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3CDB90A1-756E-419C-8C06-8BB62E4E7FCD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0" i="20" l="1"/>
  <c r="F30" i="20"/>
  <c r="G30" i="20"/>
  <c r="D16" i="20"/>
  <c r="F16" i="20"/>
  <c r="G16" i="20"/>
  <c r="D23" i="20"/>
  <c r="F23" i="20"/>
  <c r="G23" i="20"/>
  <c r="D56" i="20"/>
  <c r="F56" i="20"/>
  <c r="G56" i="20"/>
  <c r="D11" i="20"/>
  <c r="F11" i="20"/>
  <c r="G11" i="20"/>
  <c r="D15" i="20"/>
  <c r="F15" i="20"/>
  <c r="G15" i="20"/>
  <c r="D9" i="20"/>
  <c r="F9" i="20"/>
  <c r="G9" i="20"/>
  <c r="D27" i="20"/>
  <c r="F27" i="20"/>
  <c r="G27" i="20"/>
  <c r="D24" i="20"/>
  <c r="F24" i="20"/>
  <c r="G24" i="20"/>
  <c r="D8" i="20"/>
  <c r="F8" i="20"/>
  <c r="G8" i="20"/>
  <c r="D7" i="20"/>
  <c r="F7" i="20"/>
  <c r="G7" i="20"/>
  <c r="D32" i="20"/>
  <c r="F32" i="20"/>
  <c r="G32" i="20"/>
  <c r="D10" i="20"/>
  <c r="F10" i="20"/>
  <c r="G10" i="20"/>
  <c r="D37" i="20"/>
  <c r="F37" i="20"/>
  <c r="G37" i="20"/>
  <c r="D58" i="20"/>
  <c r="F58" i="20"/>
  <c r="G58" i="20"/>
  <c r="D40" i="20"/>
  <c r="F40" i="20"/>
  <c r="G40" i="20"/>
  <c r="D36" i="20"/>
  <c r="F36" i="20"/>
  <c r="G36" i="20"/>
  <c r="D46" i="20"/>
  <c r="F46" i="20"/>
  <c r="G46" i="20"/>
  <c r="D21" i="20"/>
  <c r="F21" i="20"/>
  <c r="G21" i="20"/>
  <c r="D54" i="20"/>
  <c r="F54" i="20"/>
  <c r="G54" i="20"/>
  <c r="D17" i="20"/>
  <c r="F17" i="20"/>
  <c r="G17" i="20"/>
  <c r="D13" i="20"/>
  <c r="F13" i="20"/>
  <c r="G13" i="20"/>
  <c r="D35" i="20"/>
  <c r="F35" i="20"/>
  <c r="G35" i="20"/>
  <c r="D28" i="20"/>
  <c r="F28" i="20"/>
  <c r="G28" i="20"/>
  <c r="D33" i="20"/>
  <c r="F33" i="20"/>
  <c r="G33" i="20"/>
  <c r="D25" i="20"/>
  <c r="F25" i="20"/>
  <c r="G25" i="20"/>
  <c r="D12" i="20"/>
  <c r="F12" i="20"/>
  <c r="G12" i="20"/>
  <c r="D53" i="20"/>
  <c r="F53" i="20"/>
  <c r="G53" i="20"/>
  <c r="D50" i="20"/>
  <c r="F50" i="20"/>
  <c r="G50" i="20"/>
  <c r="D38" i="20"/>
  <c r="F38" i="20"/>
  <c r="G38" i="20"/>
  <c r="D60" i="20"/>
  <c r="F60" i="20"/>
  <c r="G60" i="20"/>
  <c r="D55" i="20"/>
  <c r="F55" i="20"/>
  <c r="G55" i="20"/>
  <c r="D52" i="20"/>
  <c r="F52" i="20"/>
  <c r="G52" i="20"/>
  <c r="D4" i="20"/>
  <c r="F4" i="20"/>
  <c r="G4" i="20"/>
  <c r="D19" i="20"/>
  <c r="F19" i="20"/>
  <c r="G19" i="20"/>
  <c r="D51" i="20"/>
  <c r="F51" i="20"/>
  <c r="G51" i="20"/>
  <c r="D42" i="20"/>
  <c r="F42" i="20"/>
  <c r="G42" i="20"/>
  <c r="D20" i="20"/>
  <c r="F20" i="20"/>
  <c r="G20" i="20"/>
  <c r="D39" i="20"/>
  <c r="F39" i="20"/>
  <c r="G39" i="20"/>
  <c r="D57" i="20"/>
  <c r="F57" i="20"/>
  <c r="G57" i="20"/>
  <c r="D45" i="20"/>
  <c r="F45" i="20"/>
  <c r="G45" i="20"/>
  <c r="D26" i="20"/>
  <c r="F26" i="20"/>
  <c r="G26" i="20"/>
  <c r="D61" i="20"/>
  <c r="F61" i="20"/>
  <c r="G61" i="20"/>
  <c r="D59" i="20"/>
  <c r="F59" i="20"/>
  <c r="G59" i="20"/>
  <c r="D63" i="20"/>
  <c r="F63" i="20"/>
  <c r="G63" i="20"/>
  <c r="D5" i="20"/>
  <c r="F5" i="20"/>
  <c r="G5" i="20"/>
  <c r="D6" i="20"/>
  <c r="F6" i="20"/>
  <c r="G6" i="20"/>
  <c r="D29" i="20"/>
  <c r="F29" i="20"/>
  <c r="G29" i="20"/>
  <c r="D34" i="20"/>
  <c r="F34" i="20"/>
  <c r="G34" i="20"/>
  <c r="D44" i="20"/>
  <c r="F44" i="20"/>
  <c r="G44" i="20"/>
  <c r="D47" i="20"/>
  <c r="F47" i="20"/>
  <c r="G47" i="20"/>
  <c r="D48" i="20"/>
  <c r="F48" i="20"/>
  <c r="G48" i="20"/>
  <c r="D49" i="20"/>
  <c r="F49" i="20"/>
  <c r="G49" i="20"/>
  <c r="D62" i="20"/>
  <c r="F62" i="20"/>
  <c r="G62" i="20"/>
  <c r="D64" i="20"/>
  <c r="F64" i="20"/>
  <c r="G64" i="20"/>
  <c r="D18" i="20"/>
  <c r="F18" i="20"/>
  <c r="G18" i="20"/>
  <c r="D22" i="20"/>
  <c r="F22" i="20"/>
  <c r="G22" i="20"/>
  <c r="D43" i="20"/>
  <c r="F43" i="20"/>
  <c r="G43" i="20"/>
  <c r="D14" i="20"/>
  <c r="F14" i="20"/>
  <c r="G14" i="20"/>
  <c r="D41" i="20"/>
  <c r="F41" i="20"/>
  <c r="G41" i="20"/>
  <c r="A4" i="23"/>
  <c r="A5" i="23"/>
  <c r="A6" i="23"/>
  <c r="A7" i="23"/>
  <c r="A8" i="23"/>
  <c r="A9" i="23" s="1"/>
  <c r="C6" i="23"/>
  <c r="B6" i="23" s="1" a="1"/>
  <c r="B6" i="23" s="1"/>
  <c r="D6" i="23"/>
  <c r="E6" i="23"/>
  <c r="C7" i="23"/>
  <c r="B7" i="23" s="1" a="1"/>
  <c r="B7" i="23" s="1"/>
  <c r="D7" i="23"/>
  <c r="E7" i="23"/>
  <c r="C8" i="23"/>
  <c r="B8" i="23" s="1" a="1"/>
  <c r="B8" i="23" s="1"/>
  <c r="D8" i="23"/>
  <c r="E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B30" i="23" a="1"/>
  <c r="B30" i="23" s="1"/>
  <c r="C30" i="23"/>
  <c r="D30" i="23"/>
  <c r="B31" i="23" a="1"/>
  <c r="B31" i="23" s="1"/>
  <c r="C31" i="23"/>
  <c r="D31" i="23"/>
  <c r="C32" i="23"/>
  <c r="B32" i="23" s="1" a="1"/>
  <c r="B32" i="23" s="1"/>
  <c r="D32" i="23"/>
  <c r="C33" i="23"/>
  <c r="B33" i="23" s="1" a="1"/>
  <c r="B33" i="23" s="1"/>
  <c r="D33" i="23"/>
  <c r="B34" i="23" a="1"/>
  <c r="B34" i="23" s="1"/>
  <c r="C34" i="23"/>
  <c r="D34" i="23"/>
  <c r="C35" i="23"/>
  <c r="B35" i="23" s="1" a="1"/>
  <c r="B35" i="23" s="1"/>
  <c r="D35" i="23"/>
  <c r="B36" i="23" a="1"/>
  <c r="B36" i="23" s="1"/>
  <c r="C36" i="23"/>
  <c r="D36" i="23"/>
  <c r="C37" i="23"/>
  <c r="B37" i="23" s="1" a="1"/>
  <c r="B37" i="23" s="1"/>
  <c r="D37" i="23"/>
  <c r="B38" i="23" a="1"/>
  <c r="B38" i="23" s="1"/>
  <c r="C38" i="23"/>
  <c r="D38" i="23"/>
  <c r="B39" i="23" a="1"/>
  <c r="B39" i="23" s="1"/>
  <c r="C39" i="23"/>
  <c r="D39" i="23"/>
  <c r="C40" i="23"/>
  <c r="B40" i="23" s="1" a="1"/>
  <c r="B40" i="23" s="1"/>
  <c r="D40" i="23"/>
  <c r="C41" i="23"/>
  <c r="B41" i="23" s="1" a="1"/>
  <c r="B41" i="23" s="1"/>
  <c r="D41" i="23"/>
  <c r="B42" i="23" a="1"/>
  <c r="B42" i="23" s="1"/>
  <c r="C42" i="23"/>
  <c r="D42" i="23"/>
  <c r="C43" i="23"/>
  <c r="B43" i="23" s="1" a="1"/>
  <c r="B43" i="23" s="1"/>
  <c r="D43" i="23"/>
  <c r="B44" i="23" a="1"/>
  <c r="B44" i="23" s="1"/>
  <c r="C44" i="23"/>
  <c r="D44" i="23"/>
  <c r="C45" i="23"/>
  <c r="B45" i="23" s="1" a="1"/>
  <c r="B45" i="23" s="1"/>
  <c r="D45" i="23"/>
  <c r="B46" i="23" a="1"/>
  <c r="B46" i="23" s="1"/>
  <c r="C46" i="23"/>
  <c r="D46" i="23"/>
  <c r="B47" i="23" a="1"/>
  <c r="B47" i="23" s="1"/>
  <c r="C47" i="23"/>
  <c r="D47" i="23"/>
  <c r="C48" i="23"/>
  <c r="B48" i="23" s="1" a="1"/>
  <c r="B48" i="23" s="1"/>
  <c r="D48" i="23"/>
  <c r="C49" i="23"/>
  <c r="B49" i="23" s="1" a="1"/>
  <c r="B49" i="23" s="1"/>
  <c r="D49" i="23"/>
  <c r="B50" i="23" a="1"/>
  <c r="B50" i="23" s="1"/>
  <c r="C50" i="23"/>
  <c r="D50" i="23"/>
  <c r="C51" i="23"/>
  <c r="B51" i="23" s="1" a="1"/>
  <c r="B51" i="23" s="1"/>
  <c r="D51" i="23"/>
  <c r="B52" i="23" a="1"/>
  <c r="B52" i="23" s="1"/>
  <c r="C52" i="23"/>
  <c r="D52" i="23"/>
  <c r="C53" i="23"/>
  <c r="B53" i="23" s="1" a="1"/>
  <c r="B53" i="23" s="1"/>
  <c r="D53" i="23"/>
  <c r="B54" i="23" a="1"/>
  <c r="B54" i="23" s="1"/>
  <c r="C54" i="23"/>
  <c r="D54" i="23"/>
  <c r="B55" i="23" a="1"/>
  <c r="B55" i="23" s="1"/>
  <c r="C55" i="23"/>
  <c r="D55" i="23"/>
  <c r="C56" i="23"/>
  <c r="B56" i="23" s="1" a="1"/>
  <c r="B56" i="23" s="1"/>
  <c r="D56" i="23"/>
  <c r="C57" i="23"/>
  <c r="B57" i="23" s="1" a="1"/>
  <c r="B57" i="23" s="1"/>
  <c r="D57" i="23"/>
  <c r="B58" i="23" a="1"/>
  <c r="B58" i="23" s="1"/>
  <c r="C58" i="23"/>
  <c r="D58" i="23"/>
  <c r="C59" i="23"/>
  <c r="B59" i="23" s="1" a="1"/>
  <c r="B59" i="23" s="1"/>
  <c r="D59" i="23"/>
  <c r="B60" i="23" a="1"/>
  <c r="B60" i="23" s="1"/>
  <c r="C60" i="23"/>
  <c r="D60" i="23"/>
  <c r="C61" i="23"/>
  <c r="B61" i="23" s="1" a="1"/>
  <c r="B61" i="23" s="1"/>
  <c r="D61" i="23"/>
  <c r="B62" i="23" a="1"/>
  <c r="B62" i="23" s="1"/>
  <c r="C62" i="23"/>
  <c r="D62" i="23"/>
  <c r="B63" i="23" a="1"/>
  <c r="B63" i="23" s="1"/>
  <c r="C63" i="23"/>
  <c r="D63" i="23"/>
  <c r="C64" i="23"/>
  <c r="B64" i="23" s="1" a="1"/>
  <c r="B64" i="23" s="1"/>
  <c r="D64" i="23"/>
  <c r="C65" i="23"/>
  <c r="B65" i="23" s="1" a="1"/>
  <c r="B65" i="23" s="1"/>
  <c r="D65" i="23"/>
  <c r="B66" i="23" a="1"/>
  <c r="B66" i="23" s="1"/>
  <c r="C66" i="23"/>
  <c r="D66" i="23"/>
  <c r="C67" i="23"/>
  <c r="B67" i="23" s="1" a="1"/>
  <c r="B67" i="23" s="1"/>
  <c r="D67" i="23"/>
  <c r="B68" i="23" a="1"/>
  <c r="B68" i="23" s="1"/>
  <c r="C68" i="23"/>
  <c r="D68" i="23"/>
  <c r="C69" i="23"/>
  <c r="B69" i="23" s="1" a="1"/>
  <c r="B69" i="23" s="1"/>
  <c r="D69" i="23"/>
  <c r="B70" i="23" a="1"/>
  <c r="B70" i="23" s="1"/>
  <c r="C70" i="23"/>
  <c r="D70" i="23"/>
  <c r="B71" i="23" a="1"/>
  <c r="B71" i="23" s="1"/>
  <c r="C71" i="23"/>
  <c r="D71" i="23"/>
  <c r="C72" i="23"/>
  <c r="B72" i="23" s="1" a="1"/>
  <c r="B72" i="23" s="1"/>
  <c r="D72" i="23"/>
  <c r="C73" i="23"/>
  <c r="B73" i="23" s="1" a="1"/>
  <c r="B73" i="23" s="1"/>
  <c r="D73" i="23"/>
  <c r="B74" i="23" a="1"/>
  <c r="B74" i="23" s="1"/>
  <c r="C74" i="23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B79" i="23" a="1"/>
  <c r="B79" i="23" s="1"/>
  <c r="C79" i="23"/>
  <c r="D79" i="23"/>
  <c r="C80" i="23"/>
  <c r="B80" i="23" s="1" a="1"/>
  <c r="B80" i="23" s="1"/>
  <c r="D80" i="23"/>
  <c r="C81" i="23"/>
  <c r="B81" i="23" s="1" a="1"/>
  <c r="B81" i="23" s="1"/>
  <c r="D81" i="23"/>
  <c r="B82" i="23" a="1"/>
  <c r="B82" i="23" s="1"/>
  <c r="C82" i="23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B87" i="23" a="1"/>
  <c r="B87" i="23" s="1"/>
  <c r="C87" i="23"/>
  <c r="D87" i="23"/>
  <c r="C88" i="23"/>
  <c r="B88" i="23" s="1" a="1"/>
  <c r="B88" i="23" s="1"/>
  <c r="D88" i="23"/>
  <c r="C89" i="23"/>
  <c r="B89" i="23" s="1" a="1"/>
  <c r="B89" i="23" s="1"/>
  <c r="D89" i="23"/>
  <c r="B90" i="23" a="1"/>
  <c r="B90" i="23" s="1"/>
  <c r="C90" i="23"/>
  <c r="D90" i="23"/>
  <c r="C91" i="23"/>
  <c r="B91" i="23" s="1" a="1"/>
  <c r="B91" i="23" s="1"/>
  <c r="D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B157" i="23"/>
  <c r="C157" i="23"/>
  <c r="B157" i="23" s="1" a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B160" i="23"/>
  <c r="C160" i="23"/>
  <c r="B160" i="23" s="1" a="1"/>
  <c r="D160" i="23"/>
  <c r="E160" i="23"/>
  <c r="F160" i="23"/>
  <c r="G160" i="23"/>
  <c r="B161" i="23"/>
  <c r="C161" i="23"/>
  <c r="B161" i="23" s="1" a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B165" i="23"/>
  <c r="C165" i="23"/>
  <c r="B165" i="23" s="1" a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B168" i="23"/>
  <c r="C168" i="23"/>
  <c r="B168" i="23" s="1" a="1"/>
  <c r="D168" i="23"/>
  <c r="E168" i="23"/>
  <c r="F168" i="23"/>
  <c r="G168" i="23"/>
  <c r="B169" i="23"/>
  <c r="C169" i="23"/>
  <c r="B169" i="23" s="1" a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B173" i="23"/>
  <c r="C173" i="23"/>
  <c r="B173" i="23" s="1" a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B176" i="23"/>
  <c r="C176" i="23"/>
  <c r="B176" i="23" s="1" a="1"/>
  <c r="D176" i="23"/>
  <c r="E176" i="23"/>
  <c r="F176" i="23"/>
  <c r="G176" i="23"/>
  <c r="B177" i="23"/>
  <c r="C177" i="23"/>
  <c r="B177" i="23" s="1" a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B181" i="23"/>
  <c r="C181" i="23"/>
  <c r="B181" i="23" s="1" a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B184" i="23"/>
  <c r="C184" i="23"/>
  <c r="B184" i="23" s="1" a="1"/>
  <c r="D184" i="23"/>
  <c r="E184" i="23"/>
  <c r="F184" i="23"/>
  <c r="G184" i="23"/>
  <c r="B185" i="23"/>
  <c r="C185" i="23"/>
  <c r="B185" i="23" s="1" a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B189" i="23"/>
  <c r="C189" i="23"/>
  <c r="B189" i="23" s="1" a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B192" i="23"/>
  <c r="C192" i="23"/>
  <c r="B192" i="23" s="1" a="1"/>
  <c r="D192" i="23"/>
  <c r="E192" i="23"/>
  <c r="F192" i="23"/>
  <c r="G192" i="23"/>
  <c r="B193" i="23"/>
  <c r="C193" i="23"/>
  <c r="B193" i="23" s="1" a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B197" i="23"/>
  <c r="C197" i="23"/>
  <c r="B197" i="23" s="1" a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B200" i="23"/>
  <c r="C200" i="23"/>
  <c r="B200" i="23" s="1" a="1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B47" i="8" a="1"/>
  <c r="B47" i="8" s="1"/>
  <c r="C47" i="8"/>
  <c r="D47" i="8"/>
  <c r="B48" i="8" a="1"/>
  <c r="B48" i="8" s="1"/>
  <c r="C48" i="8"/>
  <c r="D48" i="8"/>
  <c r="B49" i="8" a="1"/>
  <c r="B49" i="8" s="1"/>
  <c r="C49" i="8"/>
  <c r="D49" i="8"/>
  <c r="B50" i="8" a="1"/>
  <c r="B50" i="8" s="1"/>
  <c r="C50" i="8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B54" i="8" a="1"/>
  <c r="B54" i="8" s="1"/>
  <c r="C54" i="8"/>
  <c r="D54" i="8"/>
  <c r="B55" i="8" a="1"/>
  <c r="B55" i="8" s="1"/>
  <c r="C55" i="8"/>
  <c r="D55" i="8"/>
  <c r="B56" i="8" a="1"/>
  <c r="B56" i="8" s="1"/>
  <c r="C56" i="8"/>
  <c r="D56" i="8"/>
  <c r="B57" i="8" a="1"/>
  <c r="B57" i="8" s="1"/>
  <c r="C57" i="8"/>
  <c r="D57" i="8"/>
  <c r="B58" i="8" a="1"/>
  <c r="B58" i="8" s="1"/>
  <c r="C58" i="8"/>
  <c r="D58" i="8"/>
  <c r="B59" i="8" a="1"/>
  <c r="B59" i="8" s="1"/>
  <c r="C59" i="8"/>
  <c r="D59" i="8"/>
  <c r="B60" i="8" a="1"/>
  <c r="B60" i="8" s="1"/>
  <c r="C60" i="8"/>
  <c r="D60" i="8"/>
  <c r="B61" i="8" a="1"/>
  <c r="B61" i="8" s="1"/>
  <c r="C61" i="8"/>
  <c r="D61" i="8"/>
  <c r="B62" i="8" a="1"/>
  <c r="B62" i="8" s="1"/>
  <c r="C62" i="8"/>
  <c r="D62" i="8"/>
  <c r="B63" i="8" a="1"/>
  <c r="B63" i="8" s="1"/>
  <c r="C63" i="8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B69" i="8" a="1"/>
  <c r="B69" i="8" s="1"/>
  <c r="C69" i="8"/>
  <c r="D69" i="8"/>
  <c r="C70" i="8"/>
  <c r="B70" i="8" s="1" a="1"/>
  <c r="B70" i="8" s="1"/>
  <c r="D70" i="8"/>
  <c r="B71" i="8" a="1"/>
  <c r="B71" i="8" s="1"/>
  <c r="C71" i="8"/>
  <c r="D71" i="8"/>
  <c r="C72" i="8"/>
  <c r="B72" i="8" s="1" a="1"/>
  <c r="B72" i="8" s="1"/>
  <c r="D72" i="8"/>
  <c r="B73" i="8" a="1"/>
  <c r="B73" i="8" s="1"/>
  <c r="C73" i="8"/>
  <c r="D73" i="8"/>
  <c r="C74" i="8"/>
  <c r="B74" i="8" s="1" a="1"/>
  <c r="B74" i="8" s="1"/>
  <c r="D74" i="8"/>
  <c r="B75" i="8" a="1"/>
  <c r="B75" i="8" s="1"/>
  <c r="C75" i="8"/>
  <c r="D75" i="8"/>
  <c r="B76" i="8" a="1"/>
  <c r="B76" i="8" s="1"/>
  <c r="C76" i="8"/>
  <c r="D76" i="8"/>
  <c r="B77" i="8" a="1"/>
  <c r="B77" i="8" s="1"/>
  <c r="C77" i="8"/>
  <c r="D77" i="8"/>
  <c r="C78" i="8"/>
  <c r="B78" i="8" s="1" a="1"/>
  <c r="B78" i="8" s="1"/>
  <c r="D78" i="8"/>
  <c r="B79" i="8" a="1"/>
  <c r="B79" i="8" s="1"/>
  <c r="C79" i="8"/>
  <c r="D79" i="8"/>
  <c r="B80" i="8" a="1"/>
  <c r="B80" i="8" s="1"/>
  <c r="C80" i="8"/>
  <c r="D80" i="8"/>
  <c r="B81" i="8" a="1"/>
  <c r="B81" i="8" s="1"/>
  <c r="C81" i="8"/>
  <c r="D81" i="8"/>
  <c r="C82" i="8"/>
  <c r="B82" i="8" s="1" a="1"/>
  <c r="B82" i="8" s="1"/>
  <c r="D82" i="8"/>
  <c r="B83" i="8" a="1"/>
  <c r="B83" i="8" s="1"/>
  <c r="C83" i="8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B87" i="8" a="1"/>
  <c r="B87" i="8" s="1"/>
  <c r="C87" i="8"/>
  <c r="D87" i="8"/>
  <c r="B88" i="8" a="1"/>
  <c r="B88" i="8" s="1"/>
  <c r="C88" i="8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B93" i="8" a="1"/>
  <c r="B93" i="8" s="1"/>
  <c r="C93" i="8"/>
  <c r="D93" i="8"/>
  <c r="C94" i="8"/>
  <c r="B94" i="8" s="1" a="1"/>
  <c r="B94" i="8" s="1"/>
  <c r="D94" i="8"/>
  <c r="B95" i="8" a="1"/>
  <c r="B95" i="8" s="1"/>
  <c r="C95" i="8"/>
  <c r="D95" i="8"/>
  <c r="C96" i="8"/>
  <c r="B96" i="8" s="1" a="1"/>
  <c r="B96" i="8" s="1"/>
  <c r="D96" i="8"/>
  <c r="B97" i="8" a="1"/>
  <c r="B97" i="8" s="1"/>
  <c r="C97" i="8"/>
  <c r="D97" i="8"/>
  <c r="C98" i="8"/>
  <c r="B98" i="8" s="1" a="1"/>
  <c r="B98" i="8" s="1"/>
  <c r="D98" i="8"/>
  <c r="B99" i="8" a="1"/>
  <c r="B99" i="8" s="1"/>
  <c r="C99" i="8"/>
  <c r="D99" i="8"/>
  <c r="C100" i="8"/>
  <c r="B100" i="8" s="1" a="1"/>
  <c r="B100" i="8" s="1"/>
  <c r="D100" i="8"/>
  <c r="B101" i="8" a="1"/>
  <c r="B101" i="8" s="1"/>
  <c r="C101" i="8"/>
  <c r="D101" i="8"/>
  <c r="C102" i="8"/>
  <c r="B102" i="8" s="1" a="1"/>
  <c r="B102" i="8" s="1"/>
  <c r="D102" i="8"/>
  <c r="B103" i="8" a="1"/>
  <c r="B103" i="8" s="1"/>
  <c r="C103" i="8"/>
  <c r="D103" i="8"/>
  <c r="C104" i="8"/>
  <c r="B104" i="8" s="1" a="1"/>
  <c r="B104" i="8" s="1"/>
  <c r="D104" i="8"/>
  <c r="B105" i="8" a="1"/>
  <c r="B105" i="8" s="1"/>
  <c r="C105" i="8"/>
  <c r="D105" i="8"/>
  <c r="C106" i="8"/>
  <c r="B106" i="8" s="1" a="1"/>
  <c r="B106" i="8" s="1"/>
  <c r="D106" i="8"/>
  <c r="B107" i="8" a="1"/>
  <c r="B107" i="8" s="1"/>
  <c r="C107" i="8"/>
  <c r="D107" i="8"/>
  <c r="C108" i="8"/>
  <c r="B108" i="8" s="1" a="1"/>
  <c r="B108" i="8" s="1"/>
  <c r="D108" i="8"/>
  <c r="B109" i="8" a="1"/>
  <c r="B109" i="8" s="1"/>
  <c r="C109" i="8"/>
  <c r="D109" i="8"/>
  <c r="C110" i="8"/>
  <c r="B110" i="8" s="1" a="1"/>
  <c r="B110" i="8" s="1"/>
  <c r="D110" i="8"/>
  <c r="B111" i="8" a="1"/>
  <c r="B111" i="8" s="1"/>
  <c r="C111" i="8"/>
  <c r="D111" i="8"/>
  <c r="C112" i="8"/>
  <c r="B112" i="8" s="1" a="1"/>
  <c r="B112" i="8" s="1"/>
  <c r="D112" i="8"/>
  <c r="B113" i="8" a="1"/>
  <c r="B113" i="8" s="1"/>
  <c r="C113" i="8"/>
  <c r="D113" i="8"/>
  <c r="C114" i="8"/>
  <c r="B114" i="8" s="1" a="1"/>
  <c r="B114" i="8" s="1"/>
  <c r="D114" i="8"/>
  <c r="B115" i="8" a="1"/>
  <c r="B115" i="8" s="1"/>
  <c r="C115" i="8"/>
  <c r="D115" i="8"/>
  <c r="C116" i="8"/>
  <c r="B116" i="8" s="1" a="1"/>
  <c r="B116" i="8" s="1"/>
  <c r="D116" i="8"/>
  <c r="B117" i="8" a="1"/>
  <c r="B117" i="8" s="1"/>
  <c r="C117" i="8"/>
  <c r="D117" i="8"/>
  <c r="E117" i="8"/>
  <c r="F117" i="8"/>
  <c r="G117" i="8"/>
  <c r="C118" i="8"/>
  <c r="B118" i="8" s="1" a="1"/>
  <c r="B118" i="8" s="1"/>
  <c r="D118" i="8"/>
  <c r="E118" i="8"/>
  <c r="F118" i="8"/>
  <c r="G118" i="8"/>
  <c r="B119" i="8" a="1"/>
  <c r="B119" i="8" s="1"/>
  <c r="C119" i="8"/>
  <c r="D119" i="8"/>
  <c r="E119" i="8"/>
  <c r="F119" i="8"/>
  <c r="G119" i="8"/>
  <c r="C120" i="8"/>
  <c r="B120" i="8" s="1" a="1"/>
  <c r="B120" i="8" s="1"/>
  <c r="D120" i="8"/>
  <c r="E120" i="8"/>
  <c r="F120" i="8"/>
  <c r="G120" i="8"/>
  <c r="B121" i="8" a="1"/>
  <c r="B121" i="8" s="1"/>
  <c r="C121" i="8"/>
  <c r="D121" i="8"/>
  <c r="E121" i="8"/>
  <c r="F121" i="8"/>
  <c r="G121" i="8"/>
  <c r="C122" i="8"/>
  <c r="B122" i="8" s="1" a="1"/>
  <c r="B122" i="8" s="1"/>
  <c r="D122" i="8"/>
  <c r="E122" i="8"/>
  <c r="F122" i="8"/>
  <c r="G122" i="8"/>
  <c r="B123" i="8" a="1"/>
  <c r="B123" i="8" s="1"/>
  <c r="C123" i="8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C128" i="8"/>
  <c r="B128" i="8" s="1" a="1"/>
  <c r="B128" i="8" s="1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B131" i="8" a="1"/>
  <c r="B131" i="8" s="1"/>
  <c r="C131" i="8"/>
  <c r="D131" i="8"/>
  <c r="E131" i="8"/>
  <c r="F131" i="8"/>
  <c r="G131" i="8"/>
  <c r="C132" i="8"/>
  <c r="B132" i="8" s="1" a="1"/>
  <c r="B132" i="8" s="1"/>
  <c r="D132" i="8"/>
  <c r="E132" i="8"/>
  <c r="F132" i="8"/>
  <c r="G132" i="8"/>
  <c r="B133" i="8" a="1"/>
  <c r="B133" i="8" s="1"/>
  <c r="C133" i="8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C136" i="8"/>
  <c r="B136" i="8" s="1" a="1"/>
  <c r="B136" i="8" s="1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B139" i="8" a="1"/>
  <c r="B139" i="8" s="1"/>
  <c r="C139" i="8"/>
  <c r="D139" i="8"/>
  <c r="E139" i="8"/>
  <c r="F139" i="8"/>
  <c r="G139" i="8"/>
  <c r="C140" i="8"/>
  <c r="B140" i="8" s="1" a="1"/>
  <c r="B140" i="8" s="1"/>
  <c r="D140" i="8"/>
  <c r="E140" i="8"/>
  <c r="F140" i="8"/>
  <c r="G140" i="8"/>
  <c r="B141" i="8" a="1"/>
  <c r="B141" i="8" s="1"/>
  <c r="C141" i="8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C144" i="8"/>
  <c r="B144" i="8" s="1" a="1"/>
  <c r="B144" i="8" s="1"/>
  <c r="D144" i="8"/>
  <c r="E144" i="8"/>
  <c r="F144" i="8"/>
  <c r="G144" i="8"/>
  <c r="B145" i="8" a="1"/>
  <c r="B145" i="8" s="1"/>
  <c r="C145" i="8"/>
  <c r="D145" i="8"/>
  <c r="E145" i="8"/>
  <c r="F145" i="8"/>
  <c r="G145" i="8"/>
  <c r="B146" i="8"/>
  <c r="C146" i="8"/>
  <c r="B146" i="8" s="1" a="1"/>
  <c r="D146" i="8"/>
  <c r="E146" i="8"/>
  <c r="F146" i="8"/>
  <c r="G146" i="8"/>
  <c r="C147" i="8"/>
  <c r="B147" i="8" s="1" a="1"/>
  <c r="B147" i="8" s="1"/>
  <c r="D147" i="8"/>
  <c r="E147" i="8"/>
  <c r="F147" i="8"/>
  <c r="G147" i="8"/>
  <c r="B148" i="8"/>
  <c r="C148" i="8"/>
  <c r="B148" i="8" s="1" a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/>
  <c r="C152" i="8"/>
  <c r="B152" i="8" s="1" a="1"/>
  <c r="D152" i="8"/>
  <c r="E152" i="8"/>
  <c r="F152" i="8"/>
  <c r="G152" i="8"/>
  <c r="C153" i="8"/>
  <c r="B153" i="8" s="1" a="1"/>
  <c r="B153" i="8" s="1"/>
  <c r="D153" i="8"/>
  <c r="E153" i="8"/>
  <c r="F153" i="8"/>
  <c r="G153" i="8"/>
  <c r="B154" i="8"/>
  <c r="C154" i="8"/>
  <c r="B154" i="8" s="1" a="1"/>
  <c r="D154" i="8"/>
  <c r="E154" i="8"/>
  <c r="F154" i="8"/>
  <c r="G154" i="8"/>
  <c r="C155" i="8"/>
  <c r="B155" i="8" s="1" a="1"/>
  <c r="B155" i="8" s="1"/>
  <c r="D155" i="8"/>
  <c r="E155" i="8"/>
  <c r="F155" i="8"/>
  <c r="G155" i="8"/>
  <c r="B156" i="8"/>
  <c r="C156" i="8"/>
  <c r="B156" i="8" s="1" a="1"/>
  <c r="D156" i="8"/>
  <c r="E156" i="8"/>
  <c r="F156" i="8"/>
  <c r="G156" i="8"/>
  <c r="C157" i="8"/>
  <c r="B157" i="8" s="1" a="1"/>
  <c r="B157" i="8" s="1"/>
  <c r="D157" i="8"/>
  <c r="E157" i="8"/>
  <c r="F157" i="8"/>
  <c r="G157" i="8"/>
  <c r="B158" i="8"/>
  <c r="C158" i="8"/>
  <c r="B158" i="8" s="1" a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B162" i="8"/>
  <c r="C162" i="8"/>
  <c r="B162" i="8" s="1" a="1"/>
  <c r="D162" i="8"/>
  <c r="E162" i="8"/>
  <c r="F162" i="8"/>
  <c r="G162" i="8"/>
  <c r="C163" i="8"/>
  <c r="B163" i="8" s="1" a="1"/>
  <c r="B163" i="8" s="1"/>
  <c r="D163" i="8"/>
  <c r="E163" i="8"/>
  <c r="F163" i="8"/>
  <c r="G163" i="8"/>
  <c r="B164" i="8"/>
  <c r="C164" i="8"/>
  <c r="B164" i="8" s="1" a="1"/>
  <c r="D164" i="8"/>
  <c r="E164" i="8"/>
  <c r="F164" i="8"/>
  <c r="G164" i="8"/>
  <c r="C165" i="8"/>
  <c r="B165" i="8" s="1" a="1"/>
  <c r="B165" i="8" s="1"/>
  <c r="D165" i="8"/>
  <c r="E165" i="8"/>
  <c r="F165" i="8"/>
  <c r="G165" i="8"/>
  <c r="B166" i="8"/>
  <c r="C166" i="8"/>
  <c r="B166" i="8" s="1" a="1"/>
  <c r="D166" i="8"/>
  <c r="E166" i="8"/>
  <c r="F166" i="8"/>
  <c r="G166" i="8"/>
  <c r="C167" i="8"/>
  <c r="B167" i="8" s="1" a="1"/>
  <c r="B167" i="8" s="1"/>
  <c r="D167" i="8"/>
  <c r="E167" i="8"/>
  <c r="F167" i="8"/>
  <c r="G167" i="8"/>
  <c r="B168" i="8"/>
  <c r="C168" i="8"/>
  <c r="B168" i="8" s="1" a="1"/>
  <c r="D168" i="8"/>
  <c r="E168" i="8"/>
  <c r="F168" i="8"/>
  <c r="G168" i="8"/>
  <c r="C169" i="8"/>
  <c r="B169" i="8" s="1" a="1"/>
  <c r="B169" i="8" s="1"/>
  <c r="D169" i="8"/>
  <c r="E169" i="8"/>
  <c r="F169" i="8"/>
  <c r="G169" i="8"/>
  <c r="B170" i="8"/>
  <c r="C170" i="8"/>
  <c r="B170" i="8" s="1" a="1"/>
  <c r="D170" i="8"/>
  <c r="E170" i="8"/>
  <c r="F170" i="8"/>
  <c r="G170" i="8"/>
  <c r="C171" i="8"/>
  <c r="B171" i="8" s="1" a="1"/>
  <c r="B171" i="8" s="1"/>
  <c r="D171" i="8"/>
  <c r="E171" i="8"/>
  <c r="F171" i="8"/>
  <c r="G171" i="8"/>
  <c r="B172" i="8"/>
  <c r="C172" i="8"/>
  <c r="B172" i="8" s="1" a="1"/>
  <c r="D172" i="8"/>
  <c r="E172" i="8"/>
  <c r="F172" i="8"/>
  <c r="G172" i="8"/>
  <c r="C173" i="8"/>
  <c r="B173" i="8" s="1" a="1"/>
  <c r="B173" i="8" s="1"/>
  <c r="D173" i="8"/>
  <c r="E173" i="8"/>
  <c r="F173" i="8"/>
  <c r="G173" i="8"/>
  <c r="B174" i="8"/>
  <c r="C174" i="8"/>
  <c r="B174" i="8" s="1" a="1"/>
  <c r="D174" i="8"/>
  <c r="E174" i="8"/>
  <c r="F174" i="8"/>
  <c r="G174" i="8"/>
  <c r="C175" i="8"/>
  <c r="B175" i="8" s="1" a="1"/>
  <c r="B175" i="8" s="1"/>
  <c r="D175" i="8"/>
  <c r="E175" i="8"/>
  <c r="F175" i="8"/>
  <c r="G175" i="8"/>
  <c r="B176" i="8"/>
  <c r="C176" i="8"/>
  <c r="B176" i="8" s="1" a="1"/>
  <c r="D176" i="8"/>
  <c r="E176" i="8"/>
  <c r="F176" i="8"/>
  <c r="G176" i="8"/>
  <c r="C177" i="8"/>
  <c r="B177" i="8" s="1" a="1"/>
  <c r="B177" i="8" s="1"/>
  <c r="D177" i="8"/>
  <c r="E177" i="8"/>
  <c r="F177" i="8"/>
  <c r="G177" i="8"/>
  <c r="B178" i="8"/>
  <c r="C178" i="8"/>
  <c r="B178" i="8" s="1" a="1"/>
  <c r="D178" i="8"/>
  <c r="E178" i="8"/>
  <c r="F178" i="8"/>
  <c r="G178" i="8"/>
  <c r="C179" i="8"/>
  <c r="B179" i="8" s="1" a="1"/>
  <c r="B179" i="8" s="1"/>
  <c r="D179" i="8"/>
  <c r="E179" i="8"/>
  <c r="F179" i="8"/>
  <c r="G179" i="8"/>
  <c r="B180" i="8"/>
  <c r="C180" i="8"/>
  <c r="B180" i="8" s="1" a="1"/>
  <c r="D180" i="8"/>
  <c r="E180" i="8"/>
  <c r="F180" i="8"/>
  <c r="G180" i="8"/>
  <c r="C181" i="8"/>
  <c r="B181" i="8" s="1" a="1"/>
  <c r="B181" i="8" s="1"/>
  <c r="D181" i="8"/>
  <c r="E181" i="8"/>
  <c r="F181" i="8"/>
  <c r="G181" i="8"/>
  <c r="B182" i="8"/>
  <c r="C182" i="8"/>
  <c r="B182" i="8" s="1" a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B186" i="8"/>
  <c r="C186" i="8"/>
  <c r="B186" i="8" s="1" a="1"/>
  <c r="D186" i="8"/>
  <c r="E186" i="8"/>
  <c r="F186" i="8"/>
  <c r="G186" i="8"/>
  <c r="C187" i="8"/>
  <c r="B187" i="8" s="1" a="1"/>
  <c r="B187" i="8" s="1"/>
  <c r="D187" i="8"/>
  <c r="E187" i="8"/>
  <c r="F187" i="8"/>
  <c r="G187" i="8"/>
  <c r="B188" i="8"/>
  <c r="C188" i="8"/>
  <c r="B188" i="8" s="1" a="1"/>
  <c r="D188" i="8"/>
  <c r="E188" i="8"/>
  <c r="F188" i="8"/>
  <c r="G188" i="8"/>
  <c r="C189" i="8"/>
  <c r="B189" i="8" s="1" a="1"/>
  <c r="B189" i="8" s="1"/>
  <c r="D189" i="8"/>
  <c r="E189" i="8"/>
  <c r="F189" i="8"/>
  <c r="G189" i="8"/>
  <c r="B190" i="8"/>
  <c r="C190" i="8"/>
  <c r="B190" i="8" s="1" a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/>
  <c r="C194" i="8"/>
  <c r="B194" i="8" s="1" a="1"/>
  <c r="D194" i="8"/>
  <c r="E194" i="8"/>
  <c r="F194" i="8"/>
  <c r="G194" i="8"/>
  <c r="C195" i="8"/>
  <c r="B195" i="8" s="1" a="1"/>
  <c r="B195" i="8" s="1"/>
  <c r="D195" i="8"/>
  <c r="E195" i="8"/>
  <c r="F195" i="8"/>
  <c r="G195" i="8"/>
  <c r="B196" i="8"/>
  <c r="C196" i="8"/>
  <c r="B196" i="8" s="1" a="1"/>
  <c r="D196" i="8"/>
  <c r="E196" i="8"/>
  <c r="F196" i="8"/>
  <c r="G196" i="8"/>
  <c r="C197" i="8"/>
  <c r="B197" i="8" s="1" a="1"/>
  <c r="B197" i="8" s="1"/>
  <c r="D197" i="8"/>
  <c r="E197" i="8"/>
  <c r="F197" i="8"/>
  <c r="G197" i="8"/>
  <c r="B198" i="8"/>
  <c r="C198" i="8"/>
  <c r="B198" i="8" s="1" a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E9" i="23" l="1"/>
  <c r="A10" i="23"/>
  <c r="C5" i="23"/>
  <c r="B5" i="23" s="1" a="1"/>
  <c r="B5" i="23" s="1"/>
  <c r="C5" i="8"/>
  <c r="B5" i="8" s="1" a="1"/>
  <c r="B5" i="8" s="1"/>
  <c r="E10" i="23" l="1"/>
  <c r="A11" i="23"/>
  <c r="E11" i="13"/>
  <c r="E10" i="13"/>
  <c r="C7" i="15"/>
  <c r="A12" i="23" l="1"/>
  <c r="E11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13" i="23" l="1"/>
  <c r="E12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CC14" i="24" s="1"/>
  <c r="CE25" i="24" s="1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CB14" i="24" s="1"/>
  <c r="CD25" i="24" s="1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CA14" i="24" s="1"/>
  <c r="CC25" i="24" s="1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CB25" i="24" s="1"/>
  <c r="BR2" i="24"/>
  <c r="BR14" i="24" s="1"/>
  <c r="BJ2" i="24"/>
  <c r="BJ14" i="24" s="1"/>
  <c r="BB2" i="24"/>
  <c r="BB14" i="24" s="1"/>
  <c r="AT2" i="24"/>
  <c r="AT14" i="24" s="1"/>
  <c r="AL2" i="24"/>
  <c r="AL14" i="24" s="1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Y14" i="24" s="1"/>
  <c r="CA25" i="24" s="1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U14" i="24" s="1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Z25" i="24" s="1"/>
  <c r="BP2" i="24"/>
  <c r="BP14" i="24" s="1"/>
  <c r="BR25" i="24" s="1"/>
  <c r="BH2" i="24"/>
  <c r="BH14" i="24" s="1"/>
  <c r="AZ2" i="24"/>
  <c r="AZ14" i="24" s="1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Y25" i="24" s="1"/>
  <c r="BO2" i="24"/>
  <c r="BO14" i="24" s="1"/>
  <c r="BQ25" i="24" s="1"/>
  <c r="BG2" i="24"/>
  <c r="BG14" i="24" s="1"/>
  <c r="BI25" i="24" s="1"/>
  <c r="AY2" i="24"/>
  <c r="AY14" i="24" s="1"/>
  <c r="BA25" i="24" s="1"/>
  <c r="AQ2" i="24"/>
  <c r="AQ14" i="24" s="1"/>
  <c r="AI2" i="24"/>
  <c r="AI14" i="24" s="1"/>
  <c r="AA2" i="24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BH25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AZ25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B20" i="24" s="1"/>
  <c r="CD31" i="24" s="1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C20" i="24" s="1"/>
  <c r="CE31" i="24" s="1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D20" i="24" s="1"/>
  <c r="CF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E20" i="24" s="1"/>
  <c r="CG31" i="24" s="1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F20" i="24" s="1"/>
  <c r="CH31" i="24" s="1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C20" i="24" s="1"/>
  <c r="AK8" i="24"/>
  <c r="AK20" i="24" s="1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B20" i="24" s="1"/>
  <c r="BJ8" i="24"/>
  <c r="BJ20" i="24" s="1"/>
  <c r="BR8" i="24"/>
  <c r="BR20" i="24" s="1"/>
  <c r="BZ8" i="24"/>
  <c r="BZ20" i="24" s="1"/>
  <c r="CB31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BS20" i="24" s="1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CA20" i="24" s="1"/>
  <c r="CC31" i="24" s="1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E19" i="24" s="1"/>
  <c r="CG30" i="24" s="1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F19" i="24" s="1"/>
  <c r="CH30" i="24" s="1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A19" i="24" s="1"/>
  <c r="CC30" i="24" s="1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N19" i="24" s="1"/>
  <c r="AV7" i="24"/>
  <c r="AV19" i="24" s="1"/>
  <c r="BD7" i="24"/>
  <c r="BD19" i="24" s="1"/>
  <c r="BL7" i="24"/>
  <c r="BL19" i="24" s="1"/>
  <c r="BT7" i="24"/>
  <c r="BT19" i="24" s="1"/>
  <c r="CB7" i="24"/>
  <c r="CB19" i="24" s="1"/>
  <c r="CD30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O19" i="24" s="1"/>
  <c r="AW7" i="24"/>
  <c r="AW19" i="24" s="1"/>
  <c r="BE7" i="24"/>
  <c r="BE19" i="24" s="1"/>
  <c r="BM7" i="24"/>
  <c r="BM19" i="24" s="1"/>
  <c r="BU7" i="24"/>
  <c r="BU19" i="24" s="1"/>
  <c r="CC7" i="24"/>
  <c r="CC19" i="24" s="1"/>
  <c r="CE30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J19" i="24" s="1"/>
  <c r="BV7" i="24"/>
  <c r="BV19" i="24" s="1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CF30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BN14" i="24" s="1"/>
  <c r="BP25" i="24" s="1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AV18" i="24" s="1"/>
  <c r="BD6" i="24"/>
  <c r="BL6" i="24"/>
  <c r="I6" i="24"/>
  <c r="Q6" i="24"/>
  <c r="Y6" i="24"/>
  <c r="AG6" i="24"/>
  <c r="AO6" i="24"/>
  <c r="AW6" i="24"/>
  <c r="AW18" i="24" s="1"/>
  <c r="BE6" i="24"/>
  <c r="BE18" i="24" s="1"/>
  <c r="B6" i="24"/>
  <c r="BF6" i="24"/>
  <c r="BF18" i="24" s="1"/>
  <c r="BR6" i="24"/>
  <c r="BZ6" i="24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C29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B18" i="24" s="1"/>
  <c r="CD29" i="24" s="1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M18" i="24" s="1"/>
  <c r="BU6" i="24"/>
  <c r="CC6" i="24"/>
  <c r="CC18" i="24" s="1"/>
  <c r="CE29" i="24" s="1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N18" i="24" s="1"/>
  <c r="BV6" i="24"/>
  <c r="CD6" i="24"/>
  <c r="CD18" i="24" s="1"/>
  <c r="CF29" i="24" s="1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BW18" i="24" s="1"/>
  <c r="CE6" i="24"/>
  <c r="CE18" i="24" s="1"/>
  <c r="CG29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BX18" i="24" s="1"/>
  <c r="CF6" i="24"/>
  <c r="CF18" i="24" s="1"/>
  <c r="CH29" i="24" s="1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A17" i="24" s="1"/>
  <c r="CC28" i="24" s="1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B17" i="24" s="1"/>
  <c r="CD28" i="24" s="1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C17" i="24" s="1"/>
  <c r="CE28" i="24" s="1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F28" i="24" s="1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G28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X5" i="24"/>
  <c r="BX17" i="24" s="1"/>
  <c r="CF5" i="24"/>
  <c r="CF17" i="24" s="1"/>
  <c r="CH28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C16" i="24" s="1"/>
  <c r="CE27" i="24" s="1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D16" i="24" s="1"/>
  <c r="CF27" i="24" s="1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E16" i="24" s="1"/>
  <c r="CG27" i="24" s="1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F16" i="24" s="1"/>
  <c r="CH27" i="24" s="1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BY16" i="24" s="1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L16" i="24" s="1"/>
  <c r="AT4" i="24"/>
  <c r="BB4" i="24"/>
  <c r="BB16" i="24" s="1"/>
  <c r="BJ4" i="24"/>
  <c r="BJ16" i="24" s="1"/>
  <c r="BR4" i="24"/>
  <c r="BR16" i="24" s="1"/>
  <c r="BZ4" i="24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C16" i="24" s="1"/>
  <c r="BK4" i="24"/>
  <c r="BK16" i="24" s="1"/>
  <c r="BS4" i="24"/>
  <c r="BS16" i="24" s="1"/>
  <c r="CA4" i="24"/>
  <c r="CA16" i="24" s="1"/>
  <c r="CC27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CB16" i="24" s="1"/>
  <c r="CD27" i="24" s="1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BX15" i="24" s="1"/>
  <c r="CF3" i="24"/>
  <c r="CF15" i="24" s="1"/>
  <c r="CH26" i="24" s="1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A15" i="24" s="1"/>
  <c r="CC26" i="24" s="1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B15" i="24" s="1"/>
  <c r="CD26" i="24" s="1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N15" i="24" s="1"/>
  <c r="Q3" i="24"/>
  <c r="Y3" i="24"/>
  <c r="AG3" i="24"/>
  <c r="AG15" i="24" s="1"/>
  <c r="AO3" i="24"/>
  <c r="AO15" i="24" s="1"/>
  <c r="AW3" i="24"/>
  <c r="BE3" i="24"/>
  <c r="BE15" i="24" s="1"/>
  <c r="BM3" i="24"/>
  <c r="BM15" i="24" s="1"/>
  <c r="BU3" i="24"/>
  <c r="BU15" i="24" s="1"/>
  <c r="CC3" i="24"/>
  <c r="CC15" i="24" s="1"/>
  <c r="CE26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F15" i="24" s="1"/>
  <c r="BN3" i="24"/>
  <c r="BV3" i="24"/>
  <c r="BV15" i="24" s="1"/>
  <c r="CD3" i="24"/>
  <c r="CD15" i="24" s="1"/>
  <c r="CF26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BW15" i="24" s="1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CG26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P16" i="24" s="1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DZ15" i="25" s="1"/>
  <c r="EB26" i="25" s="1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L15" i="25" s="1"/>
  <c r="GN26" i="25" s="1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IX15" i="25" s="1"/>
  <c r="IZ26" i="25" s="1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G26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D15" i="25" s="1"/>
  <c r="EF26" i="25" s="1"/>
  <c r="ET3" i="25"/>
  <c r="FJ3" i="25"/>
  <c r="FZ3" i="25"/>
  <c r="GP3" i="25"/>
  <c r="GP15" i="25" s="1"/>
  <c r="GR26" i="25" s="1"/>
  <c r="HF3" i="25"/>
  <c r="HF15" i="25" s="1"/>
  <c r="HH26" i="25" s="1"/>
  <c r="HV3" i="25"/>
  <c r="IL3" i="25"/>
  <c r="JB3" i="25"/>
  <c r="JB15" i="25" s="1"/>
  <c r="JD26" i="25" s="1"/>
  <c r="JR3" i="25"/>
  <c r="KH3" i="25"/>
  <c r="AO3" i="25"/>
  <c r="AO15" i="25" s="1"/>
  <c r="AQ26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DS15" i="25" s="1"/>
  <c r="DU26" i="25" s="1"/>
  <c r="GE3" i="25"/>
  <c r="IQ3" i="25"/>
  <c r="BO3" i="25"/>
  <c r="BO15" i="25" s="1"/>
  <c r="EB3" i="25"/>
  <c r="EB15" i="25" s="1"/>
  <c r="ED26" i="25" s="1"/>
  <c r="GN3" i="25"/>
  <c r="GN15" i="25" s="1"/>
  <c r="GP26" i="25" s="1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C20" i="25" s="1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EM20" i="25" s="1"/>
  <c r="EO31" i="25" s="1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IW19" i="25" s="1"/>
  <c r="IY30" i="25" s="1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H30" i="25" s="1"/>
  <c r="AV7" i="25"/>
  <c r="BL7" i="25"/>
  <c r="CB7" i="25"/>
  <c r="CB19" i="25" s="1"/>
  <c r="CD30" i="25" s="1"/>
  <c r="CR7" i="25"/>
  <c r="DH7" i="25"/>
  <c r="DX7" i="25"/>
  <c r="EN7" i="25"/>
  <c r="FD7" i="25"/>
  <c r="FD19" i="25" s="1"/>
  <c r="FF30" i="25" s="1"/>
  <c r="FT7" i="25"/>
  <c r="GJ7" i="25"/>
  <c r="GZ7" i="25"/>
  <c r="GZ19" i="25" s="1"/>
  <c r="HB30" i="25" s="1"/>
  <c r="HP7" i="25"/>
  <c r="IF7" i="25"/>
  <c r="IV7" i="25"/>
  <c r="JL7" i="25"/>
  <c r="KB7" i="25"/>
  <c r="KB19" i="25" s="1"/>
  <c r="KD30" i="25" s="1"/>
  <c r="B7" i="25"/>
  <c r="R7" i="25"/>
  <c r="AH7" i="25"/>
  <c r="AH19" i="25" s="1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H30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CZ19" i="25" s="1"/>
  <c r="DB30" i="25" s="1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HX19" i="25" s="1"/>
  <c r="HZ30" i="25" s="1"/>
  <c r="IN7" i="25"/>
  <c r="JD7" i="25"/>
  <c r="JT7" i="25"/>
  <c r="JT19" i="25" s="1"/>
  <c r="JV30" i="25" s="1"/>
  <c r="KJ7" i="25"/>
  <c r="J7" i="25"/>
  <c r="Z7" i="25"/>
  <c r="AP7" i="25"/>
  <c r="AP19" i="25" s="1"/>
  <c r="BF7" i="25"/>
  <c r="BF19" i="25" s="1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D19" i="25" s="1"/>
  <c r="GF30" i="25" s="1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E29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C29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BO18" i="25" s="1"/>
  <c r="CE6" i="25"/>
  <c r="CE18" i="25" s="1"/>
  <c r="CG29" i="25" s="1"/>
  <c r="CU6" i="25"/>
  <c r="DK6" i="25"/>
  <c r="EA6" i="25"/>
  <c r="EA18" i="25" s="1"/>
  <c r="EC29" i="25" s="1"/>
  <c r="EQ6" i="25"/>
  <c r="FG6" i="25"/>
  <c r="FW6" i="25"/>
  <c r="GM6" i="25"/>
  <c r="GM18" i="25" s="1"/>
  <c r="GO29" i="25" s="1"/>
  <c r="HC6" i="25"/>
  <c r="HC18" i="25" s="1"/>
  <c r="HE29" i="25" s="1"/>
  <c r="HS6" i="25"/>
  <c r="II6" i="25"/>
  <c r="IY6" i="25"/>
  <c r="IY18" i="25" s="1"/>
  <c r="JA29" i="25" s="1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F25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J25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F17" i="25" s="1"/>
  <c r="BQ5" i="25"/>
  <c r="CB5" i="25"/>
  <c r="CB17" i="25" s="1"/>
  <c r="CD28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F28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G28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KD17" i="25" s="1"/>
  <c r="KF28" i="25" s="1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E14" i="25" s="1"/>
  <c r="AG25" i="25" s="1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Q14" i="25" s="1"/>
  <c r="CS25" i="25" s="1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C14" i="25" s="1"/>
  <c r="FE25" i="25" s="1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O14" i="25" s="1"/>
  <c r="HQ25" i="25" s="1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A14" i="25" s="1"/>
  <c r="KC25" i="25" s="1"/>
  <c r="KI2" i="25"/>
  <c r="KI14" i="25" s="1"/>
  <c r="KK25" i="25" s="1"/>
  <c r="KL8" i="25"/>
  <c r="KL20" i="25" s="1"/>
  <c r="KN31" i="25" s="1"/>
  <c r="KC8" i="25"/>
  <c r="KC20" i="25" s="1"/>
  <c r="KE31" i="25" s="1"/>
  <c r="IM8" i="25"/>
  <c r="IM20" i="25" s="1"/>
  <c r="IO31" i="25" s="1"/>
  <c r="GA8" i="25"/>
  <c r="GA20" i="25" s="1"/>
  <c r="GC31" i="25" s="1"/>
  <c r="DO8" i="25"/>
  <c r="DO20" i="25" s="1"/>
  <c r="DQ31" i="25" s="1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E27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P14" i="25" s="1"/>
  <c r="X2" i="25"/>
  <c r="X14" i="25" s="1"/>
  <c r="AF2" i="25"/>
  <c r="AF14" i="25" s="1"/>
  <c r="AH25" i="25" s="1"/>
  <c r="AN2" i="25"/>
  <c r="AN14" i="25" s="1"/>
  <c r="AP25" i="25" s="1"/>
  <c r="AV2" i="25"/>
  <c r="BD2" i="25"/>
  <c r="BD14" i="25" s="1"/>
  <c r="BL2" i="25"/>
  <c r="BT2" i="25"/>
  <c r="CB2" i="25"/>
  <c r="CB14" i="25" s="1"/>
  <c r="CD25" i="25" s="1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N14" i="25" s="1"/>
  <c r="EP25" i="25" s="1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GZ14" i="25" s="1"/>
  <c r="HB25" i="25" s="1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L14" i="25" s="1"/>
  <c r="JN25" i="25" s="1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AD30" i="25" s="1"/>
  <c r="GQ6" i="25"/>
  <c r="BS6" i="25"/>
  <c r="GG5" i="25"/>
  <c r="FD4" i="25"/>
  <c r="Q15" i="24"/>
  <c r="I15" i="24"/>
  <c r="J20" i="24"/>
  <c r="AY17" i="24"/>
  <c r="AQ17" i="24"/>
  <c r="AA17" i="24"/>
  <c r="S17" i="24"/>
  <c r="K17" i="24"/>
  <c r="S14" i="24"/>
  <c r="AA14" i="24"/>
  <c r="G14" i="24"/>
  <c r="G25" i="24" s="1"/>
  <c r="AL25" i="24"/>
  <c r="AL30" i="25"/>
  <c r="AR30" i="25"/>
  <c r="AJ30" i="25"/>
  <c r="A14" i="23" l="1"/>
  <c r="E13" i="23"/>
  <c r="AJ25" i="24"/>
  <c r="BZ15" i="24"/>
  <c r="CB26" i="24" s="1"/>
  <c r="BZ19" i="24"/>
  <c r="CB30" i="24" s="1"/>
  <c r="BZ17" i="24"/>
  <c r="CB28" i="24" s="1"/>
  <c r="CA27" i="24"/>
  <c r="BY15" i="24"/>
  <c r="CA26" i="24" s="1"/>
  <c r="AA16" i="24"/>
  <c r="CA31" i="24"/>
  <c r="BZ16" i="24"/>
  <c r="CB27" i="24" s="1"/>
  <c r="BZ18" i="24"/>
  <c r="CB29" i="24" s="1"/>
  <c r="BY19" i="24"/>
  <c r="CA30" i="24" s="1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HE18" i="25"/>
  <c r="HG29" i="25" s="1"/>
  <c r="CG18" i="25"/>
  <c r="CI29" i="25" s="1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BL25" i="25" s="1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J30" i="24" s="1"/>
  <c r="BP17" i="24"/>
  <c r="R14" i="24"/>
  <c r="BN15" i="24"/>
  <c r="AW15" i="24"/>
  <c r="AV16" i="24"/>
  <c r="AK25" i="24"/>
  <c r="BB25" i="24"/>
  <c r="BX16" i="24"/>
  <c r="BZ27" i="24" s="1"/>
  <c r="AT16" i="24"/>
  <c r="BZ28" i="24"/>
  <c r="BD18" i="24"/>
  <c r="BX20" i="24"/>
  <c r="BZ31" i="24" s="1"/>
  <c r="BG15" i="24"/>
  <c r="BZ29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CB25" i="25" s="1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CI31" i="25" s="1"/>
  <c r="BW20" i="25"/>
  <c r="K20" i="25"/>
  <c r="ID14" i="25"/>
  <c r="IF25" i="25" s="1"/>
  <c r="FH20" i="25"/>
  <c r="FJ31" i="25" s="1"/>
  <c r="CH15" i="25"/>
  <c r="CJ26" i="25" s="1"/>
  <c r="JK14" i="25"/>
  <c r="JM25" i="25" s="1"/>
  <c r="GY14" i="25"/>
  <c r="HA25" i="25" s="1"/>
  <c r="EM14" i="25"/>
  <c r="EO25" i="25" s="1"/>
  <c r="CA14" i="25"/>
  <c r="CC25" i="25" s="1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T29" i="24" s="1"/>
  <c r="AS25" i="24"/>
  <c r="BJ25" i="24"/>
  <c r="BV18" i="24"/>
  <c r="BX29" i="24" s="1"/>
  <c r="BU18" i="24"/>
  <c r="AL18" i="24"/>
  <c r="BH16" i="24"/>
  <c r="BY29" i="24"/>
  <c r="BJ19" i="24"/>
  <c r="BA16" i="24"/>
  <c r="BC27" i="24" s="1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CF30" i="25" s="1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CD27" i="25" s="1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AO31" i="25" s="1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AN27" i="24" s="1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P27" i="24" s="1"/>
  <c r="AC17" i="24"/>
  <c r="BA17" i="24"/>
  <c r="BA28" i="24" s="1"/>
  <c r="R15" i="24"/>
  <c r="AY26" i="24"/>
  <c r="BK15" i="24"/>
  <c r="AL15" i="24"/>
  <c r="BH15" i="24"/>
  <c r="AW27" i="24"/>
  <c r="BI16" i="24"/>
  <c r="BK27" i="24" s="1"/>
  <c r="AR16" i="24"/>
  <c r="BV16" i="24"/>
  <c r="BE16" i="24"/>
  <c r="BS19" i="24"/>
  <c r="BU30" i="24" s="1"/>
  <c r="AT19" i="24"/>
  <c r="BP19" i="24"/>
  <c r="AY19" i="24"/>
  <c r="AY30" i="24" s="1"/>
  <c r="BH20" i="24"/>
  <c r="BJ31" i="24" s="1"/>
  <c r="AQ20" i="24"/>
  <c r="BU20" i="24"/>
  <c r="AV20" i="24"/>
  <c r="BD14" i="24"/>
  <c r="BH26" i="24"/>
  <c r="AQ26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BS31" i="24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BT27" i="24"/>
  <c r="AS16" i="24"/>
  <c r="BW16" i="24"/>
  <c r="BY27" i="24" s="1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AR26" i="24"/>
  <c r="BL15" i="24"/>
  <c r="BN26" i="24" s="1"/>
  <c r="AM15" i="24"/>
  <c r="BA15" i="24"/>
  <c r="BA26" i="24" s="1"/>
  <c r="AJ15" i="24"/>
  <c r="BL27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BK30" i="24" s="1"/>
  <c r="AR19" i="24"/>
  <c r="AR30" i="24" s="1"/>
  <c r="BC31" i="24"/>
  <c r="AJ20" i="24"/>
  <c r="AL31" i="24" s="1"/>
  <c r="BN20" i="24"/>
  <c r="AW20" i="24"/>
  <c r="BC14" i="24"/>
  <c r="AO14" i="24"/>
  <c r="AQ25" i="24" s="1"/>
  <c r="BD15" i="24"/>
  <c r="BF26" i="24" s="1"/>
  <c r="BR15" i="24"/>
  <c r="AS15" i="24"/>
  <c r="BD27" i="24"/>
  <c r="BG16" i="24"/>
  <c r="BI27" i="24" s="1"/>
  <c r="BV29" i="24"/>
  <c r="BG18" i="24"/>
  <c r="BL18" i="24"/>
  <c r="BN29" i="24" s="1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AW14" i="24"/>
  <c r="AY25" i="24" s="1"/>
  <c r="BW26" i="24"/>
  <c r="AV15" i="24"/>
  <c r="AX26" i="24" s="1"/>
  <c r="BJ15" i="24"/>
  <c r="BL26" i="24" s="1"/>
  <c r="AK15" i="24"/>
  <c r="BP16" i="24"/>
  <c r="AY16" i="24"/>
  <c r="BW29" i="24"/>
  <c r="BF29" i="24"/>
  <c r="BC18" i="24"/>
  <c r="AX30" i="24"/>
  <c r="BR19" i="24"/>
  <c r="BT30" i="24" s="1"/>
  <c r="AS19" i="24"/>
  <c r="AU30" i="24" s="1"/>
  <c r="BW19" i="24"/>
  <c r="BY30" i="24" s="1"/>
  <c r="AM31" i="24"/>
  <c r="BO20" i="24"/>
  <c r="AX20" i="24"/>
  <c r="BT20" i="24"/>
  <c r="BS14" i="24"/>
  <c r="AF14" i="24"/>
  <c r="AH25" i="24" s="1"/>
  <c r="BE14" i="24"/>
  <c r="BG25" i="24" s="1"/>
  <c r="BO26" i="24"/>
  <c r="AN15" i="24"/>
  <c r="AP26" i="24" s="1"/>
  <c r="BB15" i="24"/>
  <c r="BD26" i="24" s="1"/>
  <c r="AQ16" i="24"/>
  <c r="BU16" i="24"/>
  <c r="BW27" i="24" s="1"/>
  <c r="AX29" i="24"/>
  <c r="AU18" i="24"/>
  <c r="AZ30" i="24"/>
  <c r="AP30" i="24"/>
  <c r="AK19" i="24"/>
  <c r="BO19" i="24"/>
  <c r="BQ30" i="24" s="1"/>
  <c r="AV31" i="24"/>
  <c r="BG20" i="24"/>
  <c r="BI31" i="24" s="1"/>
  <c r="AP20" i="24"/>
  <c r="BL20" i="24"/>
  <c r="BN31" i="24" s="1"/>
  <c r="BD25" i="24"/>
  <c r="AN14" i="24"/>
  <c r="AP25" i="24" s="1"/>
  <c r="BM14" i="24"/>
  <c r="BO25" i="24" s="1"/>
  <c r="BX26" i="24"/>
  <c r="BG26" i="24"/>
  <c r="BS15" i="24"/>
  <c r="BU26" i="24" s="1"/>
  <c r="AT15" i="24"/>
  <c r="BP15" i="24"/>
  <c r="BR26" i="24" s="1"/>
  <c r="BE27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D30" i="24" s="1"/>
  <c r="BG19" i="24"/>
  <c r="BI30" i="24" s="1"/>
  <c r="AN31" i="24"/>
  <c r="BP20" i="24"/>
  <c r="BR31" i="24" s="1"/>
  <c r="AY20" i="24"/>
  <c r="BA31" i="24" s="1"/>
  <c r="BD20" i="24"/>
  <c r="BF31" i="24" s="1"/>
  <c r="BL25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AF30" i="25" s="1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W28" i="25" s="1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BR30" i="25" s="1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AC30" i="25" s="1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CG31" i="25" s="1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BV28" i="25" s="1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CH28" i="25" s="1"/>
  <c r="T17" i="25"/>
  <c r="U28" i="25" s="1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AM31" i="25" s="1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BJ28" i="25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AD28" i="24" s="1"/>
  <c r="FQ16" i="25"/>
  <c r="FS27" i="25" s="1"/>
  <c r="ID16" i="25"/>
  <c r="IF27" i="25" s="1"/>
  <c r="KG16" i="25"/>
  <c r="KI27" i="25" s="1"/>
  <c r="BT16" i="25"/>
  <c r="BJ16" i="25"/>
  <c r="CE16" i="25"/>
  <c r="CG27" i="25" s="1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CF26" i="25" s="1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CB29" i="25" s="1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CF27" i="25" s="1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CC31" i="25" s="1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AP26" i="25" s="1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BN29" i="25" s="1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BI28" i="25" s="1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HH16" i="25"/>
  <c r="HJ27" i="25" s="1"/>
  <c r="P25" i="25"/>
  <c r="GG17" i="25"/>
  <c r="GI28" i="25" s="1"/>
  <c r="JB16" i="25"/>
  <c r="JD27" i="25" s="1"/>
  <c r="EN16" i="25"/>
  <c r="EP27" i="25" s="1"/>
  <c r="I16" i="25"/>
  <c r="I27" i="25" s="1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BZ29" i="25" s="1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AK31" i="25" s="1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AX29" i="25" s="1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CC30" i="25" s="1"/>
  <c r="JJ19" i="25"/>
  <c r="JL30" i="25" s="1"/>
  <c r="GX19" i="25"/>
  <c r="GZ30" i="25" s="1"/>
  <c r="EL19" i="25"/>
  <c r="EN30" i="25" s="1"/>
  <c r="BZ19" i="25"/>
  <c r="CB30" i="25" s="1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CE30" i="25" s="1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H31" i="25" s="1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E26" i="25" s="1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AM27" i="24" s="1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BZ25" i="25" s="1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AC25" i="25" s="1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AA25" i="24" s="1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CG30" i="25" s="1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CB31" i="25" s="1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AJ25" i="25" s="1"/>
  <c r="GS14" i="25"/>
  <c r="GU25" i="25" s="1"/>
  <c r="DL15" i="25"/>
  <c r="DN26" i="25" s="1"/>
  <c r="GZ15" i="25"/>
  <c r="HB26" i="25" s="1"/>
  <c r="CB15" i="25"/>
  <c r="CD26" i="25" s="1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CC26" i="25" s="1"/>
  <c r="JI15" i="25"/>
  <c r="JK26" i="25" s="1"/>
  <c r="GW15" i="25"/>
  <c r="GY26" i="25" s="1"/>
  <c r="EK15" i="25"/>
  <c r="EM26" i="25" s="1"/>
  <c r="BY15" i="25"/>
  <c r="CA26" i="25" s="1"/>
  <c r="AM15" i="25"/>
  <c r="AO26" i="25" s="1"/>
  <c r="AL15" i="25"/>
  <c r="AN26" i="25" s="1"/>
  <c r="AS15" i="25"/>
  <c r="AG14" i="25"/>
  <c r="AI25" i="25" s="1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BF28" i="25" s="1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AE30" i="25" s="1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BJ25" i="25" s="1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BY25" i="25" s="1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M26" i="25" s="1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CA27" i="25" s="1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BZ28" i="25" s="1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CD29" i="25" s="1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BQ25" i="25" s="1"/>
  <c r="CC20" i="25"/>
  <c r="CE31" i="25" s="1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CE25" i="25" s="1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K30" i="24" s="1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AM27" i="25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BH27" i="25" s="1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J29" i="25" s="1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AJ31" i="25" s="1"/>
  <c r="CB20" i="25"/>
  <c r="CD31" i="25" s="1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BX25" i="25" s="1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Y30" i="24" s="1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5" i="23" l="1"/>
  <c r="E14" i="23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E15" i="23" l="1"/>
  <c r="A16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A17" i="23" l="1"/>
  <c r="E16" i="23"/>
  <c r="D3" i="23"/>
  <c r="D4" i="23"/>
  <c r="D4" i="8"/>
  <c r="D3" i="8"/>
  <c r="BB5" i="3"/>
  <c r="E17" i="23" l="1"/>
  <c r="A18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E18" i="23" l="1"/>
  <c r="A19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1" i="20"/>
  <c r="L20" i="20"/>
  <c r="L33" i="20"/>
  <c r="L27" i="20"/>
  <c r="L60" i="20"/>
  <c r="L10" i="20"/>
  <c r="L18" i="20"/>
  <c r="L38" i="20"/>
  <c r="L15" i="20"/>
  <c r="L40" i="20"/>
  <c r="L16" i="20"/>
  <c r="L55" i="20"/>
  <c r="L42" i="20"/>
  <c r="L9" i="20"/>
  <c r="L57" i="20"/>
  <c r="L28" i="20"/>
  <c r="L58" i="20"/>
  <c r="L14" i="20"/>
  <c r="L51" i="20"/>
  <c r="L23" i="20"/>
  <c r="L46" i="20"/>
  <c r="L13" i="20"/>
  <c r="L7" i="20"/>
  <c r="L36" i="20"/>
  <c r="L22" i="20"/>
  <c r="L8" i="20"/>
  <c r="L24" i="20"/>
  <c r="L50" i="20"/>
  <c r="L43" i="20"/>
  <c r="L17" i="20"/>
  <c r="L61" i="20"/>
  <c r="L34" i="20"/>
  <c r="L21" i="20"/>
  <c r="L39" i="20"/>
  <c r="L62" i="20"/>
  <c r="L49" i="20"/>
  <c r="L29" i="20"/>
  <c r="L47" i="20"/>
  <c r="L48" i="20"/>
  <c r="L12" i="20"/>
  <c r="L54" i="20"/>
  <c r="L32" i="20"/>
  <c r="L52" i="20"/>
  <c r="L26" i="20"/>
  <c r="L56" i="20"/>
  <c r="L25" i="20"/>
  <c r="L59" i="20"/>
  <c r="L4" i="20"/>
  <c r="L44" i="20"/>
  <c r="L37" i="20"/>
  <c r="L5" i="20"/>
  <c r="L45" i="20"/>
  <c r="L19" i="20"/>
  <c r="L6" i="20"/>
  <c r="L66" i="20"/>
  <c r="L63" i="20"/>
  <c r="L31" i="20"/>
  <c r="L41" i="20"/>
  <c r="L30" i="20"/>
  <c r="L35" i="20"/>
  <c r="L53" i="20"/>
  <c r="A20" i="23" l="1"/>
  <c r="E19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O98" i="14" s="1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A21" i="23" l="1"/>
  <c r="E20" i="23"/>
  <c r="C4" i="23"/>
  <c r="C3" i="23"/>
  <c r="C2" i="23"/>
  <c r="A2" i="23"/>
  <c r="A3" i="23" s="1"/>
  <c r="J1" i="23"/>
  <c r="F1" i="23"/>
  <c r="A22" i="23" l="1"/>
  <c r="E21" i="23"/>
  <c r="F6" i="23"/>
  <c r="G6" i="23" s="1"/>
  <c r="F7" i="23"/>
  <c r="G7" i="23" s="1"/>
  <c r="F11" i="23"/>
  <c r="G11" i="23" s="1"/>
  <c r="F15" i="23"/>
  <c r="G15" i="23" s="1"/>
  <c r="F19" i="23"/>
  <c r="G19" i="23" s="1"/>
  <c r="F10" i="23"/>
  <c r="G10" i="23" s="1"/>
  <c r="F14" i="23"/>
  <c r="G14" i="23" s="1"/>
  <c r="F18" i="23"/>
  <c r="G18" i="23" s="1"/>
  <c r="F22" i="23"/>
  <c r="F9" i="23"/>
  <c r="G9" i="23" s="1"/>
  <c r="F13" i="23"/>
  <c r="G13" i="23" s="1"/>
  <c r="F17" i="23"/>
  <c r="G17" i="23" s="1"/>
  <c r="F21" i="23"/>
  <c r="G21" i="23" s="1"/>
  <c r="F8" i="23"/>
  <c r="G8" i="23" s="1"/>
  <c r="F12" i="23"/>
  <c r="G12" i="23" s="1"/>
  <c r="F16" i="23"/>
  <c r="G16" i="23" s="1"/>
  <c r="F20" i="23"/>
  <c r="G20" i="23" s="1"/>
  <c r="F4" i="23"/>
  <c r="H64" i="20"/>
  <c r="H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49" i="20"/>
  <c r="H6" i="20"/>
  <c r="H65" i="20"/>
  <c r="D2" i="23"/>
  <c r="E22" i="23" l="1"/>
  <c r="G22" i="23" s="1"/>
  <c r="A23" i="23"/>
  <c r="E4" i="23"/>
  <c r="G4" i="23" s="1"/>
  <c r="E3" i="23"/>
  <c r="F3" i="23"/>
  <c r="F2" i="23"/>
  <c r="E2" i="23"/>
  <c r="C32" i="13"/>
  <c r="A24" i="23" l="1"/>
  <c r="E23" i="23"/>
  <c r="F23" i="23"/>
  <c r="G23" i="23" s="1"/>
  <c r="G3" i="23"/>
  <c r="G2" i="23"/>
  <c r="B44" i="15"/>
  <c r="E24" i="23" l="1"/>
  <c r="A25" i="23"/>
  <c r="F24" i="23"/>
  <c r="G24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27" i="20"/>
  <c r="E25" i="23" l="1"/>
  <c r="A26" i="23"/>
  <c r="F25" i="23"/>
  <c r="G25" i="23" s="1"/>
  <c r="H5" i="13"/>
  <c r="C24" i="13"/>
  <c r="C23" i="13"/>
  <c r="C16" i="13"/>
  <c r="C19" i="13"/>
  <c r="G5" i="13"/>
  <c r="B35" i="13"/>
  <c r="M13" i="20"/>
  <c r="M59" i="20"/>
  <c r="M25" i="20"/>
  <c r="M45" i="20"/>
  <c r="M20" i="20"/>
  <c r="M50" i="20"/>
  <c r="M14" i="20"/>
  <c r="M9" i="20"/>
  <c r="M55" i="20"/>
  <c r="M29" i="20"/>
  <c r="M51" i="20"/>
  <c r="M46" i="20"/>
  <c r="M58" i="20"/>
  <c r="M44" i="20"/>
  <c r="M18" i="20"/>
  <c r="M5" i="20"/>
  <c r="C2" i="13"/>
  <c r="C3" i="8"/>
  <c r="C4" i="8"/>
  <c r="A27" i="23" l="1"/>
  <c r="E26" i="23"/>
  <c r="F26" i="23"/>
  <c r="G26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A28" i="23" l="1"/>
  <c r="E27" i="23"/>
  <c r="F27" i="23"/>
  <c r="G27" i="23" s="1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7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F66" i="20" s="1"/>
  <c r="G9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123" i="14"/>
  <c r="G115" i="14"/>
  <c r="G107" i="14"/>
  <c r="G99" i="14"/>
  <c r="G91" i="14"/>
  <c r="G83" i="14"/>
  <c r="G75" i="14"/>
  <c r="F31" i="20" s="1"/>
  <c r="G67" i="14"/>
  <c r="G59" i="14"/>
  <c r="G51" i="14"/>
  <c r="G43" i="14"/>
  <c r="G35" i="14"/>
  <c r="G27" i="14"/>
  <c r="G19" i="14"/>
  <c r="G11" i="14"/>
  <c r="G12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4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5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6" i="14"/>
  <c r="G2" i="14"/>
  <c r="G3" i="14"/>
  <c r="A2" i="8"/>
  <c r="A3" i="8" s="1"/>
  <c r="A29" i="23" l="1"/>
  <c r="E28" i="23"/>
  <c r="F28" i="23"/>
  <c r="G28" i="23" s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A30" i="23" l="1"/>
  <c r="E29" i="23"/>
  <c r="F29" i="23"/>
  <c r="G29" i="23" s="1"/>
  <c r="F65" i="20"/>
  <c r="L65" i="20"/>
  <c r="L64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E30" i="23" l="1"/>
  <c r="A31" i="23"/>
  <c r="F30" i="23"/>
  <c r="G30" i="23" s="1"/>
  <c r="A6" i="8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5" i="20"/>
  <c r="I4" i="13"/>
  <c r="A32" i="23" l="1"/>
  <c r="E31" i="23"/>
  <c r="F31" i="23"/>
  <c r="G31" i="23" s="1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E32" i="23" l="1"/>
  <c r="A33" i="23"/>
  <c r="F32" i="23"/>
  <c r="G32" i="23" s="1"/>
  <c r="A8" i="8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E33" i="23" l="1"/>
  <c r="A34" i="23"/>
  <c r="F33" i="23"/>
  <c r="G33" i="23" s="1"/>
  <c r="A9" i="8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31" i="20"/>
  <c r="M75" i="14"/>
  <c r="M67" i="14"/>
  <c r="M41" i="14"/>
  <c r="M71" i="14"/>
  <c r="M52" i="14"/>
  <c r="C15" i="13" s="1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C36" i="15" l="1"/>
  <c r="E5" i="20"/>
  <c r="E61" i="20"/>
  <c r="E57" i="20"/>
  <c r="E50" i="20"/>
  <c r="E25" i="20"/>
  <c r="E35" i="20"/>
  <c r="J35" i="20" s="1"/>
  <c r="E54" i="20"/>
  <c r="E36" i="20"/>
  <c r="E8" i="20"/>
  <c r="E30" i="20"/>
  <c r="J30" i="20" s="1"/>
  <c r="E21" i="20"/>
  <c r="E41" i="20"/>
  <c r="J41" i="20" s="1"/>
  <c r="E4" i="20"/>
  <c r="E20" i="20"/>
  <c r="E19" i="20"/>
  <c r="E55" i="20"/>
  <c r="E17" i="20"/>
  <c r="E46" i="20"/>
  <c r="E58" i="20"/>
  <c r="E32" i="20"/>
  <c r="E24" i="20"/>
  <c r="E28" i="20"/>
  <c r="E9" i="20"/>
  <c r="E13" i="20"/>
  <c r="E40" i="20"/>
  <c r="E16" i="20"/>
  <c r="E29" i="20"/>
  <c r="E38" i="20"/>
  <c r="E12" i="20"/>
  <c r="E10" i="20"/>
  <c r="E56" i="20"/>
  <c r="E11" i="20"/>
  <c r="E22" i="20"/>
  <c r="E42" i="20"/>
  <c r="E33" i="20"/>
  <c r="E37" i="20"/>
  <c r="E7" i="20"/>
  <c r="E27" i="20"/>
  <c r="E43" i="20"/>
  <c r="E64" i="20"/>
  <c r="E48" i="20"/>
  <c r="E34" i="20"/>
  <c r="E59" i="20"/>
  <c r="E26" i="20"/>
  <c r="E52" i="20"/>
  <c r="E60" i="20"/>
  <c r="E15" i="20"/>
  <c r="E23" i="20"/>
  <c r="E49" i="20"/>
  <c r="E44" i="20"/>
  <c r="E6" i="20"/>
  <c r="E45" i="20"/>
  <c r="E39" i="20"/>
  <c r="E47" i="20"/>
  <c r="E53" i="20"/>
  <c r="E14" i="20"/>
  <c r="E18" i="20"/>
  <c r="E63" i="20"/>
  <c r="E51" i="20"/>
  <c r="E62" i="20"/>
  <c r="A35" i="23"/>
  <c r="E34" i="23"/>
  <c r="F34" i="23"/>
  <c r="G34" i="23" s="1"/>
  <c r="A10" i="8"/>
  <c r="C9" i="13"/>
  <c r="G3" i="13"/>
  <c r="G25" i="13" s="1"/>
  <c r="K13" i="13"/>
  <c r="L5" i="13"/>
  <c r="L13" i="13" s="1"/>
  <c r="E31" i="20"/>
  <c r="M1" i="8"/>
  <c r="M4" i="13"/>
  <c r="A36" i="23" l="1"/>
  <c r="E35" i="23"/>
  <c r="F35" i="23"/>
  <c r="G35" i="23" s="1"/>
  <c r="A11" i="8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7" i="23" l="1"/>
  <c r="E36" i="23"/>
  <c r="F36" i="23"/>
  <c r="G36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E37" i="23" l="1"/>
  <c r="A38" i="23"/>
  <c r="F37" i="23"/>
  <c r="G37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E38" i="23" l="1"/>
  <c r="A39" i="23"/>
  <c r="F38" i="23"/>
  <c r="G38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E39" i="23" l="1"/>
  <c r="A40" i="23"/>
  <c r="F39" i="23"/>
  <c r="G39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40" i="23" l="1"/>
  <c r="A41" i="23"/>
  <c r="F40" i="23"/>
  <c r="G40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E41" i="23" l="1"/>
  <c r="A42" i="23"/>
  <c r="F41" i="23"/>
  <c r="G41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43" i="23" l="1"/>
  <c r="E42" i="23"/>
  <c r="F42" i="23"/>
  <c r="G42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44" i="23" l="1"/>
  <c r="E43" i="23"/>
  <c r="F43" i="23"/>
  <c r="G43" i="23" s="1"/>
  <c r="A19" i="8"/>
  <c r="T7" i="13"/>
  <c r="T8" i="13" s="1"/>
  <c r="S14" i="13"/>
  <c r="S16" i="13" s="1"/>
  <c r="S17" i="13"/>
  <c r="T15" i="13"/>
  <c r="U5" i="13"/>
  <c r="U6" i="13"/>
  <c r="V1" i="8"/>
  <c r="V4" i="13"/>
  <c r="A45" i="23" l="1"/>
  <c r="E44" i="23"/>
  <c r="F44" i="23"/>
  <c r="G44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6" i="23" l="1"/>
  <c r="E45" i="23"/>
  <c r="F45" i="23"/>
  <c r="G45" i="23" s="1"/>
  <c r="F18" i="8"/>
  <c r="A21" i="8"/>
  <c r="V7" i="13"/>
  <c r="U14" i="13"/>
  <c r="U16" i="13" s="1"/>
  <c r="U17" i="13"/>
  <c r="V13" i="13"/>
  <c r="V15" i="13"/>
  <c r="W5" i="13"/>
  <c r="W6" i="13"/>
  <c r="X1" i="8"/>
  <c r="X4" i="13"/>
  <c r="E46" i="23" l="1"/>
  <c r="A47" i="23"/>
  <c r="F46" i="23"/>
  <c r="G46" i="23" s="1"/>
  <c r="A22" i="8"/>
  <c r="W7" i="13"/>
  <c r="V17" i="13"/>
  <c r="V8" i="13"/>
  <c r="W13" i="13"/>
  <c r="W15" i="13"/>
  <c r="X5" i="13"/>
  <c r="X7" i="13" s="1"/>
  <c r="Y1" i="8"/>
  <c r="Y4" i="13"/>
  <c r="E47" i="23" l="1"/>
  <c r="A48" i="23"/>
  <c r="F47" i="23"/>
  <c r="G47" i="23" s="1"/>
  <c r="A23" i="8"/>
  <c r="V14" i="13"/>
  <c r="W17" i="13"/>
  <c r="W8" i="13"/>
  <c r="X13" i="13"/>
  <c r="X15" i="13"/>
  <c r="Y5" i="13"/>
  <c r="Y6" i="13"/>
  <c r="Z1" i="8"/>
  <c r="Z4" i="13"/>
  <c r="E48" i="23" l="1"/>
  <c r="A49" i="23"/>
  <c r="F48" i="23"/>
  <c r="G48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E49" i="23" l="1"/>
  <c r="A50" i="23"/>
  <c r="F49" i="23"/>
  <c r="G49" i="23" s="1"/>
  <c r="A25" i="8"/>
  <c r="Z7" i="13"/>
  <c r="X16" i="13"/>
  <c r="Y14" i="13"/>
  <c r="Y17" i="13"/>
  <c r="Z13" i="13"/>
  <c r="Z15" i="13"/>
  <c r="AA5" i="13"/>
  <c r="AA6" i="13"/>
  <c r="AB1" i="8"/>
  <c r="AB4" i="13"/>
  <c r="A51" i="23" l="1"/>
  <c r="E50" i="23"/>
  <c r="F50" i="23"/>
  <c r="G50" i="23" s="1"/>
  <c r="A26" i="8"/>
  <c r="AA7" i="13"/>
  <c r="Y16" i="13"/>
  <c r="Z17" i="13"/>
  <c r="Z8" i="13"/>
  <c r="AA13" i="13"/>
  <c r="AA15" i="13"/>
  <c r="AB5" i="13"/>
  <c r="AB6" i="13"/>
  <c r="AC1" i="8"/>
  <c r="F24" i="8" s="1"/>
  <c r="AC4" i="13"/>
  <c r="A52" i="23" l="1"/>
  <c r="E51" i="23"/>
  <c r="F51" i="23"/>
  <c r="G51" i="23" s="1"/>
  <c r="A27" i="8"/>
  <c r="F26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53" i="23" l="1"/>
  <c r="E52" i="23"/>
  <c r="F52" i="23"/>
  <c r="G52" i="23" s="1"/>
  <c r="A28" i="8"/>
  <c r="F23" i="8"/>
  <c r="AC7" i="13"/>
  <c r="AB17" i="13"/>
  <c r="AA16" i="13"/>
  <c r="AB8" i="13"/>
  <c r="AC15" i="13"/>
  <c r="AD5" i="13"/>
  <c r="AD13" i="13" s="1"/>
  <c r="AD6" i="13"/>
  <c r="AE1" i="8"/>
  <c r="AE4" i="13"/>
  <c r="E53" i="23" l="1"/>
  <c r="A54" i="23"/>
  <c r="F53" i="23"/>
  <c r="G53" i="23" s="1"/>
  <c r="A29" i="8"/>
  <c r="F28" i="8"/>
  <c r="AD7" i="13"/>
  <c r="AC17" i="13"/>
  <c r="AB14" i="13"/>
  <c r="AC8" i="13"/>
  <c r="AD15" i="13"/>
  <c r="AE5" i="13"/>
  <c r="AE13" i="13" s="1"/>
  <c r="AE6" i="13"/>
  <c r="AF1" i="8"/>
  <c r="AF4" i="13"/>
  <c r="E54" i="23" l="1"/>
  <c r="A55" i="23"/>
  <c r="F54" i="23"/>
  <c r="G54" i="23" s="1"/>
  <c r="A30" i="8"/>
  <c r="F29" i="8"/>
  <c r="AE7" i="13"/>
  <c r="AD17" i="13"/>
  <c r="AB16" i="13"/>
  <c r="AC14" i="13"/>
  <c r="AD8" i="13"/>
  <c r="AE15" i="13"/>
  <c r="AF5" i="13"/>
  <c r="AF6" i="13"/>
  <c r="AG1" i="8"/>
  <c r="AG4" i="13"/>
  <c r="E55" i="23" l="1"/>
  <c r="A56" i="23"/>
  <c r="F55" i="23"/>
  <c r="G55" i="23" s="1"/>
  <c r="A31" i="8"/>
  <c r="F25" i="8"/>
  <c r="E26" i="8"/>
  <c r="G26" i="8" s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6" i="23" l="1"/>
  <c r="A57" i="23"/>
  <c r="F56" i="23"/>
  <c r="G56" i="23" s="1"/>
  <c r="A32" i="8"/>
  <c r="E31" i="8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E57" i="23" l="1"/>
  <c r="A58" i="23"/>
  <c r="F57" i="23"/>
  <c r="G57" i="23" s="1"/>
  <c r="F30" i="8"/>
  <c r="E28" i="8"/>
  <c r="G28" i="8" s="1"/>
  <c r="G31" i="8"/>
  <c r="A33" i="8"/>
  <c r="F32" i="8"/>
  <c r="AH7" i="13"/>
  <c r="AH8" i="13" s="1"/>
  <c r="AG17" i="13"/>
  <c r="AF16" i="13"/>
  <c r="AH15" i="13"/>
  <c r="AI5" i="13"/>
  <c r="AI13" i="13" s="1"/>
  <c r="AI6" i="13"/>
  <c r="AJ1" i="8"/>
  <c r="AJ4" i="13"/>
  <c r="E58" i="23" l="1"/>
  <c r="A59" i="23"/>
  <c r="F58" i="23"/>
  <c r="G58" i="23" s="1"/>
  <c r="E29" i="8"/>
  <c r="G29" i="8" s="1"/>
  <c r="A34" i="8"/>
  <c r="E33" i="8"/>
  <c r="G33" i="8" s="1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60" i="23" l="1"/>
  <c r="E59" i="23"/>
  <c r="F59" i="23"/>
  <c r="G59" i="23" s="1"/>
  <c r="A35" i="8"/>
  <c r="E34" i="8"/>
  <c r="G34" i="8" s="1"/>
  <c r="F34" i="8"/>
  <c r="AJ7" i="13"/>
  <c r="AG16" i="13"/>
  <c r="AH16" i="13"/>
  <c r="AJ15" i="13"/>
  <c r="AJ17" i="13" s="1"/>
  <c r="AK5" i="13"/>
  <c r="AK13" i="13" s="1"/>
  <c r="AK6" i="13"/>
  <c r="AL1" i="8"/>
  <c r="AL4" i="13"/>
  <c r="A61" i="23" l="1"/>
  <c r="E60" i="23"/>
  <c r="F60" i="23"/>
  <c r="G60" i="23" s="1"/>
  <c r="A36" i="8"/>
  <c r="E35" i="8"/>
  <c r="G35" i="8" s="1"/>
  <c r="F35" i="8"/>
  <c r="AK7" i="13"/>
  <c r="AK8" i="13" s="1"/>
  <c r="AI14" i="13"/>
  <c r="AJ8" i="13"/>
  <c r="AK15" i="13"/>
  <c r="AL5" i="13"/>
  <c r="AL7" i="13" s="1"/>
  <c r="AM1" i="8"/>
  <c r="AM4" i="13"/>
  <c r="A62" i="23" l="1"/>
  <c r="E61" i="23"/>
  <c r="F61" i="23"/>
  <c r="G61" i="23" s="1"/>
  <c r="A37" i="8"/>
  <c r="E36" i="8"/>
  <c r="G36" i="8" s="1"/>
  <c r="F36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E62" i="23" l="1"/>
  <c r="A63" i="23"/>
  <c r="F62" i="23"/>
  <c r="G62" i="23" s="1"/>
  <c r="A38" i="8"/>
  <c r="E37" i="8"/>
  <c r="G37" i="8" s="1"/>
  <c r="F37" i="8"/>
  <c r="AJ16" i="13"/>
  <c r="AK16" i="13"/>
  <c r="AM7" i="13"/>
  <c r="AM8" i="13" s="1"/>
  <c r="AM15" i="13"/>
  <c r="AN5" i="13"/>
  <c r="AN6" i="13"/>
  <c r="AO1" i="8"/>
  <c r="AO4" i="13"/>
  <c r="E63" i="23" l="1"/>
  <c r="A64" i="23"/>
  <c r="F63" i="23"/>
  <c r="G63" i="23" s="1"/>
  <c r="A39" i="8"/>
  <c r="E38" i="8"/>
  <c r="G38" i="8" s="1"/>
  <c r="F38" i="8"/>
  <c r="AM17" i="13"/>
  <c r="AM14" i="13"/>
  <c r="AL14" i="13"/>
  <c r="AN7" i="13"/>
  <c r="AN8" i="13" s="1"/>
  <c r="AN13" i="13"/>
  <c r="AN15" i="13"/>
  <c r="AO5" i="13"/>
  <c r="AO13" i="13" s="1"/>
  <c r="AO6" i="13"/>
  <c r="AP1" i="8"/>
  <c r="AP4" i="13"/>
  <c r="A65" i="23" l="1"/>
  <c r="E64" i="23"/>
  <c r="F64" i="23"/>
  <c r="G64" i="23" s="1"/>
  <c r="A40" i="8"/>
  <c r="E39" i="8"/>
  <c r="F39" i="8"/>
  <c r="AL16" i="13"/>
  <c r="AM16" i="13"/>
  <c r="AN17" i="13"/>
  <c r="AN14" i="13"/>
  <c r="AO7" i="13"/>
  <c r="AO15" i="13"/>
  <c r="AP5" i="13"/>
  <c r="AP6" i="13"/>
  <c r="AQ1" i="8"/>
  <c r="AQ4" i="13"/>
  <c r="E65" i="23" l="1"/>
  <c r="A66" i="23"/>
  <c r="F65" i="23"/>
  <c r="G65" i="23" s="1"/>
  <c r="G39" i="8"/>
  <c r="A41" i="8"/>
  <c r="E40" i="8"/>
  <c r="G40" i="8" s="1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7" i="23" l="1"/>
  <c r="E66" i="23"/>
  <c r="F66" i="23"/>
  <c r="G66" i="23" s="1"/>
  <c r="A42" i="8"/>
  <c r="E41" i="8"/>
  <c r="F41" i="8"/>
  <c r="AP17" i="13"/>
  <c r="AP14" i="13"/>
  <c r="AO14" i="13"/>
  <c r="AQ7" i="13"/>
  <c r="AQ8" i="13" s="1"/>
  <c r="AQ15" i="13"/>
  <c r="AR6" i="13"/>
  <c r="AS1" i="8"/>
  <c r="AS4" i="13"/>
  <c r="A68" i="23" l="1"/>
  <c r="E67" i="23"/>
  <c r="F67" i="23"/>
  <c r="G67" i="23" s="1"/>
  <c r="G41" i="8"/>
  <c r="A43" i="8"/>
  <c r="E42" i="8"/>
  <c r="G42" i="8" s="1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69" i="23" l="1"/>
  <c r="E68" i="23"/>
  <c r="F68" i="23"/>
  <c r="G68" i="23" s="1"/>
  <c r="A44" i="8"/>
  <c r="AQ16" i="13"/>
  <c r="AR14" i="13"/>
  <c r="AS7" i="13"/>
  <c r="AS8" i="13" s="1"/>
  <c r="AS15" i="13"/>
  <c r="AS17" i="13" s="1"/>
  <c r="AT5" i="13"/>
  <c r="AT6" i="13"/>
  <c r="AU1" i="8"/>
  <c r="AU4" i="13"/>
  <c r="E69" i="23" l="1"/>
  <c r="A70" i="23"/>
  <c r="F69" i="23"/>
  <c r="A45" i="8"/>
  <c r="E44" i="8"/>
  <c r="F44" i="8"/>
  <c r="AR16" i="13"/>
  <c r="AS14" i="13"/>
  <c r="AS16" i="13" s="1"/>
  <c r="AT7" i="13"/>
  <c r="AT13" i="13"/>
  <c r="AT15" i="13"/>
  <c r="AU5" i="13"/>
  <c r="AU6" i="13"/>
  <c r="AV1" i="8"/>
  <c r="AV4" i="13"/>
  <c r="G69" i="23" l="1"/>
  <c r="E70" i="23"/>
  <c r="A71" i="23"/>
  <c r="F70" i="23"/>
  <c r="G70" i="23" s="1"/>
  <c r="G44" i="8"/>
  <c r="A46" i="8"/>
  <c r="E45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71" i="23" l="1"/>
  <c r="A72" i="23"/>
  <c r="F71" i="23"/>
  <c r="G71" i="23" s="1"/>
  <c r="G45" i="8"/>
  <c r="A47" i="8"/>
  <c r="E46" i="8"/>
  <c r="G46" i="8" s="1"/>
  <c r="F46" i="8"/>
  <c r="AU14" i="13"/>
  <c r="AT14" i="13"/>
  <c r="AV7" i="13"/>
  <c r="AV8" i="13" s="1"/>
  <c r="AV15" i="13"/>
  <c r="AW5" i="13"/>
  <c r="AW6" i="13"/>
  <c r="AX1" i="8"/>
  <c r="AX4" i="13"/>
  <c r="E72" i="23" l="1"/>
  <c r="A73" i="23"/>
  <c r="F72" i="23"/>
  <c r="G72" i="23" s="1"/>
  <c r="F43" i="8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4" i="23" l="1"/>
  <c r="E73" i="23"/>
  <c r="F73" i="23"/>
  <c r="G73" i="23" s="1"/>
  <c r="G47" i="8"/>
  <c r="A49" i="8"/>
  <c r="E48" i="8"/>
  <c r="G48" i="8" s="1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74" i="23" l="1"/>
  <c r="A75" i="23"/>
  <c r="F74" i="23"/>
  <c r="G74" i="23" s="1"/>
  <c r="A50" i="8"/>
  <c r="E49" i="8"/>
  <c r="G49" i="8" s="1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A76" i="23" l="1"/>
  <c r="E75" i="23"/>
  <c r="F75" i="23"/>
  <c r="G75" i="23" s="1"/>
  <c r="A51" i="8"/>
  <c r="E50" i="8"/>
  <c r="F50" i="8"/>
  <c r="AY14" i="13"/>
  <c r="AZ7" i="13"/>
  <c r="AZ8" i="13" s="1"/>
  <c r="AZ15" i="13"/>
  <c r="AZ17" i="13" s="1"/>
  <c r="BA5" i="13"/>
  <c r="BA6" i="13"/>
  <c r="BB1" i="8"/>
  <c r="BB4" i="13"/>
  <c r="A77" i="23" l="1"/>
  <c r="E76" i="23"/>
  <c r="F76" i="23"/>
  <c r="G76" i="23" s="1"/>
  <c r="G50" i="8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78" i="23" l="1"/>
  <c r="E77" i="23"/>
  <c r="F77" i="23"/>
  <c r="G77" i="23" s="1"/>
  <c r="G51" i="8"/>
  <c r="A53" i="8"/>
  <c r="E52" i="8"/>
  <c r="G52" i="8" s="1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9" i="23" l="1"/>
  <c r="E78" i="23"/>
  <c r="F78" i="23"/>
  <c r="G78" i="23" s="1"/>
  <c r="A54" i="8"/>
  <c r="E53" i="8"/>
  <c r="G53" i="8" s="1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80" i="23" l="1"/>
  <c r="E79" i="23"/>
  <c r="F79" i="23"/>
  <c r="G79" i="23" s="1"/>
  <c r="A55" i="8"/>
  <c r="E54" i="8"/>
  <c r="G54" i="8" s="1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81" i="23" l="1"/>
  <c r="E80" i="23"/>
  <c r="F80" i="23"/>
  <c r="G80" i="23" s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14" i="20"/>
  <c r="C16" i="15"/>
  <c r="C34" i="15"/>
  <c r="I3" i="13"/>
  <c r="C10" i="15"/>
  <c r="BG4" i="13"/>
  <c r="E81" i="23" l="1"/>
  <c r="A82" i="23"/>
  <c r="F81" i="23"/>
  <c r="G81" i="23" s="1"/>
  <c r="G55" i="8"/>
  <c r="A57" i="8"/>
  <c r="E56" i="8"/>
  <c r="G56" i="8" s="1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2" i="23" l="1"/>
  <c r="A83" i="23"/>
  <c r="F82" i="23"/>
  <c r="G82" i="23" s="1"/>
  <c r="A58" i="8"/>
  <c r="E57" i="8"/>
  <c r="G57" i="8" s="1"/>
  <c r="F57" i="8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84" i="23" l="1"/>
  <c r="E83" i="23"/>
  <c r="F83" i="23"/>
  <c r="G83" i="23" s="1"/>
  <c r="A59" i="8"/>
  <c r="E58" i="8"/>
  <c r="G58" i="8" s="1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A85" i="23" l="1"/>
  <c r="E84" i="23"/>
  <c r="F84" i="23"/>
  <c r="G84" i="23" s="1"/>
  <c r="A60" i="8"/>
  <c r="E59" i="8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85" i="23" l="1"/>
  <c r="A86" i="23"/>
  <c r="F85" i="23"/>
  <c r="G85" i="23" s="1"/>
  <c r="G59" i="8"/>
  <c r="A61" i="8"/>
  <c r="E60" i="8"/>
  <c r="G60" i="8" s="1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86" i="23" l="1"/>
  <c r="A87" i="23"/>
  <c r="F86" i="23"/>
  <c r="G86" i="23" s="1"/>
  <c r="A62" i="8"/>
  <c r="E61" i="8"/>
  <c r="G61" i="8" s="1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J52" i="20"/>
  <c r="O3" i="13"/>
  <c r="BM4" i="13"/>
  <c r="E87" i="23" l="1"/>
  <c r="A88" i="23"/>
  <c r="F87" i="23"/>
  <c r="G87" i="23" s="1"/>
  <c r="E3" i="8"/>
  <c r="E4" i="8"/>
  <c r="E6" i="8"/>
  <c r="G6" i="8" s="1"/>
  <c r="F3" i="8"/>
  <c r="F6" i="8"/>
  <c r="F4" i="8"/>
  <c r="F7" i="8"/>
  <c r="F5" i="8"/>
  <c r="F10" i="8"/>
  <c r="E5" i="8"/>
  <c r="G5" i="8" s="1"/>
  <c r="E7" i="8"/>
  <c r="G7" i="8" s="1"/>
  <c r="E8" i="8"/>
  <c r="G8" i="8" s="1"/>
  <c r="F8" i="8"/>
  <c r="F9" i="8"/>
  <c r="F11" i="8"/>
  <c r="E9" i="8"/>
  <c r="G9" i="8" s="1"/>
  <c r="F13" i="8"/>
  <c r="E11" i="8"/>
  <c r="G11" i="8" s="1"/>
  <c r="F12" i="8"/>
  <c r="E13" i="8"/>
  <c r="G13" i="8" s="1"/>
  <c r="E10" i="8"/>
  <c r="G10" i="8" s="1"/>
  <c r="E12" i="8"/>
  <c r="F14" i="8"/>
  <c r="E15" i="8"/>
  <c r="F15" i="8"/>
  <c r="E17" i="8"/>
  <c r="G17" i="8" s="1"/>
  <c r="F16" i="8"/>
  <c r="F17" i="8"/>
  <c r="E14" i="8"/>
  <c r="G14" i="8" s="1"/>
  <c r="E16" i="8"/>
  <c r="F19" i="8"/>
  <c r="E19" i="8"/>
  <c r="G19" i="8" s="1"/>
  <c r="F20" i="8"/>
  <c r="E18" i="8"/>
  <c r="G18" i="8" s="1"/>
  <c r="F21" i="8"/>
  <c r="E20" i="8"/>
  <c r="G20" i="8" s="1"/>
  <c r="E21" i="8"/>
  <c r="E22" i="8"/>
  <c r="G22" i="8" s="1"/>
  <c r="F22" i="8"/>
  <c r="E24" i="8"/>
  <c r="G24" i="8" s="1"/>
  <c r="E23" i="8"/>
  <c r="G23" i="8" s="1"/>
  <c r="E25" i="8"/>
  <c r="G25" i="8" s="1"/>
  <c r="E27" i="8"/>
  <c r="G27" i="8" s="1"/>
  <c r="F27" i="8"/>
  <c r="E30" i="8"/>
  <c r="G30" i="8" s="1"/>
  <c r="E32" i="8"/>
  <c r="G32" i="8" s="1"/>
  <c r="E43" i="8"/>
  <c r="G43" i="8" s="1"/>
  <c r="A63" i="8"/>
  <c r="E62" i="8"/>
  <c r="F62" i="8"/>
  <c r="BK17" i="13"/>
  <c r="BJ14" i="13"/>
  <c r="J58" i="20"/>
  <c r="J9" i="20"/>
  <c r="J46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E88" i="23" l="1"/>
  <c r="A89" i="23"/>
  <c r="F88" i="23"/>
  <c r="G88" i="23" s="1"/>
  <c r="A64" i="8"/>
  <c r="E63" i="8"/>
  <c r="F63" i="8"/>
  <c r="G15" i="8"/>
  <c r="G16" i="8"/>
  <c r="G12" i="8"/>
  <c r="G21" i="8"/>
  <c r="G4" i="8"/>
  <c r="G62" i="8"/>
  <c r="G3" i="8"/>
  <c r="J27" i="20"/>
  <c r="J55" i="20"/>
  <c r="BK16" i="13"/>
  <c r="BJ16" i="13"/>
  <c r="BL17" i="13"/>
  <c r="J25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51" i="20"/>
  <c r="Q3" i="13"/>
  <c r="BO4" i="13"/>
  <c r="A90" i="23" l="1"/>
  <c r="E89" i="23"/>
  <c r="F89" i="23"/>
  <c r="G89" i="23" s="1"/>
  <c r="G63" i="8"/>
  <c r="A65" i="8"/>
  <c r="E64" i="8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A91" i="23" l="1"/>
  <c r="E90" i="23"/>
  <c r="F90" i="23"/>
  <c r="G90" i="23" s="1"/>
  <c r="G64" i="8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92" i="23" l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91" i="23"/>
  <c r="F91" i="23"/>
  <c r="G91" i="23" s="1"/>
  <c r="G65" i="8"/>
  <c r="A67" i="8"/>
  <c r="E66" i="8"/>
  <c r="F66" i="8"/>
  <c r="J29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J47" i="20"/>
  <c r="T3" i="13"/>
  <c r="BR4" i="13"/>
  <c r="G66" i="8" l="1"/>
  <c r="A68" i="8"/>
  <c r="E67" i="8"/>
  <c r="F67" i="8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5" i="23" l="1"/>
  <c r="F5" i="23"/>
  <c r="G67" i="8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45" i="20"/>
  <c r="J36" i="20"/>
  <c r="V3" i="13"/>
  <c r="BT4" i="13"/>
  <c r="G5" i="23" l="1"/>
  <c r="G68" i="8"/>
  <c r="A70" i="8"/>
  <c r="E69" i="8"/>
  <c r="G69" i="8" s="1"/>
  <c r="F69" i="8"/>
  <c r="J12" i="20"/>
  <c r="BR17" i="13"/>
  <c r="BS15" i="13"/>
  <c r="J50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G70" i="8" s="1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8" i="20"/>
  <c r="X3" i="13"/>
  <c r="BV4" i="13"/>
  <c r="E71" i="8" l="1"/>
  <c r="A72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A73" i="8" l="1"/>
  <c r="E72" i="8"/>
  <c r="F72" i="8"/>
  <c r="G71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G72" i="8" l="1"/>
  <c r="E73" i="8"/>
  <c r="G73" i="8" s="1"/>
  <c r="A74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E74" i="8" l="1"/>
  <c r="A75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E75" i="8" l="1"/>
  <c r="A76" i="8"/>
  <c r="F75" i="8"/>
  <c r="G74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A77" i="8" l="1"/>
  <c r="E76" i="8"/>
  <c r="F76" i="8"/>
  <c r="G75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76" i="8" l="1"/>
  <c r="E77" i="8"/>
  <c r="G77" i="8" s="1"/>
  <c r="A78" i="8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E78" i="8" l="1"/>
  <c r="A79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G79" i="8" s="1"/>
  <c r="F79" i="8"/>
  <c r="G78" i="8"/>
  <c r="J44" i="20" s="1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A81" i="8" l="1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CE17" i="13" l="1"/>
  <c r="G80" i="8"/>
  <c r="E81" i="8"/>
  <c r="A82" i="8"/>
  <c r="F81" i="8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CH17" i="13" l="1"/>
  <c r="CG17" i="13"/>
  <c r="CF17" i="13"/>
  <c r="CD10" i="13"/>
  <c r="CE10" i="13" s="1"/>
  <c r="CD11" i="13"/>
  <c r="CE11" i="13" s="1"/>
  <c r="A83" i="8"/>
  <c r="E82" i="8"/>
  <c r="F82" i="8"/>
  <c r="G81" i="8"/>
  <c r="CE14" i="13"/>
  <c r="CD14" i="13"/>
  <c r="CD16" i="13" s="1"/>
  <c r="CC16" i="13"/>
  <c r="CF7" i="13"/>
  <c r="CG13" i="13"/>
  <c r="CG15" i="13"/>
  <c r="CI17" i="13" s="1"/>
  <c r="AI27" i="13"/>
  <c r="AI28" i="13" s="1"/>
  <c r="AI25" i="13"/>
  <c r="CG5" i="13"/>
  <c r="CG6" i="13"/>
  <c r="J20" i="20"/>
  <c r="AJ3" i="13"/>
  <c r="CH4" i="13"/>
  <c r="G82" i="8" l="1"/>
  <c r="E83" i="8"/>
  <c r="A84" i="8"/>
  <c r="F83" i="8"/>
  <c r="CM8" i="13"/>
  <c r="CN14" i="13" s="1"/>
  <c r="CP16" i="13" s="1"/>
  <c r="CF8" i="13"/>
  <c r="CN8" i="13"/>
  <c r="CO14" i="13" s="1"/>
  <c r="CQ16" i="13" s="1"/>
  <c r="CH8" i="13"/>
  <c r="CI14" i="13" s="1"/>
  <c r="CK16" i="13" s="1"/>
  <c r="CJ8" i="13"/>
  <c r="CK14" i="13" s="1"/>
  <c r="CM16" i="13" s="1"/>
  <c r="CI8" i="13"/>
  <c r="CJ14" i="13" s="1"/>
  <c r="CL16" i="13" s="1"/>
  <c r="CK8" i="13"/>
  <c r="CL14" i="13" s="1"/>
  <c r="CN16" i="13" s="1"/>
  <c r="CO8" i="13"/>
  <c r="CL8" i="13"/>
  <c r="CM14" i="13" s="1"/>
  <c r="CO16" i="13" s="1"/>
  <c r="CG8" i="13"/>
  <c r="CH14" i="13" s="1"/>
  <c r="CJ16" i="13" s="1"/>
  <c r="CE16" i="13"/>
  <c r="CP14" i="13"/>
  <c r="CR16" i="13" s="1"/>
  <c r="CP8" i="13"/>
  <c r="CG7" i="13"/>
  <c r="CH13" i="13"/>
  <c r="CH15" i="13"/>
  <c r="CJ17" i="13" s="1"/>
  <c r="AJ27" i="13"/>
  <c r="AJ28" i="13" s="1"/>
  <c r="AJ25" i="13"/>
  <c r="CH5" i="13"/>
  <c r="CH6" i="13"/>
  <c r="AK3" i="13"/>
  <c r="CI4" i="13"/>
  <c r="A85" i="8" l="1"/>
  <c r="E84" i="8"/>
  <c r="F84" i="8"/>
  <c r="G83" i="8"/>
  <c r="CG14" i="13"/>
  <c r="CI16" i="13" s="1"/>
  <c r="CF14" i="13"/>
  <c r="CF11" i="13"/>
  <c r="CG11" i="13" s="1"/>
  <c r="CH11" i="13" s="1"/>
  <c r="CI11" i="13" s="1"/>
  <c r="CJ11" i="13" s="1"/>
  <c r="CK11" i="13" s="1"/>
  <c r="CL11" i="13" s="1"/>
  <c r="CM11" i="13" s="1"/>
  <c r="CN11" i="13" s="1"/>
  <c r="CO11" i="13" s="1"/>
  <c r="CP11" i="13" s="1"/>
  <c r="CF10" i="13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4" i="13"/>
  <c r="CS16" i="13" s="1"/>
  <c r="CQ8" i="13"/>
  <c r="CH7" i="13"/>
  <c r="CI15" i="13"/>
  <c r="CK17" i="13" s="1"/>
  <c r="CI13" i="13"/>
  <c r="AK27" i="13"/>
  <c r="AK28" i="13" s="1"/>
  <c r="AK25" i="13"/>
  <c r="CI5" i="13"/>
  <c r="CI6" i="13"/>
  <c r="AL3" i="13"/>
  <c r="CJ4" i="13"/>
  <c r="G84" i="8" l="1"/>
  <c r="E85" i="8"/>
  <c r="A86" i="8"/>
  <c r="F85" i="8"/>
  <c r="CH16" i="13"/>
  <c r="CG16" i="13"/>
  <c r="CF16" i="13"/>
  <c r="CR14" i="13"/>
  <c r="CT16" i="13" s="1"/>
  <c r="CQ11" i="13"/>
  <c r="CQ10" i="13"/>
  <c r="CR8" i="13"/>
  <c r="CI7" i="13"/>
  <c r="CJ15" i="13"/>
  <c r="CL17" i="13" s="1"/>
  <c r="CJ13" i="13"/>
  <c r="AL25" i="13"/>
  <c r="AL27" i="13"/>
  <c r="AL28" i="13" s="1"/>
  <c r="CJ5" i="13"/>
  <c r="CJ6" i="13"/>
  <c r="AM3" i="13"/>
  <c r="CK4" i="13"/>
  <c r="A87" i="8" l="1"/>
  <c r="E86" i="8"/>
  <c r="G86" i="8" s="1"/>
  <c r="F86" i="8"/>
  <c r="G85" i="8"/>
  <c r="CS14" i="13"/>
  <c r="CU16" i="13" s="1"/>
  <c r="CR10" i="13"/>
  <c r="CS8" i="13"/>
  <c r="CR11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CT14" i="13"/>
  <c r="CV16" i="13" s="1"/>
  <c r="CS10" i="13"/>
  <c r="CT8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A89" i="8" l="1"/>
  <c r="E88" i="8"/>
  <c r="F88" i="8"/>
  <c r="G87" i="8"/>
  <c r="CU14" i="13"/>
  <c r="CW16" i="13" s="1"/>
  <c r="CT10" i="13"/>
  <c r="CU8" i="13"/>
  <c r="CT11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G88" i="8" l="1"/>
  <c r="E89" i="8"/>
  <c r="A90" i="8"/>
  <c r="F89" i="8"/>
  <c r="CV14" i="13"/>
  <c r="CX16" i="13" s="1"/>
  <c r="CW14" i="13"/>
  <c r="CY16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0" i="8" l="1"/>
  <c r="G90" i="8" s="1"/>
  <c r="A91" i="8"/>
  <c r="F90" i="8"/>
  <c r="G89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J34" i="20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J5" i="20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A95" i="8" l="1"/>
  <c r="E94" i="8"/>
  <c r="F94" i="8"/>
  <c r="G93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G96" i="8" s="1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G98" i="8" s="1"/>
  <c r="A99" i="8"/>
  <c r="F98" i="8"/>
  <c r="G97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E101" i="8" l="1"/>
  <c r="A102" i="8"/>
  <c r="F101" i="8"/>
  <c r="G100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G102" i="8" s="1"/>
  <c r="F102" i="8"/>
  <c r="G101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J59" i="20" s="1"/>
  <c r="A105" i="8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E105" i="8"/>
  <c r="A106" i="8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G105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A109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G109" i="8" s="1"/>
  <c r="A110" i="8"/>
  <c r="F109" i="8"/>
  <c r="G108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A113" i="8"/>
  <c r="E112" i="8"/>
  <c r="G112" i="8" s="1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E113" i="8" l="1"/>
  <c r="A114" i="8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E114" i="8"/>
  <c r="A115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E115" i="8" l="1"/>
  <c r="A116" i="8"/>
  <c r="F115" i="8"/>
  <c r="G114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G115" i="8" l="1"/>
  <c r="E116" i="8"/>
  <c r="A117" i="8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13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60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53" i="20"/>
  <c r="J21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31" i="20"/>
  <c r="J3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6" i="20"/>
  <c r="M16" i="20"/>
  <c r="M63" i="20"/>
  <c r="M38" i="20"/>
  <c r="M62" i="20"/>
  <c r="M4" i="20"/>
  <c r="M39" i="20"/>
  <c r="M17" i="20"/>
  <c r="M61" i="20"/>
  <c r="M32" i="20"/>
  <c r="M23" i="20"/>
  <c r="M8" i="20"/>
  <c r="M10" i="20"/>
  <c r="M22" i="20"/>
  <c r="M42" i="20"/>
  <c r="M54" i="20"/>
  <c r="M57" i="20"/>
  <c r="M19" i="20"/>
  <c r="M7" i="20"/>
  <c r="M43" i="20"/>
  <c r="D66" i="20"/>
  <c r="E66" i="20" s="1"/>
  <c r="M66" i="20"/>
  <c r="M11" i="20"/>
  <c r="M49" i="20"/>
  <c r="M28" i="20"/>
  <c r="M56" i="20"/>
  <c r="M33" i="20"/>
  <c r="M26" i="20"/>
  <c r="M24" i="20"/>
  <c r="M65" i="20"/>
  <c r="D65" i="20"/>
  <c r="E65" i="20" s="1"/>
  <c r="M15" i="20"/>
  <c r="M37" i="20"/>
  <c r="M48" i="20"/>
  <c r="M40" i="20"/>
  <c r="BG20" i="13" l="1"/>
  <c r="BG26" i="13" s="1"/>
  <c r="BH9" i="13"/>
  <c r="CG22" i="13"/>
  <c r="CG21" i="13"/>
  <c r="J16" i="20"/>
  <c r="J23" i="20"/>
  <c r="J40" i="20"/>
  <c r="J66" i="20"/>
  <c r="J48" i="20"/>
  <c r="J61" i="20"/>
  <c r="J62" i="20"/>
  <c r="J6" i="20"/>
  <c r="J37" i="20"/>
  <c r="J39" i="20"/>
  <c r="J63" i="20"/>
  <c r="J22" i="20"/>
  <c r="J11" i="20"/>
  <c r="J19" i="20"/>
  <c r="J15" i="20"/>
  <c r="J57" i="20"/>
  <c r="J26" i="20"/>
  <c r="J10" i="20"/>
  <c r="J28" i="20"/>
  <c r="J43" i="20"/>
  <c r="J54" i="20"/>
  <c r="J33" i="20"/>
  <c r="J32" i="20"/>
  <c r="J65" i="20"/>
  <c r="J56" i="20"/>
  <c r="J4" i="20"/>
  <c r="J24" i="20"/>
  <c r="J8" i="20"/>
  <c r="J49" i="20"/>
  <c r="J7" i="20"/>
  <c r="J42" i="20"/>
  <c r="J17" i="20"/>
  <c r="J38" i="20"/>
  <c r="J64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29" i="20"/>
  <c r="BL9" i="13" l="1"/>
  <c r="BK20" i="13"/>
  <c r="BK26" i="13" s="1"/>
  <c r="CK21" i="13"/>
  <c r="CK22" i="13"/>
  <c r="H44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47" i="20"/>
  <c r="H48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2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34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41" i="20"/>
  <c r="H35" i="20"/>
  <c r="H50" i="20"/>
  <c r="H4" i="20"/>
  <c r="H31" i="20"/>
  <c r="H37" i="20"/>
  <c r="H43" i="20"/>
  <c r="H61" i="20"/>
  <c r="H46" i="20"/>
  <c r="H56" i="20"/>
  <c r="H21" i="20"/>
  <c r="H22" i="20"/>
  <c r="H24" i="20"/>
  <c r="H30" i="20"/>
  <c r="H58" i="20"/>
  <c r="H51" i="20"/>
  <c r="H59" i="20"/>
  <c r="H7" i="20"/>
  <c r="H13" i="20"/>
  <c r="H36" i="20"/>
  <c r="H39" i="20"/>
  <c r="H26" i="20"/>
  <c r="H54" i="20"/>
  <c r="H8" i="20"/>
  <c r="H52" i="20"/>
  <c r="H19" i="20"/>
  <c r="H12" i="20"/>
  <c r="H14" i="20"/>
  <c r="H9" i="20"/>
  <c r="H23" i="20"/>
  <c r="H17" i="20"/>
  <c r="H28" i="20"/>
  <c r="H53" i="20"/>
  <c r="H25" i="20"/>
  <c r="H60" i="20"/>
  <c r="H18" i="20"/>
  <c r="H20" i="20"/>
  <c r="H33" i="20"/>
  <c r="H32" i="20"/>
  <c r="H11" i="20"/>
  <c r="H55" i="20"/>
  <c r="H27" i="20"/>
  <c r="H40" i="20"/>
  <c r="H38" i="20"/>
  <c r="H63" i="20"/>
  <c r="H45" i="20"/>
  <c r="H15" i="20"/>
  <c r="H10" i="20"/>
  <c r="H16" i="20"/>
  <c r="H42" i="20"/>
  <c r="H57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<sst xmlns="http://schemas.openxmlformats.org/spreadsheetml/2006/main" count="2668" uniqueCount="635">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</sst>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9232.781653</c:v>
                </c:pt>
                <c:pt idx="1">
                  <c:v>9232.781653</c:v>
                </c:pt>
                <c:pt idx="2">
                  <c:v>9232.781653</c:v>
                </c:pt>
                <c:pt idx="3">
                  <c:v>9232.781653</c:v>
                </c:pt>
                <c:pt idx="4">
                  <c:v>9232.781653</c:v>
                </c:pt>
                <c:pt idx="5">
                  <c:v>9232.781653</c:v>
                </c:pt>
                <c:pt idx="6">
                  <c:v>9232.781653</c:v>
                </c:pt>
                <c:pt idx="7">
                  <c:v>9232.781653</c:v>
                </c:pt>
                <c:pt idx="8">
                  <c:v>9232.781653</c:v>
                </c:pt>
                <c:pt idx="9">
                  <c:v>9232.781653</c:v>
                </c:pt>
                <c:pt idx="10">
                  <c:v>9232.781653</c:v>
                </c:pt>
                <c:pt idx="11">
                  <c:v>9232.781653</c:v>
                </c:pt>
                <c:pt idx="12">
                  <c:v>9232.781653</c:v>
                </c:pt>
                <c:pt idx="13">
                  <c:v>9232.781653</c:v>
                </c:pt>
                <c:pt idx="14">
                  <c:v>9232.781653</c:v>
                </c:pt>
                <c:pt idx="15">
                  <c:v>9232.781653</c:v>
                </c:pt>
                <c:pt idx="16">
                  <c:v>9232.781653</c:v>
                </c:pt>
                <c:pt idx="17">
                  <c:v>9232.781653</c:v>
                </c:pt>
                <c:pt idx="18">
                  <c:v>9232.781653</c:v>
                </c:pt>
                <c:pt idx="19">
                  <c:v>9232.781653</c:v>
                </c:pt>
                <c:pt idx="20">
                  <c:v>9232.781653</c:v>
                </c:pt>
                <c:pt idx="21">
                  <c:v>9232.781653</c:v>
                </c:pt>
                <c:pt idx="22">
                  <c:v>9232.781653</c:v>
                </c:pt>
                <c:pt idx="23">
                  <c:v>9232.781653</c:v>
                </c:pt>
                <c:pt idx="24">
                  <c:v>9232.781653</c:v>
                </c:pt>
                <c:pt idx="25">
                  <c:v>9232.781653</c:v>
                </c:pt>
                <c:pt idx="26">
                  <c:v>9232.781653</c:v>
                </c:pt>
                <c:pt idx="27">
                  <c:v>9232.781653</c:v>
                </c:pt>
                <c:pt idx="28">
                  <c:v>9232.781653</c:v>
                </c:pt>
                <c:pt idx="29">
                  <c:v>9232.781653</c:v>
                </c:pt>
                <c:pt idx="30">
                  <c:v>9232.781653</c:v>
                </c:pt>
                <c:pt idx="31">
                  <c:v>9232.781653</c:v>
                </c:pt>
                <c:pt idx="32">
                  <c:v>9232.781653</c:v>
                </c:pt>
                <c:pt idx="33">
                  <c:v>9232.781653</c:v>
                </c:pt>
                <c:pt idx="34">
                  <c:v>9232.781653</c:v>
                </c:pt>
                <c:pt idx="35">
                  <c:v>9232.781653</c:v>
                </c:pt>
                <c:pt idx="36">
                  <c:v>9232.781653</c:v>
                </c:pt>
                <c:pt idx="37">
                  <c:v>9232.781653</c:v>
                </c:pt>
                <c:pt idx="38">
                  <c:v>9232.781653</c:v>
                </c:pt>
                <c:pt idx="39">
                  <c:v>9232.781653</c:v>
                </c:pt>
                <c:pt idx="40">
                  <c:v>9232.781653</c:v>
                </c:pt>
                <c:pt idx="41">
                  <c:v>9232.781653</c:v>
                </c:pt>
                <c:pt idx="42">
                  <c:v>9232.781653</c:v>
                </c:pt>
                <c:pt idx="43">
                  <c:v>9232.781653</c:v>
                </c:pt>
                <c:pt idx="44">
                  <c:v>9232.781653</c:v>
                </c:pt>
                <c:pt idx="45">
                  <c:v>9232.781653</c:v>
                </c:pt>
                <c:pt idx="46">
                  <c:v>9232.781653</c:v>
                </c:pt>
                <c:pt idx="47">
                  <c:v>9232.781653</c:v>
                </c:pt>
                <c:pt idx="48">
                  <c:v>9232.781653</c:v>
                </c:pt>
                <c:pt idx="49">
                  <c:v>9232.781653</c:v>
                </c:pt>
                <c:pt idx="50">
                  <c:v>9232.781653</c:v>
                </c:pt>
                <c:pt idx="51">
                  <c:v>9232.781653</c:v>
                </c:pt>
                <c:pt idx="52">
                  <c:v>9232.781653</c:v>
                </c:pt>
                <c:pt idx="53">
                  <c:v>9232.781653</c:v>
                </c:pt>
                <c:pt idx="54">
                  <c:v>9232.781653</c:v>
                </c:pt>
                <c:pt idx="55">
                  <c:v>9232.781653</c:v>
                </c:pt>
                <c:pt idx="56">
                  <c:v>9232.781653</c:v>
                </c:pt>
                <c:pt idx="57">
                  <c:v>9232.781653</c:v>
                </c:pt>
                <c:pt idx="58">
                  <c:v>9232.781653</c:v>
                </c:pt>
                <c:pt idx="59">
                  <c:v>9232.781653</c:v>
                </c:pt>
                <c:pt idx="60">
                  <c:v>9232.781653</c:v>
                </c:pt>
                <c:pt idx="61">
                  <c:v>9232.781653</c:v>
                </c:pt>
                <c:pt idx="62">
                  <c:v>9232.781653</c:v>
                </c:pt>
                <c:pt idx="63">
                  <c:v>9232.781653</c:v>
                </c:pt>
                <c:pt idx="64">
                  <c:v>9232.781653</c:v>
                </c:pt>
                <c:pt idx="65">
                  <c:v>9232.781653</c:v>
                </c:pt>
                <c:pt idx="66">
                  <c:v>9232.781653</c:v>
                </c:pt>
                <c:pt idx="67">
                  <c:v>9232.781653</c:v>
                </c:pt>
                <c:pt idx="68">
                  <c:v>9232.781653</c:v>
                </c:pt>
                <c:pt idx="69">
                  <c:v>9232.781653</c:v>
                </c:pt>
                <c:pt idx="70">
                  <c:v>9232.781653</c:v>
                </c:pt>
                <c:pt idx="71">
                  <c:v>9232.781653</c:v>
                </c:pt>
                <c:pt idx="72">
                  <c:v>9232.781653</c:v>
                </c:pt>
                <c:pt idx="73">
                  <c:v>9232.781653</c:v>
                </c:pt>
                <c:pt idx="74">
                  <c:v>9232.781653</c:v>
                </c:pt>
                <c:pt idx="75">
                  <c:v>9232.781653</c:v>
                </c:pt>
                <c:pt idx="76">
                  <c:v>9232.781653</c:v>
                </c:pt>
                <c:pt idx="77">
                  <c:v>9232.781653</c:v>
                </c:pt>
                <c:pt idx="78">
                  <c:v>9232.781653</c:v>
                </c:pt>
                <c:pt idx="79">
                  <c:v>9232.781653</c:v>
                </c:pt>
                <c:pt idx="80">
                  <c:v>9232.781653</c:v>
                </c:pt>
                <c:pt idx="81">
                  <c:v>9232.781653</c:v>
                </c:pt>
                <c:pt idx="82">
                  <c:v>9232.781653</c:v>
                </c:pt>
                <c:pt idx="83">
                  <c:v>9232.781653</c:v>
                </c:pt>
                <c:pt idx="84">
                  <c:v>9232.781653</c:v>
                </c:pt>
                <c:pt idx="85">
                  <c:v>9232.781653</c:v>
                </c:pt>
                <c:pt idx="86">
                  <c:v>9232.781653</c:v>
                </c:pt>
                <c:pt idx="87">
                  <c:v>9232.781653</c:v>
                </c:pt>
                <c:pt idx="88">
                  <c:v>9232.781653</c:v>
                </c:pt>
                <c:pt idx="89">
                  <c:v>9232.781653</c:v>
                </c:pt>
                <c:pt idx="90">
                  <c:v>9232.781653</c:v>
                </c:pt>
                <c:pt idx="91">
                  <c:v>9232.781653</c:v>
                </c:pt>
                <c:pt idx="92">
                  <c:v>9232.781653</c:v>
                </c:pt>
                <c:pt idx="93">
                  <c:v>9232.781653</c:v>
                </c:pt>
                <c:pt idx="94">
                  <c:v>9232.781653</c:v>
                </c:pt>
                <c:pt idx="95">
                  <c:v>9232.781653</c:v>
                </c:pt>
                <c:pt idx="96">
                  <c:v>9232.781653</c:v>
                </c:pt>
                <c:pt idx="97">
                  <c:v>9232.781653</c:v>
                </c:pt>
                <c:pt idx="98">
                  <c:v>9232.781653</c:v>
                </c:pt>
                <c:pt idx="99">
                  <c:v>9232.781653</c:v>
                </c:pt>
                <c:pt idx="100">
                  <c:v>9232.781653</c:v>
                </c:pt>
                <c:pt idx="101">
                  <c:v>9232.781653</c:v>
                </c:pt>
                <c:pt idx="102">
                  <c:v>9232.781653</c:v>
                </c:pt>
                <c:pt idx="103">
                  <c:v>9232.781653</c:v>
                </c:pt>
                <c:pt idx="104">
                  <c:v>9232.781653</c:v>
                </c:pt>
                <c:pt idx="105">
                  <c:v>9232.781653</c:v>
                </c:pt>
                <c:pt idx="106">
                  <c:v>9232.781653</c:v>
                </c:pt>
                <c:pt idx="107">
                  <c:v>9232.781653</c:v>
                </c:pt>
                <c:pt idx="108">
                  <c:v>9232.781653</c:v>
                </c:pt>
                <c:pt idx="109">
                  <c:v>9232.781653</c:v>
                </c:pt>
                <c:pt idx="110">
                  <c:v>9232.781653</c:v>
                </c:pt>
                <c:pt idx="111">
                  <c:v>9232.781653</c:v>
                </c:pt>
                <c:pt idx="112">
                  <c:v>9232.781653</c:v>
                </c:pt>
                <c:pt idx="113">
                  <c:v>9232.781653</c:v>
                </c:pt>
                <c:pt idx="114">
                  <c:v>9232.781653</c:v>
                </c:pt>
                <c:pt idx="115">
                  <c:v>9232.781653</c:v>
                </c:pt>
                <c:pt idx="116">
                  <c:v>9232.781653</c:v>
                </c:pt>
                <c:pt idx="117">
                  <c:v>9232.781653</c:v>
                </c:pt>
                <c:pt idx="118">
                  <c:v>9232.781653</c:v>
                </c:pt>
                <c:pt idx="119">
                  <c:v>9232.781653</c:v>
                </c:pt>
                <c:pt idx="120">
                  <c:v>9232.781653</c:v>
                </c:pt>
                <c:pt idx="121">
                  <c:v>9232.781653</c:v>
                </c:pt>
                <c:pt idx="122">
                  <c:v>9232.781653</c:v>
                </c:pt>
                <c:pt idx="123">
                  <c:v>9232.781653</c:v>
                </c:pt>
                <c:pt idx="124">
                  <c:v>9232.781653</c:v>
                </c:pt>
                <c:pt idx="125">
                  <c:v>9232.781653</c:v>
                </c:pt>
                <c:pt idx="126">
                  <c:v>9232.781653</c:v>
                </c:pt>
                <c:pt idx="127">
                  <c:v>9232.781653</c:v>
                </c:pt>
                <c:pt idx="128">
                  <c:v>9232.781653</c:v>
                </c:pt>
                <c:pt idx="129">
                  <c:v>9232.781653</c:v>
                </c:pt>
                <c:pt idx="130">
                  <c:v>9232.781653</c:v>
                </c:pt>
                <c:pt idx="131">
                  <c:v>9232.781653</c:v>
                </c:pt>
                <c:pt idx="132">
                  <c:v>9232.781653</c:v>
                </c:pt>
                <c:pt idx="133">
                  <c:v>9232.781653</c:v>
                </c:pt>
                <c:pt idx="134">
                  <c:v>9232.781653</c:v>
                </c:pt>
                <c:pt idx="135">
                  <c:v>9232.781653</c:v>
                </c:pt>
                <c:pt idx="136">
                  <c:v>9232.781653</c:v>
                </c:pt>
                <c:pt idx="137">
                  <c:v>9232.781653</c:v>
                </c:pt>
                <c:pt idx="138">
                  <c:v>9232.781653</c:v>
                </c:pt>
                <c:pt idx="139">
                  <c:v>9232.781653</c:v>
                </c:pt>
                <c:pt idx="140">
                  <c:v>9232.781653</c:v>
                </c:pt>
                <c:pt idx="141">
                  <c:v>9232.781653</c:v>
                </c:pt>
                <c:pt idx="142">
                  <c:v>9232.781653</c:v>
                </c:pt>
                <c:pt idx="143">
                  <c:v>9232.781653</c:v>
                </c:pt>
                <c:pt idx="144">
                  <c:v>9232.781653</c:v>
                </c:pt>
                <c:pt idx="145">
                  <c:v>9232.781653</c:v>
                </c:pt>
                <c:pt idx="146">
                  <c:v>9232.781653</c:v>
                </c:pt>
                <c:pt idx="147">
                  <c:v>9232.781653</c:v>
                </c:pt>
                <c:pt idx="148">
                  <c:v>9232.781653</c:v>
                </c:pt>
                <c:pt idx="149">
                  <c:v>9232.781653</c:v>
                </c:pt>
                <c:pt idx="150">
                  <c:v>9232.781653</c:v>
                </c:pt>
                <c:pt idx="151">
                  <c:v>9232.781653</c:v>
                </c:pt>
                <c:pt idx="152">
                  <c:v>9232.781653</c:v>
                </c:pt>
                <c:pt idx="153">
                  <c:v>9232.781653</c:v>
                </c:pt>
                <c:pt idx="154">
                  <c:v>9232.781653</c:v>
                </c:pt>
                <c:pt idx="155">
                  <c:v>9232.781653</c:v>
                </c:pt>
                <c:pt idx="156">
                  <c:v>9232.781653</c:v>
                </c:pt>
                <c:pt idx="157">
                  <c:v>9232.781653</c:v>
                </c:pt>
                <c:pt idx="158">
                  <c:v>9232.781653</c:v>
                </c:pt>
                <c:pt idx="159">
                  <c:v>9232.781653</c:v>
                </c:pt>
                <c:pt idx="160">
                  <c:v>9232.781653</c:v>
                </c:pt>
                <c:pt idx="161">
                  <c:v>9232.781653</c:v>
                </c:pt>
                <c:pt idx="162">
                  <c:v>9232.781653</c:v>
                </c:pt>
                <c:pt idx="163">
                  <c:v>9232.781653</c:v>
                </c:pt>
                <c:pt idx="164">
                  <c:v>9232.781653</c:v>
                </c:pt>
                <c:pt idx="165">
                  <c:v>9232.781653</c:v>
                </c:pt>
                <c:pt idx="166">
                  <c:v>9232.781653</c:v>
                </c:pt>
                <c:pt idx="167">
                  <c:v>9232.781653</c:v>
                </c:pt>
                <c:pt idx="168">
                  <c:v>9232.781653</c:v>
                </c:pt>
                <c:pt idx="169">
                  <c:v>9232.781653</c:v>
                </c:pt>
                <c:pt idx="170">
                  <c:v>9232.781653</c:v>
                </c:pt>
                <c:pt idx="171">
                  <c:v>9232.781653</c:v>
                </c:pt>
                <c:pt idx="172">
                  <c:v>9232.781653</c:v>
                </c:pt>
                <c:pt idx="173">
                  <c:v>9232.781653</c:v>
                </c:pt>
                <c:pt idx="174">
                  <c:v>9232.781653</c:v>
                </c:pt>
                <c:pt idx="175">
                  <c:v>9232.781653</c:v>
                </c:pt>
                <c:pt idx="176">
                  <c:v>9232.781653</c:v>
                </c:pt>
                <c:pt idx="177">
                  <c:v>9232.781653</c:v>
                </c:pt>
                <c:pt idx="178">
                  <c:v>9232.781653</c:v>
                </c:pt>
                <c:pt idx="179">
                  <c:v>9232.781653</c:v>
                </c:pt>
                <c:pt idx="180">
                  <c:v>9232.781653</c:v>
                </c:pt>
                <c:pt idx="181">
                  <c:v>9232.781653</c:v>
                </c:pt>
                <c:pt idx="182">
                  <c:v>9232.781653</c:v>
                </c:pt>
                <c:pt idx="183">
                  <c:v>9232.781653</c:v>
                </c:pt>
                <c:pt idx="184">
                  <c:v>9232.781653</c:v>
                </c:pt>
                <c:pt idx="185">
                  <c:v>9232.781653</c:v>
                </c:pt>
                <c:pt idx="186">
                  <c:v>9232.781653</c:v>
                </c:pt>
                <c:pt idx="187">
                  <c:v>9232.781653</c:v>
                </c:pt>
                <c:pt idx="188">
                  <c:v>9232.781653</c:v>
                </c:pt>
                <c:pt idx="189">
                  <c:v>9232.781653</c:v>
                </c:pt>
                <c:pt idx="190">
                  <c:v>9232.781653</c:v>
                </c:pt>
                <c:pt idx="191">
                  <c:v>9232.781653</c:v>
                </c:pt>
                <c:pt idx="192">
                  <c:v>9232.781653</c:v>
                </c:pt>
                <c:pt idx="193">
                  <c:v>9232.781653</c:v>
                </c:pt>
                <c:pt idx="194">
                  <c:v>9232.781653</c:v>
                </c:pt>
                <c:pt idx="195">
                  <c:v>9232.781653</c:v>
                </c:pt>
                <c:pt idx="196">
                  <c:v>9232.781653</c:v>
                </c:pt>
                <c:pt idx="197">
                  <c:v>9232.781653</c:v>
                </c:pt>
                <c:pt idx="198">
                  <c:v>9232.781653</c:v>
                </c:pt>
                <c:pt idx="199">
                  <c:v>9232.781653</c:v>
                </c:pt>
                <c:pt idx="200">
                  <c:v>9232.781653</c:v>
                </c:pt>
                <c:pt idx="201">
                  <c:v>9232.781653</c:v>
                </c:pt>
                <c:pt idx="202">
                  <c:v>9232.781653</c:v>
                </c:pt>
                <c:pt idx="203">
                  <c:v>9232.781653</c:v>
                </c:pt>
                <c:pt idx="204">
                  <c:v>9232.781653</c:v>
                </c:pt>
                <c:pt idx="205">
                  <c:v>9232.781653</c:v>
                </c:pt>
                <c:pt idx="206">
                  <c:v>9232.781653</c:v>
                </c:pt>
                <c:pt idx="207">
                  <c:v>9232.781653</c:v>
                </c:pt>
                <c:pt idx="208">
                  <c:v>9232.781653</c:v>
                </c:pt>
                <c:pt idx="209">
                  <c:v>9232.781653</c:v>
                </c:pt>
                <c:pt idx="210">
                  <c:v>9232.781653</c:v>
                </c:pt>
                <c:pt idx="211">
                  <c:v>9232.781653</c:v>
                </c:pt>
                <c:pt idx="212">
                  <c:v>9232.781653</c:v>
                </c:pt>
                <c:pt idx="213">
                  <c:v>9232.781653</c:v>
                </c:pt>
                <c:pt idx="214">
                  <c:v>9232.781653</c:v>
                </c:pt>
                <c:pt idx="215">
                  <c:v>9232.781653</c:v>
                </c:pt>
                <c:pt idx="216">
                  <c:v>9232.781653</c:v>
                </c:pt>
                <c:pt idx="217">
                  <c:v>9232.781653</c:v>
                </c:pt>
                <c:pt idx="218">
                  <c:v>9232.781653</c:v>
                </c:pt>
                <c:pt idx="219">
                  <c:v>9232.781653</c:v>
                </c:pt>
                <c:pt idx="220">
                  <c:v>9232.781653</c:v>
                </c:pt>
                <c:pt idx="221">
                  <c:v>9232.781653</c:v>
                </c:pt>
                <c:pt idx="222">
                  <c:v>9232.781653</c:v>
                </c:pt>
                <c:pt idx="223">
                  <c:v>9232.781653</c:v>
                </c:pt>
                <c:pt idx="224">
                  <c:v>9232.781653</c:v>
                </c:pt>
                <c:pt idx="225">
                  <c:v>9232.781653</c:v>
                </c:pt>
                <c:pt idx="226">
                  <c:v>9232.781653</c:v>
                </c:pt>
                <c:pt idx="227">
                  <c:v>9232.781653</c:v>
                </c:pt>
                <c:pt idx="228">
                  <c:v>9232.781653</c:v>
                </c:pt>
                <c:pt idx="229">
                  <c:v>9232.781653</c:v>
                </c:pt>
                <c:pt idx="230">
                  <c:v>9232.781653</c:v>
                </c:pt>
                <c:pt idx="231">
                  <c:v>9232.781653</c:v>
                </c:pt>
                <c:pt idx="232">
                  <c:v>9232.781653</c:v>
                </c:pt>
                <c:pt idx="233">
                  <c:v>9232.781653</c:v>
                </c:pt>
                <c:pt idx="234">
                  <c:v>9232.781653</c:v>
                </c:pt>
                <c:pt idx="235">
                  <c:v>9232.781653</c:v>
                </c:pt>
                <c:pt idx="236">
                  <c:v>9232.781653</c:v>
                </c:pt>
                <c:pt idx="237">
                  <c:v>9232.781653</c:v>
                </c:pt>
                <c:pt idx="238">
                  <c:v>9232.781653</c:v>
                </c:pt>
                <c:pt idx="239">
                  <c:v>9232.781653</c:v>
                </c:pt>
                <c:pt idx="240">
                  <c:v>9232.781653</c:v>
                </c:pt>
                <c:pt idx="241">
                  <c:v>9232.781653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6.182795698924731</c:v>
                </c:pt>
                <c:pt idx="1">
                  <c:v>6.771633384536611</c:v>
                </c:pt>
                <c:pt idx="2">
                  <c:v>7.3604710701484901</c:v>
                </c:pt>
                <c:pt idx="3">
                  <c:v>7.9493087557603692</c:v>
                </c:pt>
                <c:pt idx="4">
                  <c:v>8.5381464413722483</c:v>
                </c:pt>
                <c:pt idx="5">
                  <c:v>9.89247311827957</c:v>
                </c:pt>
                <c:pt idx="6">
                  <c:v>11.570660522273426</c:v>
                </c:pt>
                <c:pt idx="7">
                  <c:v>12.542242703533027</c:v>
                </c:pt>
                <c:pt idx="8">
                  <c:v>13.418138760880696</c:v>
                </c:pt>
                <c:pt idx="9">
                  <c:v>14.387267451783583</c:v>
                </c:pt>
                <c:pt idx="10">
                  <c:v>15.515873015873016</c:v>
                </c:pt>
                <c:pt idx="11">
                  <c:v>16.690871852162175</c:v>
                </c:pt>
                <c:pt idx="12">
                  <c:v>11.305683563748079</c:v>
                </c:pt>
                <c:pt idx="13">
                  <c:v>11.070148489503328</c:v>
                </c:pt>
                <c:pt idx="14">
                  <c:v>14.662058371735792</c:v>
                </c:pt>
                <c:pt idx="15">
                  <c:v>16.487455197132618</c:v>
                </c:pt>
                <c:pt idx="16">
                  <c:v>17.311827956989248</c:v>
                </c:pt>
                <c:pt idx="17">
                  <c:v>16.016385048643112</c:v>
                </c:pt>
                <c:pt idx="18">
                  <c:v>19.961597542242703</c:v>
                </c:pt>
                <c:pt idx="19">
                  <c:v>22.375832053251408</c:v>
                </c:pt>
                <c:pt idx="20">
                  <c:v>21.315924219150027</c:v>
                </c:pt>
                <c:pt idx="21">
                  <c:v>23.553507424475168</c:v>
                </c:pt>
                <c:pt idx="22">
                  <c:v>26.438812083973374</c:v>
                </c:pt>
                <c:pt idx="23">
                  <c:v>26.968766001024068</c:v>
                </c:pt>
                <c:pt idx="24">
                  <c:v>25.496671786994369</c:v>
                </c:pt>
                <c:pt idx="25">
                  <c:v>22.31694828469022</c:v>
                </c:pt>
                <c:pt idx="26">
                  <c:v>21.669226830517154</c:v>
                </c:pt>
                <c:pt idx="27">
                  <c:v>21.315924219150027</c:v>
                </c:pt>
                <c:pt idx="28">
                  <c:v>24.731182795698924</c:v>
                </c:pt>
                <c:pt idx="29">
                  <c:v>19.490527393753201</c:v>
                </c:pt>
                <c:pt idx="30">
                  <c:v>22.552483358934971</c:v>
                </c:pt>
                <c:pt idx="31">
                  <c:v>27.322068612391195</c:v>
                </c:pt>
                <c:pt idx="32">
                  <c:v>24.083461341525858</c:v>
                </c:pt>
                <c:pt idx="33">
                  <c:v>26.02662570404506</c:v>
                </c:pt>
                <c:pt idx="34">
                  <c:v>26.909882232462877</c:v>
                </c:pt>
                <c:pt idx="35">
                  <c:v>36.036866359447004</c:v>
                </c:pt>
                <c:pt idx="36">
                  <c:v>44.457245263696876</c:v>
                </c:pt>
                <c:pt idx="37">
                  <c:v>55.409626216077832</c:v>
                </c:pt>
                <c:pt idx="38">
                  <c:v>51.935483870967744</c:v>
                </c:pt>
                <c:pt idx="39">
                  <c:v>54.879672299027142</c:v>
                </c:pt>
                <c:pt idx="40">
                  <c:v>65.184331797235032</c:v>
                </c:pt>
                <c:pt idx="41">
                  <c:v>75.665642601126478</c:v>
                </c:pt>
                <c:pt idx="42">
                  <c:v>84.910394265232981</c:v>
                </c:pt>
                <c:pt idx="43">
                  <c:v>108.81720430107528</c:v>
                </c:pt>
                <c:pt idx="44">
                  <c:v>99.395801331285213</c:v>
                </c:pt>
                <c:pt idx="45">
                  <c:v>126.65898617511522</c:v>
                </c:pt>
                <c:pt idx="46">
                  <c:v>136.37480798771122</c:v>
                </c:pt>
                <c:pt idx="47">
                  <c:v>150.01228878648237</c:v>
                </c:pt>
                <c:pt idx="48">
                  <c:v>165.01351766513062</c:v>
                </c:pt>
                <c:pt idx="49">
                  <c:v>181.51486943164369</c:v>
                </c:pt>
                <c:pt idx="50">
                  <c:v>199.66635637480806</c:v>
                </c:pt>
                <c:pt idx="51">
                  <c:v>219.6329920122889</c:v>
                </c:pt>
                <c:pt idx="52">
                  <c:v>241.59629121351779</c:v>
                </c:pt>
                <c:pt idx="53">
                  <c:v>265.75592033486959</c:v>
                </c:pt>
                <c:pt idx="54">
                  <c:v>292.33151236835658</c:v>
                </c:pt>
                <c:pt idx="55">
                  <c:v>321.56466360519227</c:v>
                </c:pt>
                <c:pt idx="56">
                  <c:v>353.72112996571155</c:v>
                </c:pt>
                <c:pt idx="57">
                  <c:v>389.09324296228272</c:v>
                </c:pt>
                <c:pt idx="58">
                  <c:v>428.00256725851102</c:v>
                </c:pt>
                <c:pt idx="59">
                  <c:v>470.80282398436213</c:v>
                </c:pt>
                <c:pt idx="60">
                  <c:v>517.88310638279836</c:v>
                </c:pt>
                <c:pt idx="61">
                  <c:v>569.67141702107824</c:v>
                </c:pt>
                <c:pt idx="62">
                  <c:v>626.63855872318618</c:v>
                </c:pt>
                <c:pt idx="63">
                  <c:v>689.30241459550484</c:v>
                </c:pt>
                <c:pt idx="64">
                  <c:v>758.23265605505549</c:v>
                </c:pt>
                <c:pt idx="65">
                  <c:v>834.05592166056101</c:v>
                </c:pt>
                <c:pt idx="66">
                  <c:v>917.46151382661731</c:v>
                </c:pt>
                <c:pt idx="67">
                  <c:v>1009.2076652092791</c:v>
                </c:pt>
                <c:pt idx="68">
                  <c:v>1110.1284317302072</c:v>
                </c:pt>
                <c:pt idx="69">
                  <c:v>1221.1412749032279</c:v>
                </c:pt>
                <c:pt idx="70">
                  <c:v>1343.2554023935506</c:v>
                </c:pt>
                <c:pt idx="71">
                  <c:v>1477.580942632906</c:v>
                </c:pt>
                <c:pt idx="72">
                  <c:v>1625.3390368961968</c:v>
                </c:pt>
                <c:pt idx="73">
                  <c:v>1787.8729405858167</c:v>
                </c:pt>
                <c:pt idx="74">
                  <c:v>1966.6602346443985</c:v>
                </c:pt>
                <c:pt idx="75">
                  <c:v>2163.3262581088388</c:v>
                </c:pt>
                <c:pt idx="76">
                  <c:v>2379.6588839197229</c:v>
                </c:pt>
                <c:pt idx="77">
                  <c:v>2617.6247723116953</c:v>
                </c:pt>
                <c:pt idx="78">
                  <c:v>2879.3872495428654</c:v>
                </c:pt>
                <c:pt idx="79">
                  <c:v>3167.3259744971519</c:v>
                </c:pt>
                <c:pt idx="80">
                  <c:v>3484.0585719468672</c:v>
                </c:pt>
                <c:pt idx="81">
                  <c:v>3832.4644291415543</c:v>
                </c:pt>
                <c:pt idx="82">
                  <c:v>4215.7108720557098</c:v>
                </c:pt>
                <c:pt idx="83">
                  <c:v>4637.2819592612814</c:v>
                </c:pt>
                <c:pt idx="84">
                  <c:v>5101.0101551874104</c:v>
                </c:pt>
                <c:pt idx="85">
                  <c:v>5611.1111707061518</c:v>
                </c:pt>
                <c:pt idx="86">
                  <c:v>6172.2222877767672</c:v>
                </c:pt>
                <c:pt idx="87">
                  <c:v>6789.4445165544439</c:v>
                </c:pt>
                <c:pt idx="88">
                  <c:v>7468.3889682098888</c:v>
                </c:pt>
                <c:pt idx="89">
                  <c:v>8215.2278650308781</c:v>
                </c:pt>
                <c:pt idx="90">
                  <c:v>9036.7506515339683</c:v>
                </c:pt>
                <c:pt idx="91">
                  <c:v>9940.4257166873667</c:v>
                </c:pt>
                <c:pt idx="92">
                  <c:v>10934.468288356104</c:v>
                </c:pt>
                <c:pt idx="93">
                  <c:v>12027.915117191715</c:v>
                </c:pt>
                <c:pt idx="94">
                  <c:v>13230.706628910886</c:v>
                </c:pt>
                <c:pt idx="95">
                  <c:v>14553.777291801976</c:v>
                </c:pt>
                <c:pt idx="96">
                  <c:v>16009.155020982174</c:v>
                </c:pt>
                <c:pt idx="97">
                  <c:v>17610.070523080394</c:v>
                </c:pt>
                <c:pt idx="98">
                  <c:v>19371.077575388434</c:v>
                </c:pt>
                <c:pt idx="99">
                  <c:v>21308.185332927278</c:v>
                </c:pt>
                <c:pt idx="100">
                  <c:v>23439.00386622001</c:v>
                </c:pt>
                <c:pt idx="101">
                  <c:v>25782.90425284201</c:v>
                </c:pt>
                <c:pt idx="102">
                  <c:v>28361.194678126216</c:v>
                </c:pt>
                <c:pt idx="103">
                  <c:v>31197.314145938839</c:v>
                </c:pt>
                <c:pt idx="104">
                  <c:v>34317.045560532722</c:v>
                </c:pt>
                <c:pt idx="105">
                  <c:v>37748.750116586001</c:v>
                </c:pt>
                <c:pt idx="106">
                  <c:v>41523.625128244603</c:v>
                </c:pt>
                <c:pt idx="107">
                  <c:v>45675.987641069063</c:v>
                </c:pt>
                <c:pt idx="108">
                  <c:v>50243.586405175978</c:v>
                </c:pt>
                <c:pt idx="109">
                  <c:v>55267.945045693581</c:v>
                </c:pt>
                <c:pt idx="110">
                  <c:v>60794.739550262944</c:v>
                </c:pt>
                <c:pt idx="111">
                  <c:v>66874.213505289241</c:v>
                </c:pt>
                <c:pt idx="112">
                  <c:v>73561.634855818178</c:v>
                </c:pt>
                <c:pt idx="113">
                  <c:v>80917.798341400005</c:v>
                </c:pt>
                <c:pt idx="114">
                  <c:v>89009.578175540009</c:v>
                </c:pt>
                <c:pt idx="115">
                  <c:v>97910.535993094032</c:v>
                </c:pt>
                <c:pt idx="116">
                  <c:v>107701.58959240344</c:v>
                </c:pt>
                <c:pt idx="117">
                  <c:v>118471.7485516438</c:v>
                </c:pt>
                <c:pt idx="118">
                  <c:v>130318.92340680819</c:v>
                </c:pt>
                <c:pt idx="119">
                  <c:v>143350.81574748902</c:v>
                </c:pt>
                <c:pt idx="120">
                  <c:v>157685.89732223793</c:v>
                </c:pt>
                <c:pt idx="121">
                  <c:v>173454.48705446176</c:v>
                </c:pt>
                <c:pt idx="122">
                  <c:v>190799.93575990797</c:v>
                </c:pt>
                <c:pt idx="123">
                  <c:v>209879.92933589875</c:v>
                </c:pt>
                <c:pt idx="124">
                  <c:v>230867.92226948866</c:v>
                </c:pt>
                <c:pt idx="125">
                  <c:v>253954.71449643758</c:v>
                </c:pt>
                <c:pt idx="126">
                  <c:v>279350.18594608136</c:v>
                </c:pt>
                <c:pt idx="127">
                  <c:v>307285.20454068948</c:v>
                </c:pt>
                <c:pt idx="128">
                  <c:v>338013.72499475849</c:v>
                </c:pt>
                <c:pt idx="129">
                  <c:v>371815.09749423433</c:v>
                </c:pt>
                <c:pt idx="130">
                  <c:v>408996.60724365781</c:v>
                </c:pt>
                <c:pt idx="131">
                  <c:v>449896.26796802366</c:v>
                </c:pt>
                <c:pt idx="132">
                  <c:v>494885.89476482599</c:v>
                </c:pt>
                <c:pt idx="133">
                  <c:v>544374.48424130864</c:v>
                </c:pt>
                <c:pt idx="134">
                  <c:v>598811.93266543967</c:v>
                </c:pt>
                <c:pt idx="135">
                  <c:v>658693.1259319837</c:v>
                </c:pt>
                <c:pt idx="136">
                  <c:v>724562.4385251822</c:v>
                </c:pt>
                <c:pt idx="137">
                  <c:v>797018.68237770034</c:v>
                </c:pt>
                <c:pt idx="138">
                  <c:v>876720.55061547051</c:v>
                </c:pt>
                <c:pt idx="139">
                  <c:v>964392.60567701759</c:v>
                </c:pt>
                <c:pt idx="140">
                  <c:v>1060831.8662447194</c:v>
                </c:pt>
                <c:pt idx="141">
                  <c:v>1166915.0528691916</c:v>
                </c:pt>
                <c:pt idx="142">
                  <c:v>1283606.5581561108</c:v>
                </c:pt>
                <c:pt idx="143">
                  <c:v>1411967.2139717219</c:v>
                </c:pt>
                <c:pt idx="144">
                  <c:v>1553163.9353688941</c:v>
                </c:pt>
                <c:pt idx="145">
                  <c:v>1708480.3289057838</c:v>
                </c:pt>
                <c:pt idx="146">
                  <c:v>1879328.3617963623</c:v>
                </c:pt>
                <c:pt idx="147">
                  <c:v>2067261.1979759987</c:v>
                </c:pt>
                <c:pt idx="148">
                  <c:v>2273987.3177735987</c:v>
                </c:pt>
                <c:pt idx="149">
                  <c:v>2501386.0495509589</c:v>
                </c:pt>
                <c:pt idx="150">
                  <c:v>2751524.6545060547</c:v>
                </c:pt>
                <c:pt idx="151">
                  <c:v>2978964.2631848445</c:v>
                </c:pt>
                <c:pt idx="152">
                  <c:v>2978964.2631848445</c:v>
                </c:pt>
                <c:pt idx="153">
                  <c:v>2978964.2631848445</c:v>
                </c:pt>
                <c:pt idx="154">
                  <c:v>2978964.2631848445</c:v>
                </c:pt>
                <c:pt idx="155">
                  <c:v>2978964.2631848445</c:v>
                </c:pt>
                <c:pt idx="156">
                  <c:v>2978964.2631848445</c:v>
                </c:pt>
                <c:pt idx="157">
                  <c:v>2978964.2631848445</c:v>
                </c:pt>
                <c:pt idx="158">
                  <c:v>2978964.2631848445</c:v>
                </c:pt>
                <c:pt idx="159">
                  <c:v>2978964.2631848445</c:v>
                </c:pt>
                <c:pt idx="160">
                  <c:v>2978964.2631848445</c:v>
                </c:pt>
                <c:pt idx="161">
                  <c:v>2978964.2631848445</c:v>
                </c:pt>
                <c:pt idx="162">
                  <c:v>2978964.2631848445</c:v>
                </c:pt>
                <c:pt idx="163">
                  <c:v>2978964.2631848445</c:v>
                </c:pt>
                <c:pt idx="164">
                  <c:v>2978964.2631848445</c:v>
                </c:pt>
                <c:pt idx="165">
                  <c:v>2978964.2631848445</c:v>
                </c:pt>
                <c:pt idx="166">
                  <c:v>2978964.2631848445</c:v>
                </c:pt>
                <c:pt idx="167">
                  <c:v>2978964.2631848445</c:v>
                </c:pt>
                <c:pt idx="168">
                  <c:v>2978964.2631848445</c:v>
                </c:pt>
                <c:pt idx="169">
                  <c:v>2978964.2631848445</c:v>
                </c:pt>
                <c:pt idx="170">
                  <c:v>2978964.2631848445</c:v>
                </c:pt>
                <c:pt idx="171">
                  <c:v>2978964.2631848445</c:v>
                </c:pt>
                <c:pt idx="172">
                  <c:v>2978964.2631848445</c:v>
                </c:pt>
                <c:pt idx="173">
                  <c:v>2978964.2631848445</c:v>
                </c:pt>
                <c:pt idx="174">
                  <c:v>2978964.2631848445</c:v>
                </c:pt>
                <c:pt idx="175">
                  <c:v>2978964.2631848445</c:v>
                </c:pt>
                <c:pt idx="176">
                  <c:v>2978964.2631848445</c:v>
                </c:pt>
                <c:pt idx="177">
                  <c:v>2978964.2631848445</c:v>
                </c:pt>
                <c:pt idx="178">
                  <c:v>2978964.2631848445</c:v>
                </c:pt>
                <c:pt idx="179">
                  <c:v>2978964.2631848445</c:v>
                </c:pt>
                <c:pt idx="180">
                  <c:v>2978964.2631848445</c:v>
                </c:pt>
                <c:pt idx="181">
                  <c:v>2978964.2631848445</c:v>
                </c:pt>
                <c:pt idx="182">
                  <c:v>2978964.2631848445</c:v>
                </c:pt>
                <c:pt idx="183">
                  <c:v>2978964.2631848445</c:v>
                </c:pt>
                <c:pt idx="184">
                  <c:v>2978964.2631848445</c:v>
                </c:pt>
                <c:pt idx="185">
                  <c:v>2978964.2631848445</c:v>
                </c:pt>
                <c:pt idx="186">
                  <c:v>2978964.2631848445</c:v>
                </c:pt>
                <c:pt idx="187">
                  <c:v>2978964.2631848445</c:v>
                </c:pt>
                <c:pt idx="188">
                  <c:v>2978964.2631848445</c:v>
                </c:pt>
                <c:pt idx="189">
                  <c:v>2978964.2631848445</c:v>
                </c:pt>
                <c:pt idx="190">
                  <c:v>2978964.2631848445</c:v>
                </c:pt>
                <c:pt idx="191">
                  <c:v>2978964.2631848445</c:v>
                </c:pt>
                <c:pt idx="192">
                  <c:v>2978964.2631848445</c:v>
                </c:pt>
                <c:pt idx="193">
                  <c:v>2978964.2631848445</c:v>
                </c:pt>
                <c:pt idx="194">
                  <c:v>2978964.2631848445</c:v>
                </c:pt>
                <c:pt idx="195">
                  <c:v>2978964.2631848445</c:v>
                </c:pt>
                <c:pt idx="196">
                  <c:v>2978964.2631848445</c:v>
                </c:pt>
                <c:pt idx="197">
                  <c:v>2978964.2631848445</c:v>
                </c:pt>
                <c:pt idx="198">
                  <c:v>2978964.2631848445</c:v>
                </c:pt>
                <c:pt idx="199">
                  <c:v>2978964.2631848445</c:v>
                </c:pt>
                <c:pt idx="200">
                  <c:v>2978964.2631848445</c:v>
                </c:pt>
                <c:pt idx="201">
                  <c:v>2978964.2631848445</c:v>
                </c:pt>
                <c:pt idx="202">
                  <c:v>2978964.2631848445</c:v>
                </c:pt>
                <c:pt idx="203">
                  <c:v>2978964.2631848445</c:v>
                </c:pt>
                <c:pt idx="204">
                  <c:v>2978964.2631848445</c:v>
                </c:pt>
                <c:pt idx="205">
                  <c:v>2978964.2631848445</c:v>
                </c:pt>
                <c:pt idx="206">
                  <c:v>2978964.2631848445</c:v>
                </c:pt>
                <c:pt idx="207">
                  <c:v>2978964.2631848445</c:v>
                </c:pt>
                <c:pt idx="208">
                  <c:v>2978964.2631848445</c:v>
                </c:pt>
                <c:pt idx="209">
                  <c:v>2978964.2631848445</c:v>
                </c:pt>
                <c:pt idx="210">
                  <c:v>2978964.2631848445</c:v>
                </c:pt>
                <c:pt idx="211">
                  <c:v>2978964.2631848445</c:v>
                </c:pt>
                <c:pt idx="212">
                  <c:v>2978964.2631848445</c:v>
                </c:pt>
                <c:pt idx="213">
                  <c:v>2978964.2631848445</c:v>
                </c:pt>
                <c:pt idx="214">
                  <c:v>2978964.2631848445</c:v>
                </c:pt>
                <c:pt idx="215">
                  <c:v>2978964.2631848445</c:v>
                </c:pt>
                <c:pt idx="216">
                  <c:v>2978964.2631848445</c:v>
                </c:pt>
                <c:pt idx="217">
                  <c:v>2978964.2631848445</c:v>
                </c:pt>
                <c:pt idx="218">
                  <c:v>2978964.2631848445</c:v>
                </c:pt>
                <c:pt idx="219">
                  <c:v>2978964.2631848445</c:v>
                </c:pt>
                <c:pt idx="220">
                  <c:v>2978964.2631848445</c:v>
                </c:pt>
                <c:pt idx="221">
                  <c:v>2978964.2631848445</c:v>
                </c:pt>
                <c:pt idx="222">
                  <c:v>2978964.2631848445</c:v>
                </c:pt>
                <c:pt idx="223">
                  <c:v>2978964.2631848445</c:v>
                </c:pt>
                <c:pt idx="224">
                  <c:v>2978964.2631848445</c:v>
                </c:pt>
                <c:pt idx="225">
                  <c:v>2978964.2631848445</c:v>
                </c:pt>
                <c:pt idx="226">
                  <c:v>2978964.2631848445</c:v>
                </c:pt>
                <c:pt idx="227">
                  <c:v>2978964.2631848445</c:v>
                </c:pt>
                <c:pt idx="228">
                  <c:v>2978964.2631848445</c:v>
                </c:pt>
                <c:pt idx="229">
                  <c:v>2978964.2631848445</c:v>
                </c:pt>
                <c:pt idx="230">
                  <c:v>2978964.2631848445</c:v>
                </c:pt>
                <c:pt idx="231">
                  <c:v>2978964.2631848445</c:v>
                </c:pt>
                <c:pt idx="232">
                  <c:v>2978964.2631848445</c:v>
                </c:pt>
                <c:pt idx="233">
                  <c:v>2978964.2631848445</c:v>
                </c:pt>
                <c:pt idx="234">
                  <c:v>2978964.2631848445</c:v>
                </c:pt>
                <c:pt idx="235">
                  <c:v>2978964.2631848445</c:v>
                </c:pt>
                <c:pt idx="236">
                  <c:v>2978964.2631848445</c:v>
                </c:pt>
                <c:pt idx="237">
                  <c:v>2978964.2631848445</c:v>
                </c:pt>
                <c:pt idx="238">
                  <c:v>2978964.2631848445</c:v>
                </c:pt>
                <c:pt idx="239">
                  <c:v>2978964.2631848445</c:v>
                </c:pt>
                <c:pt idx="240">
                  <c:v>2978964.2631848445</c:v>
                </c:pt>
                <c:pt idx="241">
                  <c:v>2978964.2631848445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6.182795698924731</c:v>
                </c:pt>
                <c:pt idx="1">
                  <c:v>6.771633384536611</c:v>
                </c:pt>
                <c:pt idx="2">
                  <c:v>7.3604710701484901</c:v>
                </c:pt>
                <c:pt idx="3">
                  <c:v>7.9493087557603692</c:v>
                </c:pt>
                <c:pt idx="4">
                  <c:v>8.5381464413722483</c:v>
                </c:pt>
                <c:pt idx="5">
                  <c:v>9.89247311827957</c:v>
                </c:pt>
                <c:pt idx="6">
                  <c:v>11.570660522273426</c:v>
                </c:pt>
                <c:pt idx="7">
                  <c:v>12.542242703533027</c:v>
                </c:pt>
                <c:pt idx="8">
                  <c:v>13.418138760880696</c:v>
                </c:pt>
                <c:pt idx="9">
                  <c:v>14.387267451783583</c:v>
                </c:pt>
                <c:pt idx="10">
                  <c:v>15.515873015873016</c:v>
                </c:pt>
                <c:pt idx="11">
                  <c:v>16.690871852162175</c:v>
                </c:pt>
                <c:pt idx="12">
                  <c:v>11.305683563748079</c:v>
                </c:pt>
                <c:pt idx="13">
                  <c:v>11.070148489503328</c:v>
                </c:pt>
                <c:pt idx="14">
                  <c:v>14.662058371735792</c:v>
                </c:pt>
                <c:pt idx="15">
                  <c:v>16.487455197132618</c:v>
                </c:pt>
                <c:pt idx="16">
                  <c:v>17.311827956989248</c:v>
                </c:pt>
                <c:pt idx="17">
                  <c:v>16.016385048643112</c:v>
                </c:pt>
                <c:pt idx="18">
                  <c:v>19.961597542242703</c:v>
                </c:pt>
                <c:pt idx="19">
                  <c:v>22.375832053251408</c:v>
                </c:pt>
                <c:pt idx="20">
                  <c:v>21.315924219150027</c:v>
                </c:pt>
                <c:pt idx="21">
                  <c:v>23.553507424475168</c:v>
                </c:pt>
                <c:pt idx="22">
                  <c:v>26.438812083973374</c:v>
                </c:pt>
                <c:pt idx="23">
                  <c:v>26.968766001024068</c:v>
                </c:pt>
                <c:pt idx="24">
                  <c:v>25.496671786994369</c:v>
                </c:pt>
                <c:pt idx="25">
                  <c:v>22.31694828469022</c:v>
                </c:pt>
                <c:pt idx="26">
                  <c:v>21.669226830517154</c:v>
                </c:pt>
                <c:pt idx="27">
                  <c:v>21.315924219150027</c:v>
                </c:pt>
                <c:pt idx="28">
                  <c:v>24.731182795698924</c:v>
                </c:pt>
                <c:pt idx="29">
                  <c:v>19.490527393753201</c:v>
                </c:pt>
                <c:pt idx="30">
                  <c:v>22.552483358934971</c:v>
                </c:pt>
                <c:pt idx="31">
                  <c:v>27.322068612391195</c:v>
                </c:pt>
                <c:pt idx="32">
                  <c:v>24.083461341525858</c:v>
                </c:pt>
                <c:pt idx="33">
                  <c:v>26.02662570404506</c:v>
                </c:pt>
                <c:pt idx="34">
                  <c:v>26.909882232462877</c:v>
                </c:pt>
                <c:pt idx="35">
                  <c:v>36.036866359447004</c:v>
                </c:pt>
                <c:pt idx="36">
                  <c:v>44.457245263696876</c:v>
                </c:pt>
                <c:pt idx="37">
                  <c:v>55.409626216077832</c:v>
                </c:pt>
                <c:pt idx="38">
                  <c:v>51.935483870967744</c:v>
                </c:pt>
                <c:pt idx="39">
                  <c:v>54.879672299027142</c:v>
                </c:pt>
                <c:pt idx="40">
                  <c:v>65.184331797235032</c:v>
                </c:pt>
                <c:pt idx="41">
                  <c:v>75.665642601126478</c:v>
                </c:pt>
                <c:pt idx="42">
                  <c:v>84.910394265232981</c:v>
                </c:pt>
                <c:pt idx="43">
                  <c:v>108.81720430107528</c:v>
                </c:pt>
                <c:pt idx="44">
                  <c:v>99.395801331285213</c:v>
                </c:pt>
                <c:pt idx="45">
                  <c:v>126.65898617511522</c:v>
                </c:pt>
                <c:pt idx="46">
                  <c:v>136.37480798771122</c:v>
                </c:pt>
                <c:pt idx="47">
                  <c:v>170.46850998463901</c:v>
                </c:pt>
                <c:pt idx="48">
                  <c:v>213.08563748079877</c:v>
                </c:pt>
                <c:pt idx="49">
                  <c:v>266.35704685099847</c:v>
                </c:pt>
                <c:pt idx="50">
                  <c:v>332.94630856374812</c:v>
                </c:pt>
                <c:pt idx="51">
                  <c:v>416.18288570468513</c:v>
                </c:pt>
                <c:pt idx="52">
                  <c:v>520.2286071308564</c:v>
                </c:pt>
                <c:pt idx="53">
                  <c:v>650.28575891357048</c:v>
                </c:pt>
                <c:pt idx="54">
                  <c:v>812.85719864196312</c:v>
                </c:pt>
                <c:pt idx="55">
                  <c:v>1016.0714983024538</c:v>
                </c:pt>
                <c:pt idx="56">
                  <c:v>1270.0893728780675</c:v>
                </c:pt>
                <c:pt idx="57">
                  <c:v>1587.6117160975841</c:v>
                </c:pt>
                <c:pt idx="58">
                  <c:v>1984.5146451219803</c:v>
                </c:pt>
                <c:pt idx="59">
                  <c:v>2480.6433064024754</c:v>
                </c:pt>
                <c:pt idx="60">
                  <c:v>3100.8041330030942</c:v>
                </c:pt>
                <c:pt idx="61">
                  <c:v>3876.0051662538676</c:v>
                </c:pt>
                <c:pt idx="62">
                  <c:v>4845.0064578173351</c:v>
                </c:pt>
                <c:pt idx="63">
                  <c:v>6056.2580722716684</c:v>
                </c:pt>
                <c:pt idx="64">
                  <c:v>7570.3225903395851</c:v>
                </c:pt>
                <c:pt idx="65">
                  <c:v>9462.9032379244818</c:v>
                </c:pt>
                <c:pt idx="66">
                  <c:v>11828.629047405604</c:v>
                </c:pt>
                <c:pt idx="67">
                  <c:v>14785.786309257004</c:v>
                </c:pt>
                <c:pt idx="68">
                  <c:v>18482.232886571255</c:v>
                </c:pt>
                <c:pt idx="69">
                  <c:v>23102.791108214067</c:v>
                </c:pt>
                <c:pt idx="70">
                  <c:v>28878.488885267587</c:v>
                </c:pt>
                <c:pt idx="71">
                  <c:v>36098.111106584482</c:v>
                </c:pt>
                <c:pt idx="72">
                  <c:v>45122.638883230604</c:v>
                </c:pt>
                <c:pt idx="73">
                  <c:v>56403.298604038253</c:v>
                </c:pt>
                <c:pt idx="74">
                  <c:v>70504.123255047831</c:v>
                </c:pt>
                <c:pt idx="75">
                  <c:v>88130.154068809788</c:v>
                </c:pt>
                <c:pt idx="76">
                  <c:v>110162.69258601223</c:v>
                </c:pt>
                <c:pt idx="77">
                  <c:v>137703.36573251529</c:v>
                </c:pt>
                <c:pt idx="78">
                  <c:v>172129.2071656441</c:v>
                </c:pt>
                <c:pt idx="79">
                  <c:v>215161.50895705514</c:v>
                </c:pt>
                <c:pt idx="80">
                  <c:v>268951.8861963189</c:v>
                </c:pt>
                <c:pt idx="81">
                  <c:v>336189.85774539865</c:v>
                </c:pt>
                <c:pt idx="82">
                  <c:v>420237.32218174828</c:v>
                </c:pt>
                <c:pt idx="83">
                  <c:v>525296.6527271854</c:v>
                </c:pt>
                <c:pt idx="84">
                  <c:v>656620.81590898172</c:v>
                </c:pt>
                <c:pt idx="85">
                  <c:v>820776.01988622721</c:v>
                </c:pt>
                <c:pt idx="86">
                  <c:v>1025970.0248577839</c:v>
                </c:pt>
                <c:pt idx="87">
                  <c:v>1282462.5310722298</c:v>
                </c:pt>
                <c:pt idx="88">
                  <c:v>1603078.1638402874</c:v>
                </c:pt>
                <c:pt idx="89">
                  <c:v>2003847.7048003592</c:v>
                </c:pt>
                <c:pt idx="90">
                  <c:v>2504809.6310004489</c:v>
                </c:pt>
                <c:pt idx="91">
                  <c:v>2978964.2631848445</c:v>
                </c:pt>
                <c:pt idx="92">
                  <c:v>2978964.2631848445</c:v>
                </c:pt>
                <c:pt idx="93">
                  <c:v>2978964.2631848445</c:v>
                </c:pt>
                <c:pt idx="94">
                  <c:v>2978964.2631848445</c:v>
                </c:pt>
                <c:pt idx="95">
                  <c:v>2978964.2631848445</c:v>
                </c:pt>
                <c:pt idx="96">
                  <c:v>2978964.2631848445</c:v>
                </c:pt>
                <c:pt idx="97">
                  <c:v>2978964.2631848445</c:v>
                </c:pt>
                <c:pt idx="98">
                  <c:v>2978964.2631848445</c:v>
                </c:pt>
                <c:pt idx="99">
                  <c:v>2978964.2631848445</c:v>
                </c:pt>
                <c:pt idx="100">
                  <c:v>2978964.2631848445</c:v>
                </c:pt>
                <c:pt idx="101">
                  <c:v>2978964.2631848445</c:v>
                </c:pt>
                <c:pt idx="102">
                  <c:v>2978964.2631848445</c:v>
                </c:pt>
                <c:pt idx="103">
                  <c:v>2978964.2631848445</c:v>
                </c:pt>
                <c:pt idx="104">
                  <c:v>2978964.2631848445</c:v>
                </c:pt>
                <c:pt idx="105">
                  <c:v>2978964.2631848445</c:v>
                </c:pt>
                <c:pt idx="106">
                  <c:v>2978964.2631848445</c:v>
                </c:pt>
                <c:pt idx="107">
                  <c:v>2978964.2631848445</c:v>
                </c:pt>
                <c:pt idx="108">
                  <c:v>2978964.2631848445</c:v>
                </c:pt>
                <c:pt idx="109">
                  <c:v>2978964.2631848445</c:v>
                </c:pt>
                <c:pt idx="110">
                  <c:v>2978964.2631848445</c:v>
                </c:pt>
                <c:pt idx="111">
                  <c:v>2978964.2631848445</c:v>
                </c:pt>
                <c:pt idx="112">
                  <c:v>2978964.2631848445</c:v>
                </c:pt>
                <c:pt idx="113">
                  <c:v>2978964.2631848445</c:v>
                </c:pt>
                <c:pt idx="114">
                  <c:v>2978964.2631848445</c:v>
                </c:pt>
                <c:pt idx="115">
                  <c:v>2978964.2631848445</c:v>
                </c:pt>
                <c:pt idx="116">
                  <c:v>2978964.2631848445</c:v>
                </c:pt>
                <c:pt idx="117">
                  <c:v>2978964.2631848445</c:v>
                </c:pt>
                <c:pt idx="118">
                  <c:v>2978964.2631848445</c:v>
                </c:pt>
                <c:pt idx="119">
                  <c:v>2978964.2631848445</c:v>
                </c:pt>
                <c:pt idx="120">
                  <c:v>2978964.2631848445</c:v>
                </c:pt>
                <c:pt idx="121">
                  <c:v>2978964.2631848445</c:v>
                </c:pt>
                <c:pt idx="122">
                  <c:v>2978964.2631848445</c:v>
                </c:pt>
                <c:pt idx="123">
                  <c:v>2978964.2631848445</c:v>
                </c:pt>
                <c:pt idx="124">
                  <c:v>2978964.2631848445</c:v>
                </c:pt>
                <c:pt idx="125">
                  <c:v>2978964.2631848445</c:v>
                </c:pt>
                <c:pt idx="126">
                  <c:v>2978964.2631848445</c:v>
                </c:pt>
                <c:pt idx="127">
                  <c:v>2978964.2631848445</c:v>
                </c:pt>
                <c:pt idx="128">
                  <c:v>2978964.2631848445</c:v>
                </c:pt>
                <c:pt idx="129">
                  <c:v>2978964.2631848445</c:v>
                </c:pt>
                <c:pt idx="130">
                  <c:v>2978964.2631848445</c:v>
                </c:pt>
                <c:pt idx="131">
                  <c:v>2978964.2631848445</c:v>
                </c:pt>
                <c:pt idx="132">
                  <c:v>2978964.2631848445</c:v>
                </c:pt>
                <c:pt idx="133">
                  <c:v>2978964.2631848445</c:v>
                </c:pt>
                <c:pt idx="134">
                  <c:v>2978964.2631848445</c:v>
                </c:pt>
                <c:pt idx="135">
                  <c:v>2978964.2631848445</c:v>
                </c:pt>
                <c:pt idx="136">
                  <c:v>2978964.2631848445</c:v>
                </c:pt>
                <c:pt idx="137">
                  <c:v>2978964.2631848445</c:v>
                </c:pt>
                <c:pt idx="138">
                  <c:v>2978964.2631848445</c:v>
                </c:pt>
                <c:pt idx="139">
                  <c:v>2978964.2631848445</c:v>
                </c:pt>
                <c:pt idx="140">
                  <c:v>2978964.2631848445</c:v>
                </c:pt>
                <c:pt idx="141">
                  <c:v>2978964.2631848445</c:v>
                </c:pt>
                <c:pt idx="142">
                  <c:v>2978964.2631848445</c:v>
                </c:pt>
                <c:pt idx="143">
                  <c:v>2978964.2631848445</c:v>
                </c:pt>
                <c:pt idx="144">
                  <c:v>2978964.2631848445</c:v>
                </c:pt>
                <c:pt idx="145">
                  <c:v>2978964.2631848445</c:v>
                </c:pt>
                <c:pt idx="146">
                  <c:v>2978964.2631848445</c:v>
                </c:pt>
                <c:pt idx="147">
                  <c:v>2978964.2631848445</c:v>
                </c:pt>
                <c:pt idx="148">
                  <c:v>2978964.2631848445</c:v>
                </c:pt>
                <c:pt idx="149">
                  <c:v>2978964.2631848445</c:v>
                </c:pt>
                <c:pt idx="150">
                  <c:v>2978964.2631848445</c:v>
                </c:pt>
                <c:pt idx="151">
                  <c:v>2978964.2631848445</c:v>
                </c:pt>
                <c:pt idx="152">
                  <c:v>2978964.2631848445</c:v>
                </c:pt>
                <c:pt idx="153">
                  <c:v>2978964.2631848445</c:v>
                </c:pt>
                <c:pt idx="154">
                  <c:v>2978964.2631848445</c:v>
                </c:pt>
                <c:pt idx="155">
                  <c:v>2978964.2631848445</c:v>
                </c:pt>
                <c:pt idx="156">
                  <c:v>2978964.2631848445</c:v>
                </c:pt>
                <c:pt idx="157">
                  <c:v>2978964.2631848445</c:v>
                </c:pt>
                <c:pt idx="158">
                  <c:v>2978964.2631848445</c:v>
                </c:pt>
                <c:pt idx="159">
                  <c:v>2978964.2631848445</c:v>
                </c:pt>
                <c:pt idx="160">
                  <c:v>2978964.2631848445</c:v>
                </c:pt>
                <c:pt idx="161">
                  <c:v>2978964.2631848445</c:v>
                </c:pt>
                <c:pt idx="162">
                  <c:v>2978964.2631848445</c:v>
                </c:pt>
                <c:pt idx="163">
                  <c:v>2978964.2631848445</c:v>
                </c:pt>
                <c:pt idx="164">
                  <c:v>2978964.2631848445</c:v>
                </c:pt>
                <c:pt idx="165">
                  <c:v>2978964.2631848445</c:v>
                </c:pt>
                <c:pt idx="166">
                  <c:v>2978964.2631848445</c:v>
                </c:pt>
                <c:pt idx="167">
                  <c:v>2978964.2631848445</c:v>
                </c:pt>
                <c:pt idx="168">
                  <c:v>2978964.2631848445</c:v>
                </c:pt>
                <c:pt idx="169">
                  <c:v>2978964.2631848445</c:v>
                </c:pt>
                <c:pt idx="170">
                  <c:v>2978964.2631848445</c:v>
                </c:pt>
                <c:pt idx="171">
                  <c:v>2978964.2631848445</c:v>
                </c:pt>
                <c:pt idx="172">
                  <c:v>2978964.2631848445</c:v>
                </c:pt>
                <c:pt idx="173">
                  <c:v>2978964.2631848445</c:v>
                </c:pt>
                <c:pt idx="174">
                  <c:v>2978964.2631848445</c:v>
                </c:pt>
                <c:pt idx="175">
                  <c:v>2978964.2631848445</c:v>
                </c:pt>
                <c:pt idx="176">
                  <c:v>2978964.2631848445</c:v>
                </c:pt>
                <c:pt idx="177">
                  <c:v>2978964.2631848445</c:v>
                </c:pt>
                <c:pt idx="178">
                  <c:v>2978964.2631848445</c:v>
                </c:pt>
                <c:pt idx="179">
                  <c:v>2978964.2631848445</c:v>
                </c:pt>
                <c:pt idx="180">
                  <c:v>2978964.2631848445</c:v>
                </c:pt>
                <c:pt idx="181">
                  <c:v>2978964.2631848445</c:v>
                </c:pt>
                <c:pt idx="182">
                  <c:v>2978964.2631848445</c:v>
                </c:pt>
                <c:pt idx="183">
                  <c:v>2978964.2631848445</c:v>
                </c:pt>
                <c:pt idx="184">
                  <c:v>2978964.2631848445</c:v>
                </c:pt>
                <c:pt idx="185">
                  <c:v>2978964.2631848445</c:v>
                </c:pt>
                <c:pt idx="186">
                  <c:v>2978964.2631848445</c:v>
                </c:pt>
                <c:pt idx="187">
                  <c:v>2978964.2631848445</c:v>
                </c:pt>
                <c:pt idx="188">
                  <c:v>2978964.2631848445</c:v>
                </c:pt>
                <c:pt idx="189">
                  <c:v>2978964.2631848445</c:v>
                </c:pt>
                <c:pt idx="190">
                  <c:v>2978964.2631848445</c:v>
                </c:pt>
                <c:pt idx="191">
                  <c:v>2978964.2631848445</c:v>
                </c:pt>
                <c:pt idx="192">
                  <c:v>2978964.2631848445</c:v>
                </c:pt>
                <c:pt idx="193">
                  <c:v>2978964.2631848445</c:v>
                </c:pt>
                <c:pt idx="194">
                  <c:v>2978964.2631848445</c:v>
                </c:pt>
                <c:pt idx="195">
                  <c:v>2978964.2631848445</c:v>
                </c:pt>
                <c:pt idx="196">
                  <c:v>2978964.2631848445</c:v>
                </c:pt>
                <c:pt idx="197">
                  <c:v>2978964.2631848445</c:v>
                </c:pt>
                <c:pt idx="198">
                  <c:v>2978964.2631848445</c:v>
                </c:pt>
                <c:pt idx="199">
                  <c:v>2978964.2631848445</c:v>
                </c:pt>
                <c:pt idx="200">
                  <c:v>2978964.2631848445</c:v>
                </c:pt>
                <c:pt idx="201">
                  <c:v>2978964.2631848445</c:v>
                </c:pt>
                <c:pt idx="202">
                  <c:v>2978964.2631848445</c:v>
                </c:pt>
                <c:pt idx="203">
                  <c:v>2978964.2631848445</c:v>
                </c:pt>
                <c:pt idx="204">
                  <c:v>2978964.2631848445</c:v>
                </c:pt>
                <c:pt idx="205">
                  <c:v>2978964.2631848445</c:v>
                </c:pt>
                <c:pt idx="206">
                  <c:v>2978964.2631848445</c:v>
                </c:pt>
                <c:pt idx="207">
                  <c:v>2978964.2631848445</c:v>
                </c:pt>
                <c:pt idx="208">
                  <c:v>2978964.2631848445</c:v>
                </c:pt>
                <c:pt idx="209">
                  <c:v>2978964.2631848445</c:v>
                </c:pt>
                <c:pt idx="210">
                  <c:v>2978964.2631848445</c:v>
                </c:pt>
                <c:pt idx="211">
                  <c:v>2978964.2631848445</c:v>
                </c:pt>
                <c:pt idx="212">
                  <c:v>2978964.2631848445</c:v>
                </c:pt>
                <c:pt idx="213">
                  <c:v>2978964.2631848445</c:v>
                </c:pt>
                <c:pt idx="214">
                  <c:v>2978964.2631848445</c:v>
                </c:pt>
                <c:pt idx="215">
                  <c:v>2978964.2631848445</c:v>
                </c:pt>
                <c:pt idx="216">
                  <c:v>2978964.2631848445</c:v>
                </c:pt>
                <c:pt idx="217">
                  <c:v>2978964.2631848445</c:v>
                </c:pt>
                <c:pt idx="218">
                  <c:v>2978964.2631848445</c:v>
                </c:pt>
                <c:pt idx="219">
                  <c:v>2978964.2631848445</c:v>
                </c:pt>
                <c:pt idx="220">
                  <c:v>2978964.2631848445</c:v>
                </c:pt>
                <c:pt idx="221">
                  <c:v>2978964.2631848445</c:v>
                </c:pt>
                <c:pt idx="222">
                  <c:v>2978964.2631848445</c:v>
                </c:pt>
                <c:pt idx="223">
                  <c:v>2978964.2631848445</c:v>
                </c:pt>
                <c:pt idx="224">
                  <c:v>2978964.2631848445</c:v>
                </c:pt>
                <c:pt idx="225">
                  <c:v>2978964.2631848445</c:v>
                </c:pt>
                <c:pt idx="226">
                  <c:v>2978964.2631848445</c:v>
                </c:pt>
                <c:pt idx="227">
                  <c:v>2978964.2631848445</c:v>
                </c:pt>
                <c:pt idx="228">
                  <c:v>2978964.2631848445</c:v>
                </c:pt>
                <c:pt idx="229">
                  <c:v>2978964.2631848445</c:v>
                </c:pt>
                <c:pt idx="230">
                  <c:v>2978964.2631848445</c:v>
                </c:pt>
                <c:pt idx="231">
                  <c:v>2978964.2631848445</c:v>
                </c:pt>
                <c:pt idx="232">
                  <c:v>2978964.2631848445</c:v>
                </c:pt>
                <c:pt idx="233">
                  <c:v>2978964.2631848445</c:v>
                </c:pt>
                <c:pt idx="234">
                  <c:v>2978964.2631848445</c:v>
                </c:pt>
                <c:pt idx="235">
                  <c:v>2978964.2631848445</c:v>
                </c:pt>
                <c:pt idx="236">
                  <c:v>2978964.2631848445</c:v>
                </c:pt>
                <c:pt idx="237">
                  <c:v>2978964.2631848445</c:v>
                </c:pt>
                <c:pt idx="238">
                  <c:v>2978964.2631848445</c:v>
                </c:pt>
                <c:pt idx="239">
                  <c:v>2978964.2631848445</c:v>
                </c:pt>
                <c:pt idx="240">
                  <c:v>2978964.2631848445</c:v>
                </c:pt>
                <c:pt idx="241">
                  <c:v>2978964.2631848445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6.182795698924731</c:v>
                </c:pt>
                <c:pt idx="1">
                  <c:v>6.771633384536611</c:v>
                </c:pt>
                <c:pt idx="2">
                  <c:v>7.3604710701484901</c:v>
                </c:pt>
                <c:pt idx="3">
                  <c:v>7.9493087557603692</c:v>
                </c:pt>
                <c:pt idx="4">
                  <c:v>8.5381464413722483</c:v>
                </c:pt>
                <c:pt idx="5">
                  <c:v>9.89247311827957</c:v>
                </c:pt>
                <c:pt idx="6">
                  <c:v>11.570660522273426</c:v>
                </c:pt>
                <c:pt idx="7">
                  <c:v>12.542242703533027</c:v>
                </c:pt>
                <c:pt idx="8">
                  <c:v>13.418138760880696</c:v>
                </c:pt>
                <c:pt idx="9">
                  <c:v>14.387267451783583</c:v>
                </c:pt>
                <c:pt idx="10">
                  <c:v>15.515873015873016</c:v>
                </c:pt>
                <c:pt idx="11">
                  <c:v>16.690871852162175</c:v>
                </c:pt>
                <c:pt idx="12">
                  <c:v>11.305683563748079</c:v>
                </c:pt>
                <c:pt idx="13">
                  <c:v>11.070148489503328</c:v>
                </c:pt>
                <c:pt idx="14">
                  <c:v>14.662058371735792</c:v>
                </c:pt>
                <c:pt idx="15">
                  <c:v>16.487455197132618</c:v>
                </c:pt>
                <c:pt idx="16">
                  <c:v>17.311827956989248</c:v>
                </c:pt>
                <c:pt idx="17">
                  <c:v>16.016385048643112</c:v>
                </c:pt>
                <c:pt idx="18">
                  <c:v>19.961597542242703</c:v>
                </c:pt>
                <c:pt idx="19">
                  <c:v>22.375832053251408</c:v>
                </c:pt>
                <c:pt idx="20">
                  <c:v>21.315924219150027</c:v>
                </c:pt>
                <c:pt idx="21">
                  <c:v>23.553507424475168</c:v>
                </c:pt>
                <c:pt idx="22">
                  <c:v>26.438812083973374</c:v>
                </c:pt>
                <c:pt idx="23">
                  <c:v>26.968766001024068</c:v>
                </c:pt>
                <c:pt idx="24">
                  <c:v>25.496671786994369</c:v>
                </c:pt>
                <c:pt idx="25">
                  <c:v>22.31694828469022</c:v>
                </c:pt>
                <c:pt idx="26">
                  <c:v>21.669226830517154</c:v>
                </c:pt>
                <c:pt idx="27">
                  <c:v>21.315924219150027</c:v>
                </c:pt>
                <c:pt idx="28">
                  <c:v>24.731182795698924</c:v>
                </c:pt>
                <c:pt idx="29">
                  <c:v>19.490527393753201</c:v>
                </c:pt>
                <c:pt idx="30">
                  <c:v>22.552483358934971</c:v>
                </c:pt>
                <c:pt idx="31">
                  <c:v>27.322068612391195</c:v>
                </c:pt>
                <c:pt idx="32">
                  <c:v>24.083461341525858</c:v>
                </c:pt>
                <c:pt idx="33">
                  <c:v>26.02662570404506</c:v>
                </c:pt>
                <c:pt idx="34">
                  <c:v>26.909882232462877</c:v>
                </c:pt>
                <c:pt idx="35">
                  <c:v>36.036866359447004</c:v>
                </c:pt>
                <c:pt idx="36">
                  <c:v>44.457245263696876</c:v>
                </c:pt>
                <c:pt idx="37">
                  <c:v>55.409626216077832</c:v>
                </c:pt>
                <c:pt idx="38">
                  <c:v>51.935483870967744</c:v>
                </c:pt>
                <c:pt idx="39">
                  <c:v>54.879672299027142</c:v>
                </c:pt>
                <c:pt idx="40">
                  <c:v>65.184331797235032</c:v>
                </c:pt>
                <c:pt idx="41">
                  <c:v>75.665642601126478</c:v>
                </c:pt>
                <c:pt idx="42">
                  <c:v>84.910394265232981</c:v>
                </c:pt>
                <c:pt idx="43">
                  <c:v>108.81720430107528</c:v>
                </c:pt>
                <c:pt idx="44">
                  <c:v>99.395801331285213</c:v>
                </c:pt>
                <c:pt idx="45">
                  <c:v>126.65898617511522</c:v>
                </c:pt>
                <c:pt idx="46">
                  <c:v>136.37480798771122</c:v>
                </c:pt>
                <c:pt idx="47">
                  <c:v>190.92473118279568</c:v>
                </c:pt>
                <c:pt idx="48">
                  <c:v>267.29462365591394</c:v>
                </c:pt>
                <c:pt idx="49">
                  <c:v>374.21247311827943</c:v>
                </c:pt>
                <c:pt idx="50">
                  <c:v>523.8974623655912</c:v>
                </c:pt>
                <c:pt idx="51">
                  <c:v>733.45644731182767</c:v>
                </c:pt>
                <c:pt idx="52">
                  <c:v>1026.8390262365588</c:v>
                </c:pt>
                <c:pt idx="53">
                  <c:v>1437.5746367311822</c:v>
                </c:pt>
                <c:pt idx="54">
                  <c:v>2012.6044914236547</c:v>
                </c:pt>
                <c:pt idx="55">
                  <c:v>2817.6462879931164</c:v>
                </c:pt>
                <c:pt idx="56">
                  <c:v>3944.7048031903628</c:v>
                </c:pt>
                <c:pt idx="57">
                  <c:v>5522.5867244665069</c:v>
                </c:pt>
                <c:pt idx="58">
                  <c:v>7731.6214142531098</c:v>
                </c:pt>
                <c:pt idx="59">
                  <c:v>10824.269979954353</c:v>
                </c:pt>
                <c:pt idx="60">
                  <c:v>15153.977971936092</c:v>
                </c:pt>
                <c:pt idx="61">
                  <c:v>21215.569160710529</c:v>
                </c:pt>
                <c:pt idx="62">
                  <c:v>29701.796824994737</c:v>
                </c:pt>
                <c:pt idx="63">
                  <c:v>41582.515554992628</c:v>
                </c:pt>
                <c:pt idx="64">
                  <c:v>58215.52177698967</c:v>
                </c:pt>
                <c:pt idx="65">
                  <c:v>81501.730487785535</c:v>
                </c:pt>
                <c:pt idx="66">
                  <c:v>114102.42268289975</c:v>
                </c:pt>
                <c:pt idx="67">
                  <c:v>159743.39175605966</c:v>
                </c:pt>
                <c:pt idx="68">
                  <c:v>223640.74845848349</c:v>
                </c:pt>
                <c:pt idx="69">
                  <c:v>313097.0478418768</c:v>
                </c:pt>
                <c:pt idx="70">
                  <c:v>438335.86697862751</c:v>
                </c:pt>
                <c:pt idx="71">
                  <c:v>613670.2137700785</c:v>
                </c:pt>
                <c:pt idx="72">
                  <c:v>859138.2992781098</c:v>
                </c:pt>
                <c:pt idx="73">
                  <c:v>1202793.6189893538</c:v>
                </c:pt>
                <c:pt idx="74">
                  <c:v>1683911.0665850951</c:v>
                </c:pt>
                <c:pt idx="75">
                  <c:v>2357475.493219133</c:v>
                </c:pt>
                <c:pt idx="76">
                  <c:v>2978964.2631848445</c:v>
                </c:pt>
                <c:pt idx="77">
                  <c:v>2978964.2631848445</c:v>
                </c:pt>
                <c:pt idx="78">
                  <c:v>2978964.2631848445</c:v>
                </c:pt>
                <c:pt idx="79">
                  <c:v>2978964.2631848445</c:v>
                </c:pt>
                <c:pt idx="80">
                  <c:v>2978964.2631848445</c:v>
                </c:pt>
                <c:pt idx="81">
                  <c:v>2978964.2631848445</c:v>
                </c:pt>
                <c:pt idx="82">
                  <c:v>2978964.2631848445</c:v>
                </c:pt>
                <c:pt idx="83">
                  <c:v>2978964.2631848445</c:v>
                </c:pt>
                <c:pt idx="84">
                  <c:v>2978964.2631848445</c:v>
                </c:pt>
                <c:pt idx="85">
                  <c:v>2978964.2631848445</c:v>
                </c:pt>
                <c:pt idx="86">
                  <c:v>2978964.2631848445</c:v>
                </c:pt>
                <c:pt idx="87">
                  <c:v>2978964.2631848445</c:v>
                </c:pt>
                <c:pt idx="88">
                  <c:v>2978964.2631848445</c:v>
                </c:pt>
                <c:pt idx="89">
                  <c:v>2978964.2631848445</c:v>
                </c:pt>
                <c:pt idx="90">
                  <c:v>2978964.2631848445</c:v>
                </c:pt>
                <c:pt idx="91">
                  <c:v>2978964.2631848445</c:v>
                </c:pt>
                <c:pt idx="92">
                  <c:v>2978964.2631848445</c:v>
                </c:pt>
                <c:pt idx="93">
                  <c:v>2978964.2631848445</c:v>
                </c:pt>
                <c:pt idx="94">
                  <c:v>2978964.2631848445</c:v>
                </c:pt>
                <c:pt idx="95">
                  <c:v>2978964.2631848445</c:v>
                </c:pt>
                <c:pt idx="96">
                  <c:v>2978964.2631848445</c:v>
                </c:pt>
                <c:pt idx="97">
                  <c:v>2978964.2631848445</c:v>
                </c:pt>
                <c:pt idx="98">
                  <c:v>2978964.2631848445</c:v>
                </c:pt>
                <c:pt idx="99">
                  <c:v>2978964.2631848445</c:v>
                </c:pt>
                <c:pt idx="100">
                  <c:v>2978964.2631848445</c:v>
                </c:pt>
                <c:pt idx="101">
                  <c:v>2978964.2631848445</c:v>
                </c:pt>
                <c:pt idx="102">
                  <c:v>2978964.2631848445</c:v>
                </c:pt>
                <c:pt idx="103">
                  <c:v>2978964.2631848445</c:v>
                </c:pt>
                <c:pt idx="104">
                  <c:v>2978964.2631848445</c:v>
                </c:pt>
                <c:pt idx="105">
                  <c:v>2978964.2631848445</c:v>
                </c:pt>
                <c:pt idx="106">
                  <c:v>2978964.2631848445</c:v>
                </c:pt>
                <c:pt idx="107">
                  <c:v>2978964.2631848445</c:v>
                </c:pt>
                <c:pt idx="108">
                  <c:v>2978964.2631848445</c:v>
                </c:pt>
                <c:pt idx="109">
                  <c:v>2978964.2631848445</c:v>
                </c:pt>
                <c:pt idx="110">
                  <c:v>2978964.2631848445</c:v>
                </c:pt>
                <c:pt idx="111">
                  <c:v>2978964.2631848445</c:v>
                </c:pt>
                <c:pt idx="112">
                  <c:v>2978964.2631848445</c:v>
                </c:pt>
                <c:pt idx="113">
                  <c:v>2978964.2631848445</c:v>
                </c:pt>
                <c:pt idx="114">
                  <c:v>2978964.2631848445</c:v>
                </c:pt>
                <c:pt idx="115">
                  <c:v>2978964.2631848445</c:v>
                </c:pt>
                <c:pt idx="116">
                  <c:v>2978964.2631848445</c:v>
                </c:pt>
                <c:pt idx="117">
                  <c:v>2978964.2631848445</c:v>
                </c:pt>
                <c:pt idx="118">
                  <c:v>2978964.2631848445</c:v>
                </c:pt>
                <c:pt idx="119">
                  <c:v>2978964.2631848445</c:v>
                </c:pt>
                <c:pt idx="120">
                  <c:v>2978964.2631848445</c:v>
                </c:pt>
                <c:pt idx="121">
                  <c:v>2978964.2631848445</c:v>
                </c:pt>
                <c:pt idx="122">
                  <c:v>2978964.2631848445</c:v>
                </c:pt>
                <c:pt idx="123">
                  <c:v>2978964.2631848445</c:v>
                </c:pt>
                <c:pt idx="124">
                  <c:v>2978964.2631848445</c:v>
                </c:pt>
                <c:pt idx="125">
                  <c:v>2978964.2631848445</c:v>
                </c:pt>
                <c:pt idx="126">
                  <c:v>2978964.2631848445</c:v>
                </c:pt>
                <c:pt idx="127">
                  <c:v>2978964.2631848445</c:v>
                </c:pt>
                <c:pt idx="128">
                  <c:v>2978964.2631848445</c:v>
                </c:pt>
                <c:pt idx="129">
                  <c:v>2978964.2631848445</c:v>
                </c:pt>
                <c:pt idx="130">
                  <c:v>2978964.2631848445</c:v>
                </c:pt>
                <c:pt idx="131">
                  <c:v>2978964.2631848445</c:v>
                </c:pt>
                <c:pt idx="132">
                  <c:v>2978964.2631848445</c:v>
                </c:pt>
                <c:pt idx="133">
                  <c:v>2978964.2631848445</c:v>
                </c:pt>
                <c:pt idx="134">
                  <c:v>2978964.2631848445</c:v>
                </c:pt>
                <c:pt idx="135">
                  <c:v>2978964.2631848445</c:v>
                </c:pt>
                <c:pt idx="136">
                  <c:v>2978964.2631848445</c:v>
                </c:pt>
                <c:pt idx="137">
                  <c:v>2978964.2631848445</c:v>
                </c:pt>
                <c:pt idx="138">
                  <c:v>2978964.2631848445</c:v>
                </c:pt>
                <c:pt idx="139">
                  <c:v>2978964.2631848445</c:v>
                </c:pt>
                <c:pt idx="140">
                  <c:v>2978964.2631848445</c:v>
                </c:pt>
                <c:pt idx="141">
                  <c:v>2978964.2631848445</c:v>
                </c:pt>
                <c:pt idx="142">
                  <c:v>2978964.2631848445</c:v>
                </c:pt>
                <c:pt idx="143">
                  <c:v>2978964.2631848445</c:v>
                </c:pt>
                <c:pt idx="144">
                  <c:v>2978964.2631848445</c:v>
                </c:pt>
                <c:pt idx="145">
                  <c:v>2978964.2631848445</c:v>
                </c:pt>
                <c:pt idx="146">
                  <c:v>2978964.2631848445</c:v>
                </c:pt>
                <c:pt idx="147">
                  <c:v>2978964.2631848445</c:v>
                </c:pt>
                <c:pt idx="148">
                  <c:v>2978964.2631848445</c:v>
                </c:pt>
                <c:pt idx="149">
                  <c:v>2978964.2631848445</c:v>
                </c:pt>
                <c:pt idx="150">
                  <c:v>2978964.2631848445</c:v>
                </c:pt>
                <c:pt idx="151">
                  <c:v>2978964.2631848445</c:v>
                </c:pt>
                <c:pt idx="152">
                  <c:v>2978964.2631848445</c:v>
                </c:pt>
                <c:pt idx="153">
                  <c:v>2978964.2631848445</c:v>
                </c:pt>
                <c:pt idx="154">
                  <c:v>2978964.2631848445</c:v>
                </c:pt>
                <c:pt idx="155">
                  <c:v>2978964.2631848445</c:v>
                </c:pt>
                <c:pt idx="156">
                  <c:v>2978964.2631848445</c:v>
                </c:pt>
                <c:pt idx="157">
                  <c:v>2978964.2631848445</c:v>
                </c:pt>
                <c:pt idx="158">
                  <c:v>2978964.2631848445</c:v>
                </c:pt>
                <c:pt idx="159">
                  <c:v>2978964.2631848445</c:v>
                </c:pt>
                <c:pt idx="160">
                  <c:v>2978964.2631848445</c:v>
                </c:pt>
                <c:pt idx="161">
                  <c:v>2978964.2631848445</c:v>
                </c:pt>
                <c:pt idx="162">
                  <c:v>2978964.2631848445</c:v>
                </c:pt>
                <c:pt idx="163">
                  <c:v>2978964.2631848445</c:v>
                </c:pt>
                <c:pt idx="164">
                  <c:v>2978964.2631848445</c:v>
                </c:pt>
                <c:pt idx="165">
                  <c:v>2978964.2631848445</c:v>
                </c:pt>
                <c:pt idx="166">
                  <c:v>2978964.2631848445</c:v>
                </c:pt>
                <c:pt idx="167">
                  <c:v>2978964.2631848445</c:v>
                </c:pt>
                <c:pt idx="168">
                  <c:v>2978964.2631848445</c:v>
                </c:pt>
                <c:pt idx="169">
                  <c:v>2978964.2631848445</c:v>
                </c:pt>
                <c:pt idx="170">
                  <c:v>2978964.2631848445</c:v>
                </c:pt>
                <c:pt idx="171">
                  <c:v>2978964.2631848445</c:v>
                </c:pt>
                <c:pt idx="172">
                  <c:v>2978964.2631848445</c:v>
                </c:pt>
                <c:pt idx="173">
                  <c:v>2978964.2631848445</c:v>
                </c:pt>
                <c:pt idx="174">
                  <c:v>2978964.2631848445</c:v>
                </c:pt>
                <c:pt idx="175">
                  <c:v>2978964.2631848445</c:v>
                </c:pt>
                <c:pt idx="176">
                  <c:v>2978964.2631848445</c:v>
                </c:pt>
                <c:pt idx="177">
                  <c:v>2978964.2631848445</c:v>
                </c:pt>
                <c:pt idx="178">
                  <c:v>2978964.2631848445</c:v>
                </c:pt>
                <c:pt idx="179">
                  <c:v>2978964.2631848445</c:v>
                </c:pt>
                <c:pt idx="180">
                  <c:v>2978964.2631848445</c:v>
                </c:pt>
                <c:pt idx="181">
                  <c:v>2978964.2631848445</c:v>
                </c:pt>
                <c:pt idx="182">
                  <c:v>2978964.2631848445</c:v>
                </c:pt>
                <c:pt idx="183">
                  <c:v>2978964.2631848445</c:v>
                </c:pt>
                <c:pt idx="184">
                  <c:v>2978964.2631848445</c:v>
                </c:pt>
                <c:pt idx="185">
                  <c:v>2978964.2631848445</c:v>
                </c:pt>
                <c:pt idx="186">
                  <c:v>2978964.2631848445</c:v>
                </c:pt>
                <c:pt idx="187">
                  <c:v>2978964.2631848445</c:v>
                </c:pt>
                <c:pt idx="188">
                  <c:v>2978964.2631848445</c:v>
                </c:pt>
                <c:pt idx="189">
                  <c:v>2978964.2631848445</c:v>
                </c:pt>
                <c:pt idx="190">
                  <c:v>2978964.2631848445</c:v>
                </c:pt>
                <c:pt idx="191">
                  <c:v>2978964.2631848445</c:v>
                </c:pt>
                <c:pt idx="192">
                  <c:v>2978964.2631848445</c:v>
                </c:pt>
                <c:pt idx="193">
                  <c:v>2978964.2631848445</c:v>
                </c:pt>
                <c:pt idx="194">
                  <c:v>2978964.2631848445</c:v>
                </c:pt>
                <c:pt idx="195">
                  <c:v>2978964.2631848445</c:v>
                </c:pt>
                <c:pt idx="196">
                  <c:v>2978964.2631848445</c:v>
                </c:pt>
                <c:pt idx="197">
                  <c:v>2978964.2631848445</c:v>
                </c:pt>
                <c:pt idx="198">
                  <c:v>2978964.2631848445</c:v>
                </c:pt>
                <c:pt idx="199">
                  <c:v>2978964.2631848445</c:v>
                </c:pt>
                <c:pt idx="200">
                  <c:v>2978964.2631848445</c:v>
                </c:pt>
                <c:pt idx="201">
                  <c:v>2978964.2631848445</c:v>
                </c:pt>
                <c:pt idx="202">
                  <c:v>2978964.2631848445</c:v>
                </c:pt>
                <c:pt idx="203">
                  <c:v>2978964.2631848445</c:v>
                </c:pt>
                <c:pt idx="204">
                  <c:v>2978964.2631848445</c:v>
                </c:pt>
                <c:pt idx="205">
                  <c:v>2978964.2631848445</c:v>
                </c:pt>
                <c:pt idx="206">
                  <c:v>2978964.2631848445</c:v>
                </c:pt>
                <c:pt idx="207">
                  <c:v>2978964.2631848445</c:v>
                </c:pt>
                <c:pt idx="208">
                  <c:v>2978964.2631848445</c:v>
                </c:pt>
                <c:pt idx="209">
                  <c:v>2978964.2631848445</c:v>
                </c:pt>
                <c:pt idx="210">
                  <c:v>2978964.2631848445</c:v>
                </c:pt>
                <c:pt idx="211">
                  <c:v>2978964.2631848445</c:v>
                </c:pt>
                <c:pt idx="212">
                  <c:v>2978964.2631848445</c:v>
                </c:pt>
                <c:pt idx="213">
                  <c:v>2978964.2631848445</c:v>
                </c:pt>
                <c:pt idx="214">
                  <c:v>2978964.2631848445</c:v>
                </c:pt>
                <c:pt idx="215">
                  <c:v>2978964.2631848445</c:v>
                </c:pt>
                <c:pt idx="216">
                  <c:v>2978964.2631848445</c:v>
                </c:pt>
                <c:pt idx="217">
                  <c:v>2978964.2631848445</c:v>
                </c:pt>
                <c:pt idx="218">
                  <c:v>2978964.2631848445</c:v>
                </c:pt>
                <c:pt idx="219">
                  <c:v>2978964.2631848445</c:v>
                </c:pt>
                <c:pt idx="220">
                  <c:v>2978964.2631848445</c:v>
                </c:pt>
                <c:pt idx="221">
                  <c:v>2978964.2631848445</c:v>
                </c:pt>
                <c:pt idx="222">
                  <c:v>2978964.2631848445</c:v>
                </c:pt>
                <c:pt idx="223">
                  <c:v>2978964.2631848445</c:v>
                </c:pt>
                <c:pt idx="224">
                  <c:v>2978964.2631848445</c:v>
                </c:pt>
                <c:pt idx="225">
                  <c:v>2978964.2631848445</c:v>
                </c:pt>
                <c:pt idx="226">
                  <c:v>2978964.2631848445</c:v>
                </c:pt>
                <c:pt idx="227">
                  <c:v>2978964.2631848445</c:v>
                </c:pt>
                <c:pt idx="228">
                  <c:v>2978964.2631848445</c:v>
                </c:pt>
                <c:pt idx="229">
                  <c:v>2978964.2631848445</c:v>
                </c:pt>
                <c:pt idx="230">
                  <c:v>2978964.2631848445</c:v>
                </c:pt>
                <c:pt idx="231">
                  <c:v>2978964.2631848445</c:v>
                </c:pt>
                <c:pt idx="232">
                  <c:v>2978964.2631848445</c:v>
                </c:pt>
                <c:pt idx="233">
                  <c:v>2978964.2631848445</c:v>
                </c:pt>
                <c:pt idx="234">
                  <c:v>2978964.2631848445</c:v>
                </c:pt>
                <c:pt idx="235">
                  <c:v>2978964.2631848445</c:v>
                </c:pt>
                <c:pt idx="236">
                  <c:v>2978964.2631848445</c:v>
                </c:pt>
                <c:pt idx="237">
                  <c:v>2978964.2631848445</c:v>
                </c:pt>
                <c:pt idx="238">
                  <c:v>2978964.2631848445</c:v>
                </c:pt>
                <c:pt idx="239">
                  <c:v>2978964.2631848445</c:v>
                </c:pt>
                <c:pt idx="240">
                  <c:v>2978964.2631848445</c:v>
                </c:pt>
                <c:pt idx="241">
                  <c:v>2978964.2631848445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6.182795698924731</c:v>
                </c:pt>
                <c:pt idx="1">
                  <c:v>6.771633384536611</c:v>
                </c:pt>
                <c:pt idx="2">
                  <c:v>7.3604710701484901</c:v>
                </c:pt>
                <c:pt idx="3">
                  <c:v>7.9493087557603692</c:v>
                </c:pt>
                <c:pt idx="4">
                  <c:v>8.5381464413722483</c:v>
                </c:pt>
                <c:pt idx="5">
                  <c:v>9.89247311827957</c:v>
                </c:pt>
                <c:pt idx="6">
                  <c:v>11.570660522273426</c:v>
                </c:pt>
                <c:pt idx="7">
                  <c:v>12.542242703533027</c:v>
                </c:pt>
                <c:pt idx="8">
                  <c:v>13.418138760880696</c:v>
                </c:pt>
                <c:pt idx="9">
                  <c:v>14.387267451783583</c:v>
                </c:pt>
                <c:pt idx="10">
                  <c:v>15.515873015873016</c:v>
                </c:pt>
                <c:pt idx="11">
                  <c:v>16.690871852162175</c:v>
                </c:pt>
                <c:pt idx="12">
                  <c:v>11.305683563748079</c:v>
                </c:pt>
                <c:pt idx="13">
                  <c:v>11.070148489503328</c:v>
                </c:pt>
                <c:pt idx="14">
                  <c:v>14.662058371735792</c:v>
                </c:pt>
                <c:pt idx="15">
                  <c:v>16.487455197132618</c:v>
                </c:pt>
                <c:pt idx="16">
                  <c:v>17.311827956989248</c:v>
                </c:pt>
                <c:pt idx="17">
                  <c:v>16.016385048643112</c:v>
                </c:pt>
                <c:pt idx="18">
                  <c:v>19.961597542242703</c:v>
                </c:pt>
                <c:pt idx="19">
                  <c:v>22.375832053251408</c:v>
                </c:pt>
                <c:pt idx="20">
                  <c:v>21.315924219150027</c:v>
                </c:pt>
                <c:pt idx="21">
                  <c:v>23.553507424475168</c:v>
                </c:pt>
                <c:pt idx="22">
                  <c:v>26.438812083973374</c:v>
                </c:pt>
                <c:pt idx="23">
                  <c:v>26.968766001024068</c:v>
                </c:pt>
                <c:pt idx="24">
                  <c:v>25.496671786994369</c:v>
                </c:pt>
                <c:pt idx="25">
                  <c:v>22.31694828469022</c:v>
                </c:pt>
                <c:pt idx="26">
                  <c:v>21.669226830517154</c:v>
                </c:pt>
                <c:pt idx="27">
                  <c:v>21.315924219150027</c:v>
                </c:pt>
                <c:pt idx="28">
                  <c:v>24.731182795698924</c:v>
                </c:pt>
                <c:pt idx="29">
                  <c:v>19.490527393753201</c:v>
                </c:pt>
                <c:pt idx="30">
                  <c:v>22.552483358934971</c:v>
                </c:pt>
                <c:pt idx="31">
                  <c:v>27.322068612391195</c:v>
                </c:pt>
                <c:pt idx="32">
                  <c:v>24.083461341525858</c:v>
                </c:pt>
                <c:pt idx="33">
                  <c:v>26.02662570404506</c:v>
                </c:pt>
                <c:pt idx="34">
                  <c:v>26.909882232462877</c:v>
                </c:pt>
                <c:pt idx="35">
                  <c:v>36.036866359447004</c:v>
                </c:pt>
                <c:pt idx="36">
                  <c:v>44.457245263696876</c:v>
                </c:pt>
                <c:pt idx="37">
                  <c:v>55.409626216077832</c:v>
                </c:pt>
                <c:pt idx="38">
                  <c:v>51.935483870967744</c:v>
                </c:pt>
                <c:pt idx="39">
                  <c:v>54.879672299027142</c:v>
                </c:pt>
                <c:pt idx="40">
                  <c:v>65.184331797235032</c:v>
                </c:pt>
                <c:pt idx="41">
                  <c:v>75.665642601126478</c:v>
                </c:pt>
                <c:pt idx="42">
                  <c:v>84.910394265232981</c:v>
                </c:pt>
                <c:pt idx="43">
                  <c:v>108.81720430107528</c:v>
                </c:pt>
                <c:pt idx="44">
                  <c:v>99.395801331285213</c:v>
                </c:pt>
                <c:pt idx="45">
                  <c:v>126.65898617511522</c:v>
                </c:pt>
                <c:pt idx="46">
                  <c:v>136.37480798771122</c:v>
                </c:pt>
                <c:pt idx="47">
                  <c:v>154.25173927395463</c:v>
                </c:pt>
                <c:pt idx="48">
                  <c:v>174.47209950377433</c:v>
                </c:pt>
                <c:pt idx="49">
                  <c:v>197.3430811771392</c:v>
                </c:pt>
                <c:pt idx="50">
                  <c:v>223.21214566254744</c:v>
                </c:pt>
                <c:pt idx="51">
                  <c:v>252.47230191240175</c:v>
                </c:pt>
                <c:pt idx="52">
                  <c:v>285.56807714806263</c:v>
                </c:pt>
                <c:pt idx="53">
                  <c:v>323.00227022264124</c:v>
                </c:pt>
                <c:pt idx="54">
                  <c:v>365.34359026021815</c:v>
                </c:pt>
                <c:pt idx="55">
                  <c:v>413.2352966195034</c:v>
                </c:pt>
                <c:pt idx="56">
                  <c:v>467.40497144231193</c:v>
                </c:pt>
                <c:pt idx="57">
                  <c:v>528.67557325372343</c:v>
                </c:pt>
                <c:pt idx="58">
                  <c:v>597.97793954283895</c:v>
                </c:pt>
                <c:pt idx="59">
                  <c:v>676.36492826629888</c:v>
                </c:pt>
                <c:pt idx="60">
                  <c:v>765.027413115635</c:v>
                </c:pt>
                <c:pt idx="61">
                  <c:v>865.31237555234202</c:v>
                </c:pt>
                <c:pt idx="62">
                  <c:v>978.74336846915105</c:v>
                </c:pt>
                <c:pt idx="63">
                  <c:v>1107.0436623662913</c:v>
                </c:pt>
                <c:pt idx="64">
                  <c:v>1252.1624256849298</c:v>
                </c:pt>
                <c:pt idx="65">
                  <c:v>1416.3043370356131</c:v>
                </c:pt>
                <c:pt idx="66">
                  <c:v>1601.9630791976967</c:v>
                </c:pt>
                <c:pt idx="67">
                  <c:v>1811.9592237385323</c:v>
                </c:pt>
                <c:pt idx="68">
                  <c:v>2049.4830818045143</c:v>
                </c:pt>
                <c:pt idx="69">
                  <c:v>2318.1431720833516</c:v>
                </c:pt>
                <c:pt idx="70">
                  <c:v>2622.021042274323</c:v>
                </c:pt>
                <c:pt idx="71">
                  <c:v>2965.7332769272666</c:v>
                </c:pt>
                <c:pt idx="72">
                  <c:v>3354.5016336880822</c:v>
                </c:pt>
                <c:pt idx="73">
                  <c:v>3794.2323734771849</c:v>
                </c:pt>
                <c:pt idx="74">
                  <c:v>4291.6059898037711</c:v>
                </c:pt>
                <c:pt idx="75">
                  <c:v>4854.1787004048811</c:v>
                </c:pt>
                <c:pt idx="76">
                  <c:v>5490.4972430942598</c:v>
                </c:pt>
                <c:pt idx="77">
                  <c:v>6210.2287198267486</c:v>
                </c:pt>
                <c:pt idx="78">
                  <c:v>7024.3074615999512</c:v>
                </c:pt>
                <c:pt idx="79">
                  <c:v>7945.1011453995607</c:v>
                </c:pt>
                <c:pt idx="80">
                  <c:v>8986.5986868762848</c:v>
                </c:pt>
                <c:pt idx="81">
                  <c:v>10164.622763264417</c:v>
                </c:pt>
                <c:pt idx="82">
                  <c:v>11497.070195240545</c:v>
                </c:pt>
                <c:pt idx="83">
                  <c:v>13004.183839660509</c:v>
                </c:pt>
                <c:pt idx="84">
                  <c:v>14708.860123833434</c:v>
                </c:pt>
                <c:pt idx="85">
                  <c:v>16636.996893466359</c:v>
                </c:pt>
                <c:pt idx="86">
                  <c:v>18817.886858867761</c:v>
                </c:pt>
                <c:pt idx="87">
                  <c:v>21284.662616737907</c:v>
                </c:pt>
                <c:pt idx="88">
                  <c:v>24074.800008422335</c:v>
                </c:pt>
                <c:pt idx="89">
                  <c:v>27230.687461766352</c:v>
                </c:pt>
                <c:pt idx="90">
                  <c:v>30800.269966146727</c:v>
                </c:pt>
                <c:pt idx="91">
                  <c:v>34837.77746410168</c:v>
                </c:pt>
                <c:pt idx="92">
                  <c:v>39404.548725457404</c:v>
                </c:pt>
                <c:pt idx="93">
                  <c:v>44569.963220441765</c:v>
                </c:pt>
                <c:pt idx="94">
                  <c:v>50412.495149022223</c:v>
                </c:pt>
                <c:pt idx="95">
                  <c:v>57020.90563953128</c:v>
                </c:pt>
                <c:pt idx="96">
                  <c:v>64495.591228743062</c:v>
                </c:pt>
                <c:pt idx="97">
                  <c:v>72950.109109829849</c:v>
                </c:pt>
                <c:pt idx="98">
                  <c:v>82512.902320126435</c:v>
                </c:pt>
                <c:pt idx="99">
                  <c:v>93329.251078163419</c:v>
                </c:pt>
                <c:pt idx="100">
                  <c:v>105563.47991514356</c:v>
                </c:pt>
                <c:pt idx="101">
                  <c:v>119401.4541321251</c:v>
                </c:pt>
                <c:pt idx="102">
                  <c:v>135053.40350968085</c:v>
                </c:pt>
                <c:pt idx="103">
                  <c:v>152757.11616849847</c:v>
                </c:pt>
                <c:pt idx="104">
                  <c:v>172781.5511028085</c:v>
                </c:pt>
                <c:pt idx="105">
                  <c:v>195430.92426910318</c:v>
                </c:pt>
                <c:pt idx="106">
                  <c:v>221049.33030697357</c:v>
                </c:pt>
                <c:pt idx="107">
                  <c:v>250025.97010634159</c:v>
                </c:pt>
                <c:pt idx="108">
                  <c:v>282801.06363952678</c:v>
                </c:pt>
                <c:pt idx="109">
                  <c:v>319872.53788729204</c:v>
                </c:pt>
                <c:pt idx="110">
                  <c:v>361803.5914634238</c:v>
                </c:pt>
                <c:pt idx="111">
                  <c:v>409231.25086141564</c:v>
                </c:pt>
                <c:pt idx="112">
                  <c:v>462876.04831177898</c:v>
                </c:pt>
                <c:pt idx="113">
                  <c:v>523552.96827828186</c:v>
                </c:pt>
                <c:pt idx="114">
                  <c:v>592183.82889487757</c:v>
                </c:pt>
                <c:pt idx="115">
                  <c:v>669811.28644504468</c:v>
                </c:pt>
                <c:pt idx="116">
                  <c:v>757614.67564290413</c:v>
                </c:pt>
                <c:pt idx="117">
                  <c:v>856927.92636541452</c:v>
                </c:pt>
                <c:pt idx="118">
                  <c:v>969259.82903088315</c:v>
                </c:pt>
                <c:pt idx="119">
                  <c:v>1096316.9565002213</c:v>
                </c:pt>
                <c:pt idx="120">
                  <c:v>1240029.5907358932</c:v>
                </c:pt>
                <c:pt idx="121">
                  <c:v>1402581.0481025032</c:v>
                </c:pt>
                <c:pt idx="122">
                  <c:v>1586440.8488259264</c:v>
                </c:pt>
                <c:pt idx="123">
                  <c:v>1794402.2345292617</c:v>
                </c:pt>
                <c:pt idx="124">
                  <c:v>2029624.6038208967</c:v>
                </c:pt>
                <c:pt idx="125">
                  <c:v>2295681.510626182</c:v>
                </c:pt>
                <c:pt idx="126">
                  <c:v>2596614.9544647373</c:v>
                </c:pt>
                <c:pt idx="127">
                  <c:v>2936996.7874641358</c:v>
                </c:pt>
                <c:pt idx="128">
                  <c:v>2978964.2631848445</c:v>
                </c:pt>
                <c:pt idx="129">
                  <c:v>2978964.2631848445</c:v>
                </c:pt>
                <c:pt idx="130">
                  <c:v>2978964.2631848445</c:v>
                </c:pt>
                <c:pt idx="131">
                  <c:v>2978964.2631848445</c:v>
                </c:pt>
                <c:pt idx="132">
                  <c:v>2978964.2631848445</c:v>
                </c:pt>
                <c:pt idx="133">
                  <c:v>2978964.2631848445</c:v>
                </c:pt>
                <c:pt idx="134">
                  <c:v>2978964.2631848445</c:v>
                </c:pt>
                <c:pt idx="135">
                  <c:v>2978964.2631848445</c:v>
                </c:pt>
                <c:pt idx="136">
                  <c:v>2978964.2631848445</c:v>
                </c:pt>
                <c:pt idx="137">
                  <c:v>2978964.2631848445</c:v>
                </c:pt>
                <c:pt idx="138">
                  <c:v>2978964.2631848445</c:v>
                </c:pt>
                <c:pt idx="139">
                  <c:v>2978964.2631848445</c:v>
                </c:pt>
                <c:pt idx="140">
                  <c:v>2978964.2631848445</c:v>
                </c:pt>
                <c:pt idx="141">
                  <c:v>2978964.2631848445</c:v>
                </c:pt>
                <c:pt idx="142">
                  <c:v>2978964.2631848445</c:v>
                </c:pt>
                <c:pt idx="143">
                  <c:v>2978964.2631848445</c:v>
                </c:pt>
                <c:pt idx="144">
                  <c:v>2978964.2631848445</c:v>
                </c:pt>
                <c:pt idx="145">
                  <c:v>2978964.2631848445</c:v>
                </c:pt>
                <c:pt idx="146">
                  <c:v>2978964.2631848445</c:v>
                </c:pt>
                <c:pt idx="147">
                  <c:v>2978964.2631848445</c:v>
                </c:pt>
                <c:pt idx="148">
                  <c:v>2978964.2631848445</c:v>
                </c:pt>
                <c:pt idx="149">
                  <c:v>2978964.2631848445</c:v>
                </c:pt>
                <c:pt idx="150">
                  <c:v>2978964.2631848445</c:v>
                </c:pt>
                <c:pt idx="151">
                  <c:v>2978964.2631848445</c:v>
                </c:pt>
                <c:pt idx="152">
                  <c:v>2978964.2631848445</c:v>
                </c:pt>
                <c:pt idx="153">
                  <c:v>2978964.2631848445</c:v>
                </c:pt>
                <c:pt idx="154">
                  <c:v>2978964.2631848445</c:v>
                </c:pt>
                <c:pt idx="155">
                  <c:v>2978964.2631848445</c:v>
                </c:pt>
                <c:pt idx="156">
                  <c:v>2978964.2631848445</c:v>
                </c:pt>
                <c:pt idx="157">
                  <c:v>2978964.2631848445</c:v>
                </c:pt>
                <c:pt idx="158">
                  <c:v>2978964.2631848445</c:v>
                </c:pt>
                <c:pt idx="159">
                  <c:v>2978964.2631848445</c:v>
                </c:pt>
                <c:pt idx="160">
                  <c:v>2978964.2631848445</c:v>
                </c:pt>
                <c:pt idx="161">
                  <c:v>2978964.2631848445</c:v>
                </c:pt>
                <c:pt idx="162">
                  <c:v>2978964.2631848445</c:v>
                </c:pt>
                <c:pt idx="163">
                  <c:v>2978964.2631848445</c:v>
                </c:pt>
                <c:pt idx="164">
                  <c:v>2978964.2631848445</c:v>
                </c:pt>
                <c:pt idx="165">
                  <c:v>2978964.2631848445</c:v>
                </c:pt>
                <c:pt idx="166">
                  <c:v>2978964.2631848445</c:v>
                </c:pt>
                <c:pt idx="167">
                  <c:v>2978964.2631848445</c:v>
                </c:pt>
                <c:pt idx="168">
                  <c:v>2978964.2631848445</c:v>
                </c:pt>
                <c:pt idx="169">
                  <c:v>2978964.2631848445</c:v>
                </c:pt>
                <c:pt idx="170">
                  <c:v>2978964.2631848445</c:v>
                </c:pt>
                <c:pt idx="171">
                  <c:v>2978964.2631848445</c:v>
                </c:pt>
                <c:pt idx="172">
                  <c:v>2978964.2631848445</c:v>
                </c:pt>
                <c:pt idx="173">
                  <c:v>2978964.2631848445</c:v>
                </c:pt>
                <c:pt idx="174">
                  <c:v>2978964.2631848445</c:v>
                </c:pt>
                <c:pt idx="175">
                  <c:v>2978964.2631848445</c:v>
                </c:pt>
                <c:pt idx="176">
                  <c:v>2978964.2631848445</c:v>
                </c:pt>
                <c:pt idx="177">
                  <c:v>2978964.2631848445</c:v>
                </c:pt>
                <c:pt idx="178">
                  <c:v>2978964.2631848445</c:v>
                </c:pt>
                <c:pt idx="179">
                  <c:v>2978964.2631848445</c:v>
                </c:pt>
                <c:pt idx="180">
                  <c:v>2978964.2631848445</c:v>
                </c:pt>
                <c:pt idx="181">
                  <c:v>2978964.2631848445</c:v>
                </c:pt>
                <c:pt idx="182">
                  <c:v>2978964.2631848445</c:v>
                </c:pt>
                <c:pt idx="183">
                  <c:v>2978964.2631848445</c:v>
                </c:pt>
                <c:pt idx="184">
                  <c:v>2978964.2631848445</c:v>
                </c:pt>
                <c:pt idx="185">
                  <c:v>2978964.2631848445</c:v>
                </c:pt>
                <c:pt idx="186">
                  <c:v>2978964.2631848445</c:v>
                </c:pt>
                <c:pt idx="187">
                  <c:v>2978964.2631848445</c:v>
                </c:pt>
                <c:pt idx="188">
                  <c:v>2978964.2631848445</c:v>
                </c:pt>
                <c:pt idx="189">
                  <c:v>2978964.2631848445</c:v>
                </c:pt>
                <c:pt idx="190">
                  <c:v>2978964.2631848445</c:v>
                </c:pt>
                <c:pt idx="191">
                  <c:v>2978964.2631848445</c:v>
                </c:pt>
                <c:pt idx="192">
                  <c:v>2978964.2631848445</c:v>
                </c:pt>
                <c:pt idx="193">
                  <c:v>2978964.2631848445</c:v>
                </c:pt>
                <c:pt idx="194">
                  <c:v>2978964.2631848445</c:v>
                </c:pt>
                <c:pt idx="195">
                  <c:v>2978964.2631848445</c:v>
                </c:pt>
                <c:pt idx="196">
                  <c:v>2978964.2631848445</c:v>
                </c:pt>
                <c:pt idx="197">
                  <c:v>2978964.2631848445</c:v>
                </c:pt>
                <c:pt idx="198">
                  <c:v>2978964.2631848445</c:v>
                </c:pt>
                <c:pt idx="199">
                  <c:v>2978964.2631848445</c:v>
                </c:pt>
                <c:pt idx="200">
                  <c:v>2978964.2631848445</c:v>
                </c:pt>
                <c:pt idx="201">
                  <c:v>2978964.2631848445</c:v>
                </c:pt>
                <c:pt idx="202">
                  <c:v>2978964.2631848445</c:v>
                </c:pt>
                <c:pt idx="203">
                  <c:v>2978964.2631848445</c:v>
                </c:pt>
                <c:pt idx="204">
                  <c:v>2978964.2631848445</c:v>
                </c:pt>
                <c:pt idx="205">
                  <c:v>2978964.2631848445</c:v>
                </c:pt>
                <c:pt idx="206">
                  <c:v>2978964.2631848445</c:v>
                </c:pt>
                <c:pt idx="207">
                  <c:v>2978964.2631848445</c:v>
                </c:pt>
                <c:pt idx="208">
                  <c:v>2978964.2631848445</c:v>
                </c:pt>
                <c:pt idx="209">
                  <c:v>2978964.2631848445</c:v>
                </c:pt>
                <c:pt idx="210">
                  <c:v>2978964.2631848445</c:v>
                </c:pt>
                <c:pt idx="211">
                  <c:v>2978964.2631848445</c:v>
                </c:pt>
                <c:pt idx="212">
                  <c:v>2978964.2631848445</c:v>
                </c:pt>
                <c:pt idx="213">
                  <c:v>2978964.2631848445</c:v>
                </c:pt>
                <c:pt idx="214">
                  <c:v>2978964.2631848445</c:v>
                </c:pt>
                <c:pt idx="215">
                  <c:v>2978964.2631848445</c:v>
                </c:pt>
                <c:pt idx="216">
                  <c:v>2978964.2631848445</c:v>
                </c:pt>
                <c:pt idx="217">
                  <c:v>2978964.2631848445</c:v>
                </c:pt>
                <c:pt idx="218">
                  <c:v>2978964.2631848445</c:v>
                </c:pt>
                <c:pt idx="219">
                  <c:v>2978964.2631848445</c:v>
                </c:pt>
                <c:pt idx="220">
                  <c:v>2978964.2631848445</c:v>
                </c:pt>
                <c:pt idx="221">
                  <c:v>2978964.2631848445</c:v>
                </c:pt>
                <c:pt idx="222">
                  <c:v>2978964.2631848445</c:v>
                </c:pt>
                <c:pt idx="223">
                  <c:v>2978964.2631848445</c:v>
                </c:pt>
                <c:pt idx="224">
                  <c:v>2978964.2631848445</c:v>
                </c:pt>
                <c:pt idx="225">
                  <c:v>2978964.2631848445</c:v>
                </c:pt>
                <c:pt idx="226">
                  <c:v>2978964.2631848445</c:v>
                </c:pt>
                <c:pt idx="227">
                  <c:v>2978964.2631848445</c:v>
                </c:pt>
                <c:pt idx="228">
                  <c:v>2978964.2631848445</c:v>
                </c:pt>
                <c:pt idx="229">
                  <c:v>2978964.2631848445</c:v>
                </c:pt>
                <c:pt idx="230">
                  <c:v>2978964.2631848445</c:v>
                </c:pt>
                <c:pt idx="231">
                  <c:v>2978964.2631848445</c:v>
                </c:pt>
                <c:pt idx="232">
                  <c:v>2978964.2631848445</c:v>
                </c:pt>
                <c:pt idx="233">
                  <c:v>2978964.2631848445</c:v>
                </c:pt>
                <c:pt idx="234">
                  <c:v>2978964.2631848445</c:v>
                </c:pt>
                <c:pt idx="235">
                  <c:v>2978964.2631848445</c:v>
                </c:pt>
                <c:pt idx="236">
                  <c:v>2978964.2631848445</c:v>
                </c:pt>
                <c:pt idx="237">
                  <c:v>2978964.2631848445</c:v>
                </c:pt>
                <c:pt idx="238">
                  <c:v>2978964.2631848445</c:v>
                </c:pt>
                <c:pt idx="239">
                  <c:v>2978964.2631848445</c:v>
                </c:pt>
                <c:pt idx="240">
                  <c:v>2978964.2631848445</c:v>
                </c:pt>
                <c:pt idx="241">
                  <c:v>2978964.2631848445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1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67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479.89803031442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2619.5969287133335</c:v>
                </c:pt>
                <c:pt idx="48">
                  <c:v>2962.9913941814893</c:v>
                </c:pt>
                <c:pt idx="49">
                  <c:v>3351.4003264256767</c:v>
                </c:pt>
                <c:pt idx="50">
                  <c:v>3790.7245259039578</c:v>
                </c:pt>
                <c:pt idx="51">
                  <c:v>4287.6383098688748</c:v>
                </c:pt>
                <c:pt idx="52">
                  <c:v>4849.690910175359</c:v>
                </c:pt>
                <c:pt idx="53">
                  <c:v>5485.4211629984202</c:v>
                </c:pt>
                <c:pt idx="54">
                  <c:v>6204.487232853965</c:v>
                </c:pt>
                <c:pt idx="55">
                  <c:v>7017.8133417207837</c:v>
                </c:pt>
                <c:pt idx="56">
                  <c:v>7937.7557324072623</c:v>
                </c:pt>
                <c:pt idx="57">
                  <c:v>8978.2903875175816</c:v>
                </c:pt>
                <c:pt idx="58">
                  <c:v>10155.225355888386</c:v>
                </c:pt>
                <c:pt idx="59">
                  <c:v>11486.440912209406</c:v>
                </c:pt>
                <c:pt idx="60">
                  <c:v>12992.161198389871</c:v>
                </c:pt>
                <c:pt idx="61">
                  <c:v>14695.261473510642</c:v>
                </c:pt>
                <c:pt idx="62">
                  <c:v>16621.615640176104</c:v>
                </c:pt>
                <c:pt idx="63">
                  <c:v>18800.489326968407</c:v>
                </c:pt>
                <c:pt idx="64">
                  <c:v>21264.984498805807</c:v>
                </c:pt>
                <c:pt idx="65">
                  <c:v>24052.542349830888</c:v>
                </c:pt>
                <c:pt idx="66">
                  <c:v>27205.512118896535</c:v>
                </c:pt>
                <c:pt idx="67">
                  <c:v>30771.79446922916</c:v>
                </c:pt>
                <c:pt idx="68">
                  <c:v>34805.569206645356</c:v>
                </c:pt>
                <c:pt idx="69">
                  <c:v>39368.118391989439</c:v>
                </c:pt>
                <c:pt idx="70">
                  <c:v>44528.757352710891</c:v>
                </c:pt>
                <c:pt idx="71">
                  <c:v>50365.887737730016</c:v>
                </c:pt>
                <c:pt idx="72">
                  <c:v>56968.188613850645</c:v>
                </c:pt>
                <c:pt idx="73">
                  <c:v>64435.963699138621</c:v>
                </c:pt>
                <c:pt idx="74">
                  <c:v>72882.665200754476</c:v>
                </c:pt>
                <c:pt idx="75">
                  <c:v>82436.617407745493</c:v>
                </c:pt>
                <c:pt idx="76">
                  <c:v>93242.966224026866</c:v>
                </c:pt>
                <c:pt idx="77">
                  <c:v>105465.8842593186</c:v>
                </c:pt>
                <c:pt idx="78">
                  <c:v>119291.06497830177</c:v>
                </c:pt>
                <c:pt idx="79">
                  <c:v>134928.54379969861</c:v>
                </c:pt>
                <c:pt idx="80">
                  <c:v>152615.8890040816</c:v>
                </c:pt>
                <c:pt idx="81">
                  <c:v>172621.81092743832</c:v>
                </c:pt>
                <c:pt idx="82">
                  <c:v>195250.24427221552</c:v>
                </c:pt>
                <c:pt idx="83">
                  <c:v>220844.96555527803</c:v>
                </c:pt>
                <c:pt idx="84">
                  <c:v>249794.81584214518</c:v>
                </c:pt>
                <c:pt idx="85">
                  <c:v>282539.60811251996</c:v>
                </c:pt>
                <c:pt idx="86">
                  <c:v>319576.80900320644</c:v>
                </c:pt>
                <c:pt idx="87">
                  <c:v>361469.0964390359</c:v>
                </c:pt>
                <c:pt idx="88">
                  <c:v>408852.90796912013</c:v>
                </c:pt>
                <c:pt idx="89">
                  <c:v>462448.10967677989</c:v>
                </c:pt>
                <c:pt idx="90">
                  <c:v>523068.93255551788</c:v>
                </c:pt>
                <c:pt idx="91">
                  <c:v>591636.34249904857</c:v>
                </c:pt>
                <c:pt idx="92">
                  <c:v>669192.03183320269</c:v>
                </c:pt>
                <c:pt idx="93">
                  <c:v>756914.24495237181</c:v>
                </c:pt>
                <c:pt idx="94">
                  <c:v>856135.67848730786</c:v>
                </c:pt>
                <c:pt idx="95">
                  <c:v>968363.72794786596</c:v>
                </c:pt>
                <c:pt idx="96">
                  <c:v>1095303.3884324799</c:v>
                </c:pt>
                <c:pt idx="97">
                  <c:v>1238883.1573173711</c:v>
                </c:pt>
                <c:pt idx="98">
                  <c:v>1401284.3324452776</c:v>
                </c:pt>
                <c:pt idx="99">
                  <c:v>1584974.1509187231</c:v>
                </c:pt>
                <c:pt idx="100">
                  <c:v>1792743.2719502205</c:v>
                </c:pt>
                <c:pt idx="101">
                  <c:v>2027748.1732177418</c:v>
                </c:pt>
                <c:pt idx="102">
                  <c:v>2293559.1048209276</c:v>
                </c:pt>
                <c:pt idx="103">
                  <c:v>2594214.3293658914</c:v>
                </c:pt>
                <c:pt idx="104">
                  <c:v>2934281.4722068259</c:v>
                </c:pt>
                <c:pt idx="105">
                  <c:v>3318926.9138918133</c:v>
                </c:pt>
                <c:pt idx="106">
                  <c:v>3753994.2790392986</c:v>
                </c:pt>
                <c:pt idx="107">
                  <c:v>4246093.2140668267</c:v>
                </c:pt>
                <c:pt idx="108">
                  <c:v>4802699.8025043113</c:v>
                </c:pt>
                <c:pt idx="109">
                  <c:v>5432270.1434250548</c:v>
                </c:pt>
                <c:pt idx="110">
                  <c:v>6144368.8185049277</c:v>
                </c:pt>
                <c:pt idx="111">
                  <c:v>6949814.199411693</c:v>
                </c:pt>
                <c:pt idx="112">
                  <c:v>7860842.8030687328</c:v>
                </c:pt>
                <c:pt idx="113">
                  <c:v>8891295.1917172559</c:v>
                </c:pt>
                <c:pt idx="114">
                  <c:v>10056826.242014747</c:v>
                </c:pt>
                <c:pt idx="115">
                  <c:v>11375142.977627585</c:v>
                </c:pt>
                <c:pt idx="116">
                  <c:v>12866273.578526884</c:v>
                </c:pt>
                <c:pt idx="117">
                  <c:v>14552871.653840473</c:v>
                </c:pt>
                <c:pt idx="118">
                  <c:v>16460560.400846215</c:v>
                </c:pt>
                <c:pt idx="119">
                  <c:v>18618321.878651582</c:v>
                </c:pt>
                <c:pt idx="120">
                  <c:v>21058937.310497385</c:v>
                </c:pt>
                <c:pt idx="121">
                  <c:v>23819485.103862509</c:v>
                </c:pt>
                <c:pt idx="122">
                  <c:v>26941904.154408991</c:v>
                </c:pt>
                <c:pt idx="123">
                  <c:v>30473630.991614331</c:v>
                </c:pt>
                <c:pt idx="124">
                  <c:v>34468320.445758358</c:v>
                </c:pt>
                <c:pt idx="125">
                  <c:v>38986660.784808114</c:v>
                </c:pt>
                <c:pt idx="126">
                  <c:v>44097295.70495332</c:v>
                </c:pt>
                <c:pt idx="127">
                  <c:v>49877867.181890927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2547.6000000000004</c:v>
                </c:pt>
                <c:pt idx="48">
                  <c:v>2802.3600000000006</c:v>
                </c:pt>
                <c:pt idx="49">
                  <c:v>3082.5960000000009</c:v>
                </c:pt>
                <c:pt idx="50">
                  <c:v>3390.8556000000012</c:v>
                </c:pt>
                <c:pt idx="51">
                  <c:v>3729.9411600000017</c:v>
                </c:pt>
                <c:pt idx="52">
                  <c:v>4102.935276000002</c:v>
                </c:pt>
                <c:pt idx="53">
                  <c:v>4513.2288036000027</c:v>
                </c:pt>
                <c:pt idx="54">
                  <c:v>4964.5516839600032</c:v>
                </c:pt>
                <c:pt idx="55">
                  <c:v>5461.0068523560039</c:v>
                </c:pt>
                <c:pt idx="56">
                  <c:v>6007.1075375916053</c:v>
                </c:pt>
                <c:pt idx="57">
                  <c:v>6607.8182913507662</c:v>
                </c:pt>
                <c:pt idx="58">
                  <c:v>7268.600120485843</c:v>
                </c:pt>
                <c:pt idx="59">
                  <c:v>7995.4601325344283</c:v>
                </c:pt>
                <c:pt idx="60">
                  <c:v>8795.006145787871</c:v>
                </c:pt>
                <c:pt idx="61">
                  <c:v>9674.5067603666594</c:v>
                </c:pt>
                <c:pt idx="62">
                  <c:v>10641.957436403327</c:v>
                </c:pt>
                <c:pt idx="63">
                  <c:v>11706.153180043661</c:v>
                </c:pt>
                <c:pt idx="64">
                  <c:v>12876.768498048028</c:v>
                </c:pt>
                <c:pt idx="65">
                  <c:v>14164.445347852832</c:v>
                </c:pt>
                <c:pt idx="66">
                  <c:v>15580.889882638117</c:v>
                </c:pt>
                <c:pt idx="67">
                  <c:v>17138.97887090193</c:v>
                </c:pt>
                <c:pt idx="68">
                  <c:v>18852.876757992126</c:v>
                </c:pt>
                <c:pt idx="69">
                  <c:v>20738.164433791339</c:v>
                </c:pt>
                <c:pt idx="70">
                  <c:v>22811.980877170474</c:v>
                </c:pt>
                <c:pt idx="71">
                  <c:v>25093.178964887524</c:v>
                </c:pt>
                <c:pt idx="72">
                  <c:v>27602.496861376279</c:v>
                </c:pt>
                <c:pt idx="73">
                  <c:v>30362.746547513911</c:v>
                </c:pt>
                <c:pt idx="74">
                  <c:v>33399.021202265307</c:v>
                </c:pt>
                <c:pt idx="75">
                  <c:v>36738.923322491843</c:v>
                </c:pt>
                <c:pt idx="76">
                  <c:v>40412.815654741033</c:v>
                </c:pt>
                <c:pt idx="77">
                  <c:v>44454.097220215139</c:v>
                </c:pt>
                <c:pt idx="78">
                  <c:v>48899.506942236658</c:v>
                </c:pt>
                <c:pt idx="79">
                  <c:v>53789.457636460327</c:v>
                </c:pt>
                <c:pt idx="80">
                  <c:v>59168.403400106363</c:v>
                </c:pt>
                <c:pt idx="81">
                  <c:v>65085.243740117003</c:v>
                </c:pt>
                <c:pt idx="82">
                  <c:v>71593.768114128703</c:v>
                </c:pt>
                <c:pt idx="83">
                  <c:v>78753.144925541579</c:v>
                </c:pt>
                <c:pt idx="84">
                  <c:v>86628.45941809575</c:v>
                </c:pt>
                <c:pt idx="85">
                  <c:v>95291.305359905338</c:v>
                </c:pt>
                <c:pt idx="86">
                  <c:v>104820.43589589588</c:v>
                </c:pt>
                <c:pt idx="87">
                  <c:v>115302.47948548547</c:v>
                </c:pt>
                <c:pt idx="88">
                  <c:v>126832.72743403402</c:v>
                </c:pt>
                <c:pt idx="89">
                  <c:v>139516.00017743744</c:v>
                </c:pt>
                <c:pt idx="90">
                  <c:v>153467.60019518121</c:v>
                </c:pt>
                <c:pt idx="91">
                  <c:v>168814.36021469935</c:v>
                </c:pt>
                <c:pt idx="92">
                  <c:v>185695.79623616929</c:v>
                </c:pt>
                <c:pt idx="93">
                  <c:v>204265.37585978623</c:v>
                </c:pt>
                <c:pt idx="94">
                  <c:v>224691.91344576486</c:v>
                </c:pt>
                <c:pt idx="95">
                  <c:v>247161.10479034137</c:v>
                </c:pt>
                <c:pt idx="96">
                  <c:v>271877.21526937553</c:v>
                </c:pt>
                <c:pt idx="97">
                  <c:v>299064.93679631309</c:v>
                </c:pt>
                <c:pt idx="98">
                  <c:v>328971.43047594442</c:v>
                </c:pt>
                <c:pt idx="99">
                  <c:v>361868.57352353889</c:v>
                </c:pt>
                <c:pt idx="100">
                  <c:v>398055.43087589281</c:v>
                </c:pt>
                <c:pt idx="101">
                  <c:v>437860.97396348213</c:v>
                </c:pt>
                <c:pt idx="102">
                  <c:v>481647.07135983038</c:v>
                </c:pt>
                <c:pt idx="103">
                  <c:v>529811.77849581349</c:v>
                </c:pt>
                <c:pt idx="104">
                  <c:v>582792.95634539484</c:v>
                </c:pt>
                <c:pt idx="105">
                  <c:v>641072.2519799344</c:v>
                </c:pt>
                <c:pt idx="106">
                  <c:v>705179.47717792785</c:v>
                </c:pt>
                <c:pt idx="107">
                  <c:v>775697.42489572067</c:v>
                </c:pt>
                <c:pt idx="108">
                  <c:v>853267.16738529282</c:v>
                </c:pt>
                <c:pt idx="109">
                  <c:v>938593.88412382221</c:v>
                </c:pt>
                <c:pt idx="110">
                  <c:v>1032453.2725362045</c:v>
                </c:pt>
                <c:pt idx="111">
                  <c:v>1135698.599789825</c:v>
                </c:pt>
                <c:pt idx="112">
                  <c:v>1249268.4597688077</c:v>
                </c:pt>
                <c:pt idx="113">
                  <c:v>1374195.3057456887</c:v>
                </c:pt>
                <c:pt idx="114">
                  <c:v>1511614.8363202577</c:v>
                </c:pt>
                <c:pt idx="115">
                  <c:v>1662776.3199522838</c:v>
                </c:pt>
                <c:pt idx="116">
                  <c:v>1829053.9519475123</c:v>
                </c:pt>
                <c:pt idx="117">
                  <c:v>2011959.3471422638</c:v>
                </c:pt>
                <c:pt idx="118">
                  <c:v>2213155.2818564903</c:v>
                </c:pt>
                <c:pt idx="119">
                  <c:v>2434470.8100421396</c:v>
                </c:pt>
                <c:pt idx="120">
                  <c:v>2677917.8910463536</c:v>
                </c:pt>
                <c:pt idx="121">
                  <c:v>2945709.6801509894</c:v>
                </c:pt>
                <c:pt idx="122">
                  <c:v>3240280.6481660889</c:v>
                </c:pt>
                <c:pt idx="123">
                  <c:v>3564308.7129826979</c:v>
                </c:pt>
                <c:pt idx="124">
                  <c:v>3920739.5842809682</c:v>
                </c:pt>
                <c:pt idx="125">
                  <c:v>4312813.5427090656</c:v>
                </c:pt>
                <c:pt idx="126">
                  <c:v>4744094.8969799727</c:v>
                </c:pt>
                <c:pt idx="127">
                  <c:v>5218504.3866779702</c:v>
                </c:pt>
                <c:pt idx="128">
                  <c:v>5740354.8253457677</c:v>
                </c:pt>
                <c:pt idx="129">
                  <c:v>6314390.3078803448</c:v>
                </c:pt>
                <c:pt idx="130">
                  <c:v>6945829.3386683799</c:v>
                </c:pt>
                <c:pt idx="131">
                  <c:v>7640412.2725352189</c:v>
                </c:pt>
                <c:pt idx="132">
                  <c:v>8404453.4997887406</c:v>
                </c:pt>
                <c:pt idx="133">
                  <c:v>9244898.849767616</c:v>
                </c:pt>
                <c:pt idx="134">
                  <c:v>10169388.734744379</c:v>
                </c:pt>
                <c:pt idx="135">
                  <c:v>11186327.608218819</c:v>
                </c:pt>
                <c:pt idx="136">
                  <c:v>12304960.369040702</c:v>
                </c:pt>
                <c:pt idx="137">
                  <c:v>13535456.405944772</c:v>
                </c:pt>
                <c:pt idx="138">
                  <c:v>14889002.046539251</c:v>
                </c:pt>
                <c:pt idx="139">
                  <c:v>16377902.251193177</c:v>
                </c:pt>
                <c:pt idx="140">
                  <c:v>18015692.476312496</c:v>
                </c:pt>
                <c:pt idx="141">
                  <c:v>19817261.723943748</c:v>
                </c:pt>
                <c:pt idx="142">
                  <c:v>21798987.896338124</c:v>
                </c:pt>
                <c:pt idx="143">
                  <c:v>23978886.685971938</c:v>
                </c:pt>
                <c:pt idx="144">
                  <c:v>26376775.354569133</c:v>
                </c:pt>
                <c:pt idx="145">
                  <c:v>29014452.890026048</c:v>
                </c:pt>
                <c:pt idx="146">
                  <c:v>31915898.179028656</c:v>
                </c:pt>
                <c:pt idx="147">
                  <c:v>35107487.996931523</c:v>
                </c:pt>
                <c:pt idx="148">
                  <c:v>38618236.796624675</c:v>
                </c:pt>
                <c:pt idx="149">
                  <c:v>42480060.476287149</c:v>
                </c:pt>
                <c:pt idx="150">
                  <c:v>46728066.523915865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2895</c:v>
                </c:pt>
                <c:pt idx="48">
                  <c:v>3618.75</c:v>
                </c:pt>
                <c:pt idx="49">
                  <c:v>4523.4375</c:v>
                </c:pt>
                <c:pt idx="50">
                  <c:v>5654.296875</c:v>
                </c:pt>
                <c:pt idx="51">
                  <c:v>7067.87109375</c:v>
                </c:pt>
                <c:pt idx="52">
                  <c:v>8834.8388671875</c:v>
                </c:pt>
                <c:pt idx="53">
                  <c:v>11043.548583984375</c:v>
                </c:pt>
                <c:pt idx="54">
                  <c:v>13804.435729980469</c:v>
                </c:pt>
                <c:pt idx="55">
                  <c:v>17255.544662475586</c:v>
                </c:pt>
                <c:pt idx="56">
                  <c:v>21569.430828094482</c:v>
                </c:pt>
                <c:pt idx="57">
                  <c:v>26961.788535118103</c:v>
                </c:pt>
                <c:pt idx="58">
                  <c:v>33702.235668897629</c:v>
                </c:pt>
                <c:pt idx="59">
                  <c:v>42127.794586122036</c:v>
                </c:pt>
                <c:pt idx="60">
                  <c:v>52659.743232652545</c:v>
                </c:pt>
                <c:pt idx="61">
                  <c:v>65824.679040815681</c:v>
                </c:pt>
                <c:pt idx="62">
                  <c:v>82280.848801019602</c:v>
                </c:pt>
                <c:pt idx="63">
                  <c:v>102851.0610012745</c:v>
                </c:pt>
                <c:pt idx="64">
                  <c:v>128563.82625159313</c:v>
                </c:pt>
                <c:pt idx="65">
                  <c:v>160704.78281449142</c:v>
                </c:pt>
                <c:pt idx="66">
                  <c:v>200880.97851811428</c:v>
                </c:pt>
                <c:pt idx="67">
                  <c:v>251101.22314764286</c:v>
                </c:pt>
                <c:pt idx="68">
                  <c:v>313876.52893455356</c:v>
                </c:pt>
                <c:pt idx="69">
                  <c:v>392345.66116819193</c:v>
                </c:pt>
                <c:pt idx="70">
                  <c:v>490432.07646023994</c:v>
                </c:pt>
                <c:pt idx="71">
                  <c:v>613040.09557529993</c:v>
                </c:pt>
                <c:pt idx="72">
                  <c:v>766300.11946912494</c:v>
                </c:pt>
                <c:pt idx="73">
                  <c:v>957875.14933640615</c:v>
                </c:pt>
                <c:pt idx="74">
                  <c:v>1197343.9366705078</c:v>
                </c:pt>
                <c:pt idx="75">
                  <c:v>1496679.9208381348</c:v>
                </c:pt>
                <c:pt idx="76">
                  <c:v>1870849.9010476684</c:v>
                </c:pt>
                <c:pt idx="77">
                  <c:v>2338562.3763095858</c:v>
                </c:pt>
                <c:pt idx="78">
                  <c:v>2923202.970386982</c:v>
                </c:pt>
                <c:pt idx="79">
                  <c:v>3654003.7129837275</c:v>
                </c:pt>
                <c:pt idx="80">
                  <c:v>4567504.6412296593</c:v>
                </c:pt>
                <c:pt idx="81">
                  <c:v>5709380.8015370741</c:v>
                </c:pt>
                <c:pt idx="82">
                  <c:v>7136726.0019213427</c:v>
                </c:pt>
                <c:pt idx="83">
                  <c:v>8920907.5024016779</c:v>
                </c:pt>
                <c:pt idx="84">
                  <c:v>11151134.378002098</c:v>
                </c:pt>
                <c:pt idx="85">
                  <c:v>13938917.972502623</c:v>
                </c:pt>
                <c:pt idx="86">
                  <c:v>17423647.465628278</c:v>
                </c:pt>
                <c:pt idx="87">
                  <c:v>21779559.332035348</c:v>
                </c:pt>
                <c:pt idx="88">
                  <c:v>27224449.165044185</c:v>
                </c:pt>
                <c:pt idx="89">
                  <c:v>34030561.456305228</c:v>
                </c:pt>
                <c:pt idx="90">
                  <c:v>42538201.820381537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3242.3999999999996</c:v>
                </c:pt>
                <c:pt idx="48">
                  <c:v>4539.3599999999988</c:v>
                </c:pt>
                <c:pt idx="49">
                  <c:v>6355.1039999999975</c:v>
                </c:pt>
                <c:pt idx="50">
                  <c:v>8897.1455999999962</c:v>
                </c:pt>
                <c:pt idx="51">
                  <c:v>12456.003839999994</c:v>
                </c:pt>
                <c:pt idx="52">
                  <c:v>17438.405375999992</c:v>
                </c:pt>
                <c:pt idx="53">
                  <c:v>24413.767526399988</c:v>
                </c:pt>
                <c:pt idx="54">
                  <c:v>34179.27453695998</c:v>
                </c:pt>
                <c:pt idx="55">
                  <c:v>47850.984351743966</c:v>
                </c:pt>
                <c:pt idx="56">
                  <c:v>66991.378092441548</c:v>
                </c:pt>
                <c:pt idx="57">
                  <c:v>93787.929329418155</c:v>
                </c:pt>
                <c:pt idx="58">
                  <c:v>131303.10106118541</c:v>
                </c:pt>
                <c:pt idx="59">
                  <c:v>183824.34148565956</c:v>
                </c:pt>
                <c:pt idx="60">
                  <c:v>257354.07807992338</c:v>
                </c:pt>
                <c:pt idx="61">
                  <c:v>360295.70931189269</c:v>
                </c:pt>
                <c:pt idx="62">
                  <c:v>504413.99303664971</c:v>
                </c:pt>
                <c:pt idx="63">
                  <c:v>706179.59025130956</c:v>
                </c:pt>
                <c:pt idx="64">
                  <c:v>988651.42635183327</c:v>
                </c:pt>
                <c:pt idx="65">
                  <c:v>1384111.9968925666</c:v>
                </c:pt>
                <c:pt idx="66">
                  <c:v>1937756.795649593</c:v>
                </c:pt>
                <c:pt idx="67">
                  <c:v>2712859.5139094302</c:v>
                </c:pt>
                <c:pt idx="68">
                  <c:v>3798003.3194732019</c:v>
                </c:pt>
                <c:pt idx="69">
                  <c:v>5317204.647262482</c:v>
                </c:pt>
                <c:pt idx="70">
                  <c:v>7444086.5061674742</c:v>
                </c:pt>
                <c:pt idx="71">
                  <c:v>10421721.108634463</c:v>
                </c:pt>
                <c:pt idx="72">
                  <c:v>14590409.552088248</c:v>
                </c:pt>
                <c:pt idx="73">
                  <c:v>20426573.372923546</c:v>
                </c:pt>
                <c:pt idx="74">
                  <c:v>28597202.722092964</c:v>
                </c:pt>
                <c:pt idx="75">
                  <c:v>40036083.810930148</c:v>
                </c:pt>
                <c:pt idx="76">
                  <c:v>50590584.400000006</c:v>
                </c:pt>
                <c:pt idx="77">
                  <c:v>50590584.400000006</c:v>
                </c:pt>
                <c:pt idx="78">
                  <c:v>50590584.400000006</c:v>
                </c:pt>
                <c:pt idx="79">
                  <c:v>50590584.400000006</c:v>
                </c:pt>
                <c:pt idx="80">
                  <c:v>50590584.400000006</c:v>
                </c:pt>
                <c:pt idx="81">
                  <c:v>50590584.400000006</c:v>
                </c:pt>
                <c:pt idx="82">
                  <c:v>50590584.400000006</c:v>
                </c:pt>
                <c:pt idx="83">
                  <c:v>50590584.400000006</c:v>
                </c:pt>
                <c:pt idx="84">
                  <c:v>50590584.400000006</c:v>
                </c:pt>
                <c:pt idx="85">
                  <c:v>50590584.400000006</c:v>
                </c:pt>
                <c:pt idx="86">
                  <c:v>50590584.400000006</c:v>
                </c:pt>
                <c:pt idx="87">
                  <c:v>50590584.400000006</c:v>
                </c:pt>
                <c:pt idx="88">
                  <c:v>50590584.400000006</c:v>
                </c:pt>
                <c:pt idx="89">
                  <c:v>50590584.400000006</c:v>
                </c:pt>
                <c:pt idx="90">
                  <c:v>50590584.400000006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1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16</c:v>
                </c:pt>
                <c:pt idx="21">
                  <c:v>19</c:v>
                </c:pt>
                <c:pt idx="22">
                  <c:v>22</c:v>
                </c:pt>
                <c:pt idx="23">
                  <c:v>22</c:v>
                </c:pt>
                <c:pt idx="24">
                  <c:v>27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33</c:v>
                </c:pt>
                <c:pt idx="29">
                  <c:v>35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45</c:v>
                </c:pt>
                <c:pt idx="34">
                  <c:v>47</c:v>
                </c:pt>
                <c:pt idx="35">
                  <c:v>49</c:v>
                </c:pt>
                <c:pt idx="36">
                  <c:v>52</c:v>
                </c:pt>
                <c:pt idx="37">
                  <c:v>54</c:v>
                </c:pt>
                <c:pt idx="38">
                  <c:v>54</c:v>
                </c:pt>
                <c:pt idx="39">
                  <c:v>56</c:v>
                </c:pt>
                <c:pt idx="40">
                  <c:v>57</c:v>
                </c:pt>
                <c:pt idx="41">
                  <c:v>62</c:v>
                </c:pt>
                <c:pt idx="42">
                  <c:v>63</c:v>
                </c:pt>
                <c:pt idx="43">
                  <c:v>77</c:v>
                </c:pt>
                <c:pt idx="44">
                  <c:v>77</c:v>
                </c:pt>
                <c:pt idx="45">
                  <c:v>85</c:v>
                </c:pt>
                <c:pt idx="46">
                  <c:v>92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9.5238095238095344E-2</c:v>
                </c:pt>
                <c:pt idx="1">
                  <c:v>9.5238095238095344E-2</c:v>
                </c:pt>
                <c:pt idx="2">
                  <c:v>9.3855213885384162E-2</c:v>
                </c:pt>
                <c:pt idx="3">
                  <c:v>9.1235973140316437E-2</c:v>
                </c:pt>
                <c:pt idx="4">
                  <c:v>8.7502749098723534E-2</c:v>
                </c:pt>
                <c:pt idx="5">
                  <c:v>8.9993113140775557E-2</c:v>
                </c:pt>
                <c:pt idx="6">
                  <c:v>9.8565262867934392E-2</c:v>
                </c:pt>
                <c:pt idx="7">
                  <c:v>0.10804724522285143</c:v>
                </c:pt>
                <c:pt idx="8">
                  <c:v>0.11198787537690065</c:v>
                </c:pt>
                <c:pt idx="9">
                  <c:v>0.11095557128452545</c:v>
                </c:pt>
                <c:pt idx="10">
                  <c:v>0.10485872963075719</c:v>
                </c:pt>
                <c:pt idx="11">
                  <c:v>9.3407748616697914E-2</c:v>
                </c:pt>
                <c:pt idx="12">
                  <c:v>4.9892656452014017E-2</c:v>
                </c:pt>
                <c:pt idx="13">
                  <c:v>5.9145606695459874E-3</c:v>
                </c:pt>
                <c:pt idx="14">
                  <c:v>-1.8164914697727741E-2</c:v>
                </c:pt>
                <c:pt idx="15">
                  <c:v>-7.2426843405669255E-3</c:v>
                </c:pt>
                <c:pt idx="16">
                  <c:v>7.781579399646521E-3</c:v>
                </c:pt>
                <c:pt idx="17">
                  <c:v>3.0566233158508E-2</c:v>
                </c:pt>
                <c:pt idx="18">
                  <c:v>6.8207350567768943E-2</c:v>
                </c:pt>
                <c:pt idx="19">
                  <c:v>9.5170023250855287E-2</c:v>
                </c:pt>
                <c:pt idx="20">
                  <c:v>8.8692779654723955E-2</c:v>
                </c:pt>
                <c:pt idx="21">
                  <c:v>6.8148666412584616E-2</c:v>
                </c:pt>
                <c:pt idx="22">
                  <c:v>7.3888808797194352E-2</c:v>
                </c:pt>
                <c:pt idx="23">
                  <c:v>7.6991419117641582E-2</c:v>
                </c:pt>
                <c:pt idx="24">
                  <c:v>6.4639718261056675E-2</c:v>
                </c:pt>
                <c:pt idx="25">
                  <c:v>3.2566336602623723E-2</c:v>
                </c:pt>
                <c:pt idx="26">
                  <c:v>6.3799473551674479E-3</c:v>
                </c:pt>
                <c:pt idx="27">
                  <c:v>-1.6492849043775421E-2</c:v>
                </c:pt>
                <c:pt idx="28">
                  <c:v>-2.529097077423163E-2</c:v>
                </c:pt>
                <c:pt idx="29">
                  <c:v>-3.7213704699752492E-2</c:v>
                </c:pt>
                <c:pt idx="30">
                  <c:v>-2.2459332155314593E-2</c:v>
                </c:pt>
                <c:pt idx="31">
                  <c:v>-9.1750561984460521E-4</c:v>
                </c:pt>
                <c:pt idx="32">
                  <c:v>2.4756127323387094E-2</c:v>
                </c:pt>
                <c:pt idx="33">
                  <c:v>2.7476587927756979E-2</c:v>
                </c:pt>
                <c:pt idx="34">
                  <c:v>3.387248260932544E-2</c:v>
                </c:pt>
                <c:pt idx="35">
                  <c:v>5.8392118474046052E-2</c:v>
                </c:pt>
                <c:pt idx="36">
                  <c:v>8.9059147958698917E-2</c:v>
                </c:pt>
                <c:pt idx="37">
                  <c:v>0.12729117267065782</c:v>
                </c:pt>
                <c:pt idx="38">
                  <c:v>0.14392602199887206</c:v>
                </c:pt>
                <c:pt idx="39">
                  <c:v>0.16090039201672482</c:v>
                </c:pt>
                <c:pt idx="40">
                  <c:v>0.14240410124748082</c:v>
                </c:pt>
                <c:pt idx="41">
                  <c:v>0.13041852087416164</c:v>
                </c:pt>
                <c:pt idx="42">
                  <c:v>0.10906216668543382</c:v>
                </c:pt>
                <c:pt idx="43">
                  <c:v>0.12025852377374828</c:v>
                </c:pt>
                <c:pt idx="44">
                  <c:v>0.12489713478407949</c:v>
                </c:pt>
                <c:pt idx="45">
                  <c:v>0.14255275546626969</c:v>
                </c:pt>
                <c:pt idx="46">
                  <c:v>0.13108675678468637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0.13145065555891181</c:v>
                </c:pt>
                <c:pt idx="21">
                  <c:v>0.18946895087358465</c:v>
                </c:pt>
                <c:pt idx="22">
                  <c:v>0.17148896473135244</c:v>
                </c:pt>
                <c:pt idx="23">
                  <c:v>0.1718882372912677</c:v>
                </c:pt>
                <c:pt idx="24">
                  <c:v>0.15545197969062649</c:v>
                </c:pt>
                <c:pt idx="25">
                  <c:v>0.14061832177438327</c:v>
                </c:pt>
                <c:pt idx="26">
                  <c:v>0.11310018747870039</c:v>
                </c:pt>
                <c:pt idx="27">
                  <c:v>9.0453315276804558E-2</c:v>
                </c:pt>
                <c:pt idx="28">
                  <c:v>7.6509259270649846E-2</c:v>
                </c:pt>
                <c:pt idx="29">
                  <c:v>6.4850012105732116E-2</c:v>
                </c:pt>
                <c:pt idx="30">
                  <c:v>6.9818088360324035E-2</c:v>
                </c:pt>
                <c:pt idx="31">
                  <c:v>6.7289933981643221E-2</c:v>
                </c:pt>
                <c:pt idx="32">
                  <c:v>7.6854741355738929E-2</c:v>
                </c:pt>
                <c:pt idx="33">
                  <c:v>7.428327052737245E-2</c:v>
                </c:pt>
                <c:pt idx="34">
                  <c:v>6.8898405519664863E-2</c:v>
                </c:pt>
                <c:pt idx="35">
                  <c:v>5.3673579909939484E-2</c:v>
                </c:pt>
                <c:pt idx="36">
                  <c:v>4.6888551355056908E-2</c:v>
                </c:pt>
                <c:pt idx="37">
                  <c:v>4.2181125651868566E-2</c:v>
                </c:pt>
                <c:pt idx="38">
                  <c:v>4.2462650805350798E-2</c:v>
                </c:pt>
                <c:pt idx="39">
                  <c:v>3.9803235550439187E-2</c:v>
                </c:pt>
                <c:pt idx="40">
                  <c:v>3.4502509191246832E-2</c:v>
                </c:pt>
                <c:pt idx="41">
                  <c:v>3.4058147272435502E-2</c:v>
                </c:pt>
                <c:pt idx="42">
                  <c:v>3.2607588969716828E-2</c:v>
                </c:pt>
                <c:pt idx="43">
                  <c:v>4.6885794328015283E-2</c:v>
                </c:pt>
                <c:pt idx="44">
                  <c:v>5.6871978679768599E-2</c:v>
                </c:pt>
                <c:pt idx="45">
                  <c:v>7.416867842670527E-2</c:v>
                </c:pt>
                <c:pt idx="46">
                  <c:v>7.7030880010255334E-2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2619.5969287133335</c:v>
                </c:pt>
                <c:pt idx="48">
                  <c:v>2962.9913941814893</c:v>
                </c:pt>
                <c:pt idx="49">
                  <c:v>3351.4003264256767</c:v>
                </c:pt>
                <c:pt idx="50">
                  <c:v>3790.7245259039578</c:v>
                </c:pt>
                <c:pt idx="51">
                  <c:v>4287.6383098688748</c:v>
                </c:pt>
                <c:pt idx="52">
                  <c:v>4849.690910175359</c:v>
                </c:pt>
                <c:pt idx="53">
                  <c:v>5485.4211629984202</c:v>
                </c:pt>
                <c:pt idx="54">
                  <c:v>6204.487232853965</c:v>
                </c:pt>
                <c:pt idx="55">
                  <c:v>7017.8133417207837</c:v>
                </c:pt>
                <c:pt idx="56">
                  <c:v>7937.7557324072623</c:v>
                </c:pt>
                <c:pt idx="57">
                  <c:v>8978.2903875175816</c:v>
                </c:pt>
                <c:pt idx="58">
                  <c:v>10155.225355888386</c:v>
                </c:pt>
                <c:pt idx="59">
                  <c:v>11486.440912209406</c:v>
                </c:pt>
                <c:pt idx="60">
                  <c:v>12992.161198389871</c:v>
                </c:pt>
                <c:pt idx="61">
                  <c:v>14695.261473510642</c:v>
                </c:pt>
                <c:pt idx="62">
                  <c:v>16621.615640176104</c:v>
                </c:pt>
                <c:pt idx="63">
                  <c:v>18800.489326968407</c:v>
                </c:pt>
                <c:pt idx="64">
                  <c:v>21264.984498805807</c:v>
                </c:pt>
                <c:pt idx="65">
                  <c:v>24052.542349830888</c:v>
                </c:pt>
                <c:pt idx="66">
                  <c:v>27205.512118896535</c:v>
                </c:pt>
                <c:pt idx="67">
                  <c:v>30771.79446922916</c:v>
                </c:pt>
                <c:pt idx="68">
                  <c:v>34805.569206645356</c:v>
                </c:pt>
                <c:pt idx="69">
                  <c:v>39368.118391989439</c:v>
                </c:pt>
                <c:pt idx="70">
                  <c:v>44528.757352710891</c:v>
                </c:pt>
                <c:pt idx="71">
                  <c:v>50365.887737730016</c:v>
                </c:pt>
                <c:pt idx="72">
                  <c:v>56968.188613850645</c:v>
                </c:pt>
                <c:pt idx="73">
                  <c:v>64435.963699138621</c:v>
                </c:pt>
                <c:pt idx="74">
                  <c:v>72882.665200754476</c:v>
                </c:pt>
                <c:pt idx="75">
                  <c:v>82436.617407745493</c:v>
                </c:pt>
                <c:pt idx="76">
                  <c:v>93242.966224026866</c:v>
                </c:pt>
                <c:pt idx="77">
                  <c:v>105465.8842593186</c:v>
                </c:pt>
                <c:pt idx="78">
                  <c:v>119291.06497830177</c:v>
                </c:pt>
                <c:pt idx="79">
                  <c:v>134928.54379969861</c:v>
                </c:pt>
                <c:pt idx="80">
                  <c:v>152615.8890040816</c:v>
                </c:pt>
                <c:pt idx="81">
                  <c:v>172621.81092743832</c:v>
                </c:pt>
                <c:pt idx="82">
                  <c:v>195250.24427221552</c:v>
                </c:pt>
                <c:pt idx="83">
                  <c:v>220844.96555527803</c:v>
                </c:pt>
                <c:pt idx="84">
                  <c:v>249794.81584214518</c:v>
                </c:pt>
                <c:pt idx="85">
                  <c:v>282539.60811251996</c:v>
                </c:pt>
                <c:pt idx="86">
                  <c:v>319576.80900320644</c:v>
                </c:pt>
                <c:pt idx="87">
                  <c:v>361469.0964390359</c:v>
                </c:pt>
                <c:pt idx="88">
                  <c:v>408852.90796912013</c:v>
                </c:pt>
                <c:pt idx="89">
                  <c:v>462448.10967677989</c:v>
                </c:pt>
                <c:pt idx="90">
                  <c:v>523068.93255551788</c:v>
                </c:pt>
                <c:pt idx="91">
                  <c:v>591636.34249904857</c:v>
                </c:pt>
                <c:pt idx="92">
                  <c:v>669192.03183320269</c:v>
                </c:pt>
                <c:pt idx="93">
                  <c:v>756914.24495237181</c:v>
                </c:pt>
                <c:pt idx="94">
                  <c:v>856135.67848730786</c:v>
                </c:pt>
                <c:pt idx="95">
                  <c:v>968363.72794786596</c:v>
                </c:pt>
                <c:pt idx="96">
                  <c:v>1095303.3884324799</c:v>
                </c:pt>
                <c:pt idx="97">
                  <c:v>1238883.1573173711</c:v>
                </c:pt>
                <c:pt idx="98">
                  <c:v>1401284.3324452776</c:v>
                </c:pt>
                <c:pt idx="99">
                  <c:v>1584974.1509187231</c:v>
                </c:pt>
                <c:pt idx="100">
                  <c:v>1792743.2719502205</c:v>
                </c:pt>
                <c:pt idx="101">
                  <c:v>2027748.1732177418</c:v>
                </c:pt>
                <c:pt idx="102">
                  <c:v>2293559.1048209276</c:v>
                </c:pt>
                <c:pt idx="103">
                  <c:v>2594214.3293658914</c:v>
                </c:pt>
                <c:pt idx="104">
                  <c:v>2934281.4722068259</c:v>
                </c:pt>
                <c:pt idx="105">
                  <c:v>3318926.9138918133</c:v>
                </c:pt>
                <c:pt idx="106">
                  <c:v>3753994.2790392986</c:v>
                </c:pt>
                <c:pt idx="107">
                  <c:v>4246093.2140668267</c:v>
                </c:pt>
                <c:pt idx="108">
                  <c:v>4802699.8025043113</c:v>
                </c:pt>
                <c:pt idx="109">
                  <c:v>5432270.1434250548</c:v>
                </c:pt>
                <c:pt idx="110">
                  <c:v>6144368.8185049277</c:v>
                </c:pt>
                <c:pt idx="111">
                  <c:v>6949814.199411693</c:v>
                </c:pt>
                <c:pt idx="112">
                  <c:v>7860842.8030687328</c:v>
                </c:pt>
                <c:pt idx="113">
                  <c:v>8891295.1917172559</c:v>
                </c:pt>
                <c:pt idx="114">
                  <c:v>10056826.242014747</c:v>
                </c:pt>
                <c:pt idx="115">
                  <c:v>11375142.977627585</c:v>
                </c:pt>
                <c:pt idx="116">
                  <c:v>12866273.578526884</c:v>
                </c:pt>
                <c:pt idx="117">
                  <c:v>14552871.653840473</c:v>
                </c:pt>
                <c:pt idx="118">
                  <c:v>16460560.400846215</c:v>
                </c:pt>
                <c:pt idx="119">
                  <c:v>18618321.878651582</c:v>
                </c:pt>
                <c:pt idx="120">
                  <c:v>21058937.310497385</c:v>
                </c:pt>
                <c:pt idx="121">
                  <c:v>23819485.103862509</c:v>
                </c:pt>
                <c:pt idx="122">
                  <c:v>26941904.154408991</c:v>
                </c:pt>
                <c:pt idx="123">
                  <c:v>30473630.991614331</c:v>
                </c:pt>
                <c:pt idx="124">
                  <c:v>34468320.445758358</c:v>
                </c:pt>
                <c:pt idx="125">
                  <c:v>38986660.784808114</c:v>
                </c:pt>
                <c:pt idx="126">
                  <c:v>44097295.70495332</c:v>
                </c:pt>
                <c:pt idx="127">
                  <c:v>49877867.181890927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2547.6000000000004</c:v>
                </c:pt>
                <c:pt idx="48">
                  <c:v>2802.3600000000006</c:v>
                </c:pt>
                <c:pt idx="49">
                  <c:v>3082.5960000000009</c:v>
                </c:pt>
                <c:pt idx="50">
                  <c:v>3390.8556000000012</c:v>
                </c:pt>
                <c:pt idx="51">
                  <c:v>3729.9411600000017</c:v>
                </c:pt>
                <c:pt idx="52">
                  <c:v>4102.935276000002</c:v>
                </c:pt>
                <c:pt idx="53">
                  <c:v>4513.2288036000027</c:v>
                </c:pt>
                <c:pt idx="54">
                  <c:v>4964.5516839600032</c:v>
                </c:pt>
                <c:pt idx="55">
                  <c:v>5461.0068523560039</c:v>
                </c:pt>
                <c:pt idx="56">
                  <c:v>6007.1075375916053</c:v>
                </c:pt>
                <c:pt idx="57">
                  <c:v>6607.8182913507662</c:v>
                </c:pt>
                <c:pt idx="58">
                  <c:v>7268.600120485843</c:v>
                </c:pt>
                <c:pt idx="59">
                  <c:v>7995.4601325344283</c:v>
                </c:pt>
                <c:pt idx="60">
                  <c:v>8795.006145787871</c:v>
                </c:pt>
                <c:pt idx="61">
                  <c:v>9674.5067603666594</c:v>
                </c:pt>
                <c:pt idx="62">
                  <c:v>10641.957436403327</c:v>
                </c:pt>
                <c:pt idx="63">
                  <c:v>11706.153180043661</c:v>
                </c:pt>
                <c:pt idx="64">
                  <c:v>12876.768498048028</c:v>
                </c:pt>
                <c:pt idx="65">
                  <c:v>14164.445347852832</c:v>
                </c:pt>
                <c:pt idx="66">
                  <c:v>15580.889882638117</c:v>
                </c:pt>
                <c:pt idx="67">
                  <c:v>17138.97887090193</c:v>
                </c:pt>
                <c:pt idx="68">
                  <c:v>18852.876757992126</c:v>
                </c:pt>
                <c:pt idx="69">
                  <c:v>20738.164433791339</c:v>
                </c:pt>
                <c:pt idx="70">
                  <c:v>22811.980877170474</c:v>
                </c:pt>
                <c:pt idx="71">
                  <c:v>25093.178964887524</c:v>
                </c:pt>
                <c:pt idx="72">
                  <c:v>27602.496861376279</c:v>
                </c:pt>
                <c:pt idx="73">
                  <c:v>30362.746547513911</c:v>
                </c:pt>
                <c:pt idx="74">
                  <c:v>33399.021202265307</c:v>
                </c:pt>
                <c:pt idx="75">
                  <c:v>36738.923322491843</c:v>
                </c:pt>
                <c:pt idx="76">
                  <c:v>40412.815654741033</c:v>
                </c:pt>
                <c:pt idx="77">
                  <c:v>44454.097220215139</c:v>
                </c:pt>
                <c:pt idx="78">
                  <c:v>48899.506942236658</c:v>
                </c:pt>
                <c:pt idx="79">
                  <c:v>53789.457636460327</c:v>
                </c:pt>
                <c:pt idx="80">
                  <c:v>59168.403400106363</c:v>
                </c:pt>
                <c:pt idx="81">
                  <c:v>65085.243740117003</c:v>
                </c:pt>
                <c:pt idx="82">
                  <c:v>71593.768114128703</c:v>
                </c:pt>
                <c:pt idx="83">
                  <c:v>78753.144925541579</c:v>
                </c:pt>
                <c:pt idx="84">
                  <c:v>86628.45941809575</c:v>
                </c:pt>
                <c:pt idx="85">
                  <c:v>95291.305359905338</c:v>
                </c:pt>
                <c:pt idx="86">
                  <c:v>104820.43589589588</c:v>
                </c:pt>
                <c:pt idx="87">
                  <c:v>115302.47948548547</c:v>
                </c:pt>
                <c:pt idx="88">
                  <c:v>126832.72743403402</c:v>
                </c:pt>
                <c:pt idx="89">
                  <c:v>139516.00017743744</c:v>
                </c:pt>
                <c:pt idx="90">
                  <c:v>153467.60019518121</c:v>
                </c:pt>
                <c:pt idx="91">
                  <c:v>168814.36021469935</c:v>
                </c:pt>
                <c:pt idx="92">
                  <c:v>185695.79623616929</c:v>
                </c:pt>
                <c:pt idx="93">
                  <c:v>204265.37585978623</c:v>
                </c:pt>
                <c:pt idx="94">
                  <c:v>224691.91344576486</c:v>
                </c:pt>
                <c:pt idx="95">
                  <c:v>247161.10479034137</c:v>
                </c:pt>
                <c:pt idx="96">
                  <c:v>271877.21526937553</c:v>
                </c:pt>
                <c:pt idx="97">
                  <c:v>299064.93679631309</c:v>
                </c:pt>
                <c:pt idx="98">
                  <c:v>328971.43047594442</c:v>
                </c:pt>
                <c:pt idx="99">
                  <c:v>361868.57352353889</c:v>
                </c:pt>
                <c:pt idx="100">
                  <c:v>398055.43087589281</c:v>
                </c:pt>
                <c:pt idx="101">
                  <c:v>437860.97396348213</c:v>
                </c:pt>
                <c:pt idx="102">
                  <c:v>481647.07135983038</c:v>
                </c:pt>
                <c:pt idx="103">
                  <c:v>529811.77849581349</c:v>
                </c:pt>
                <c:pt idx="104">
                  <c:v>582792.95634539484</c:v>
                </c:pt>
                <c:pt idx="105">
                  <c:v>641072.2519799344</c:v>
                </c:pt>
                <c:pt idx="106">
                  <c:v>705179.47717792785</c:v>
                </c:pt>
                <c:pt idx="107">
                  <c:v>775697.42489572067</c:v>
                </c:pt>
                <c:pt idx="108">
                  <c:v>853267.16738529282</c:v>
                </c:pt>
                <c:pt idx="109">
                  <c:v>938593.88412382221</c:v>
                </c:pt>
                <c:pt idx="110">
                  <c:v>1032453.2725362045</c:v>
                </c:pt>
                <c:pt idx="111">
                  <c:v>1135698.599789825</c:v>
                </c:pt>
                <c:pt idx="112">
                  <c:v>1249268.4597688077</c:v>
                </c:pt>
                <c:pt idx="113">
                  <c:v>1374195.3057456887</c:v>
                </c:pt>
                <c:pt idx="114">
                  <c:v>1511614.8363202577</c:v>
                </c:pt>
                <c:pt idx="115">
                  <c:v>1662776.3199522838</c:v>
                </c:pt>
                <c:pt idx="116">
                  <c:v>1829053.9519475123</c:v>
                </c:pt>
                <c:pt idx="117">
                  <c:v>2011959.3471422638</c:v>
                </c:pt>
                <c:pt idx="118">
                  <c:v>2213155.2818564903</c:v>
                </c:pt>
                <c:pt idx="119">
                  <c:v>2434470.8100421396</c:v>
                </c:pt>
                <c:pt idx="120">
                  <c:v>2677917.8910463536</c:v>
                </c:pt>
                <c:pt idx="121">
                  <c:v>2945709.6801509894</c:v>
                </c:pt>
                <c:pt idx="122">
                  <c:v>3240280.6481660889</c:v>
                </c:pt>
                <c:pt idx="123">
                  <c:v>3564308.7129826979</c:v>
                </c:pt>
                <c:pt idx="124">
                  <c:v>3920739.5842809682</c:v>
                </c:pt>
                <c:pt idx="125">
                  <c:v>4312813.5427090656</c:v>
                </c:pt>
                <c:pt idx="126">
                  <c:v>4744094.8969799727</c:v>
                </c:pt>
                <c:pt idx="127">
                  <c:v>5218504.3866779702</c:v>
                </c:pt>
                <c:pt idx="128">
                  <c:v>5740354.8253457677</c:v>
                </c:pt>
                <c:pt idx="129">
                  <c:v>6314390.3078803448</c:v>
                </c:pt>
                <c:pt idx="130">
                  <c:v>6945829.3386683799</c:v>
                </c:pt>
                <c:pt idx="131">
                  <c:v>7640412.2725352189</c:v>
                </c:pt>
                <c:pt idx="132">
                  <c:v>8404453.4997887406</c:v>
                </c:pt>
                <c:pt idx="133">
                  <c:v>9244898.849767616</c:v>
                </c:pt>
                <c:pt idx="134">
                  <c:v>10169388.734744379</c:v>
                </c:pt>
                <c:pt idx="135">
                  <c:v>11186327.608218819</c:v>
                </c:pt>
                <c:pt idx="136">
                  <c:v>12304960.369040702</c:v>
                </c:pt>
                <c:pt idx="137">
                  <c:v>13535456.405944772</c:v>
                </c:pt>
                <c:pt idx="138">
                  <c:v>14889002.046539251</c:v>
                </c:pt>
                <c:pt idx="139">
                  <c:v>16377902.251193177</c:v>
                </c:pt>
                <c:pt idx="140">
                  <c:v>18015692.476312496</c:v>
                </c:pt>
                <c:pt idx="141">
                  <c:v>19817261.723943748</c:v>
                </c:pt>
                <c:pt idx="142">
                  <c:v>21798987.896338124</c:v>
                </c:pt>
                <c:pt idx="143">
                  <c:v>23978886.685971938</c:v>
                </c:pt>
                <c:pt idx="144">
                  <c:v>26376775.354569133</c:v>
                </c:pt>
                <c:pt idx="145">
                  <c:v>29014452.890026048</c:v>
                </c:pt>
                <c:pt idx="146">
                  <c:v>31915898.179028656</c:v>
                </c:pt>
                <c:pt idx="147">
                  <c:v>35107487.996931523</c:v>
                </c:pt>
                <c:pt idx="148">
                  <c:v>38618236.796624675</c:v>
                </c:pt>
                <c:pt idx="149">
                  <c:v>42480060.476287149</c:v>
                </c:pt>
                <c:pt idx="150">
                  <c:v>46728066.523915865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2895</c:v>
                </c:pt>
                <c:pt idx="48">
                  <c:v>3618.75</c:v>
                </c:pt>
                <c:pt idx="49">
                  <c:v>4523.4375</c:v>
                </c:pt>
                <c:pt idx="50">
                  <c:v>5654.296875</c:v>
                </c:pt>
                <c:pt idx="51">
                  <c:v>7067.87109375</c:v>
                </c:pt>
                <c:pt idx="52">
                  <c:v>8834.8388671875</c:v>
                </c:pt>
                <c:pt idx="53">
                  <c:v>11043.548583984375</c:v>
                </c:pt>
                <c:pt idx="54">
                  <c:v>13804.435729980469</c:v>
                </c:pt>
                <c:pt idx="55">
                  <c:v>17255.544662475586</c:v>
                </c:pt>
                <c:pt idx="56">
                  <c:v>21569.430828094482</c:v>
                </c:pt>
                <c:pt idx="57">
                  <c:v>26961.788535118103</c:v>
                </c:pt>
                <c:pt idx="58">
                  <c:v>33702.235668897629</c:v>
                </c:pt>
                <c:pt idx="59">
                  <c:v>42127.794586122036</c:v>
                </c:pt>
                <c:pt idx="60">
                  <c:v>52659.743232652545</c:v>
                </c:pt>
                <c:pt idx="61">
                  <c:v>65824.679040815681</c:v>
                </c:pt>
                <c:pt idx="62">
                  <c:v>82280.848801019602</c:v>
                </c:pt>
                <c:pt idx="63">
                  <c:v>102851.0610012745</c:v>
                </c:pt>
                <c:pt idx="64">
                  <c:v>128563.82625159313</c:v>
                </c:pt>
                <c:pt idx="65">
                  <c:v>160704.78281449142</c:v>
                </c:pt>
                <c:pt idx="66">
                  <c:v>200880.97851811428</c:v>
                </c:pt>
                <c:pt idx="67">
                  <c:v>251101.22314764286</c:v>
                </c:pt>
                <c:pt idx="68">
                  <c:v>313876.52893455356</c:v>
                </c:pt>
                <c:pt idx="69">
                  <c:v>392345.66116819193</c:v>
                </c:pt>
                <c:pt idx="70">
                  <c:v>490432.07646023994</c:v>
                </c:pt>
                <c:pt idx="71">
                  <c:v>613040.09557529993</c:v>
                </c:pt>
                <c:pt idx="72">
                  <c:v>766300.11946912494</c:v>
                </c:pt>
                <c:pt idx="73">
                  <c:v>957875.14933640615</c:v>
                </c:pt>
                <c:pt idx="74">
                  <c:v>1197343.9366705078</c:v>
                </c:pt>
                <c:pt idx="75">
                  <c:v>1496679.9208381348</c:v>
                </c:pt>
                <c:pt idx="76">
                  <c:v>1870849.9010476684</c:v>
                </c:pt>
                <c:pt idx="77">
                  <c:v>2338562.3763095858</c:v>
                </c:pt>
                <c:pt idx="78">
                  <c:v>2923202.970386982</c:v>
                </c:pt>
                <c:pt idx="79">
                  <c:v>3654003.7129837275</c:v>
                </c:pt>
                <c:pt idx="80">
                  <c:v>4567504.6412296593</c:v>
                </c:pt>
                <c:pt idx="81">
                  <c:v>5709380.8015370741</c:v>
                </c:pt>
                <c:pt idx="82">
                  <c:v>7136726.0019213427</c:v>
                </c:pt>
                <c:pt idx="83">
                  <c:v>8920907.5024016779</c:v>
                </c:pt>
                <c:pt idx="84">
                  <c:v>11151134.378002098</c:v>
                </c:pt>
                <c:pt idx="85">
                  <c:v>13938917.972502623</c:v>
                </c:pt>
                <c:pt idx="86">
                  <c:v>17423647.465628278</c:v>
                </c:pt>
                <c:pt idx="87">
                  <c:v>21779559.332035348</c:v>
                </c:pt>
                <c:pt idx="88">
                  <c:v>27224449.165044185</c:v>
                </c:pt>
                <c:pt idx="89">
                  <c:v>34030561.456305228</c:v>
                </c:pt>
                <c:pt idx="90">
                  <c:v>42538201.820381537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3242.3999999999996</c:v>
                </c:pt>
                <c:pt idx="48">
                  <c:v>4539.3599999999988</c:v>
                </c:pt>
                <c:pt idx="49">
                  <c:v>6355.1039999999975</c:v>
                </c:pt>
                <c:pt idx="50">
                  <c:v>8897.1455999999962</c:v>
                </c:pt>
                <c:pt idx="51">
                  <c:v>12456.003839999994</c:v>
                </c:pt>
                <c:pt idx="52">
                  <c:v>17438.405375999992</c:v>
                </c:pt>
                <c:pt idx="53">
                  <c:v>24413.767526399988</c:v>
                </c:pt>
                <c:pt idx="54">
                  <c:v>34179.27453695998</c:v>
                </c:pt>
                <c:pt idx="55">
                  <c:v>47850.984351743966</c:v>
                </c:pt>
                <c:pt idx="56">
                  <c:v>66991.378092441548</c:v>
                </c:pt>
                <c:pt idx="57">
                  <c:v>93787.929329418155</c:v>
                </c:pt>
                <c:pt idx="58">
                  <c:v>131303.10106118541</c:v>
                </c:pt>
                <c:pt idx="59">
                  <c:v>183824.34148565956</c:v>
                </c:pt>
                <c:pt idx="60">
                  <c:v>257354.07807992338</c:v>
                </c:pt>
                <c:pt idx="61">
                  <c:v>360295.70931189269</c:v>
                </c:pt>
                <c:pt idx="62">
                  <c:v>504413.99303664971</c:v>
                </c:pt>
                <c:pt idx="63">
                  <c:v>706179.59025130956</c:v>
                </c:pt>
                <c:pt idx="64">
                  <c:v>988651.42635183327</c:v>
                </c:pt>
                <c:pt idx="65">
                  <c:v>1384111.9968925666</c:v>
                </c:pt>
                <c:pt idx="66">
                  <c:v>1937756.795649593</c:v>
                </c:pt>
                <c:pt idx="67">
                  <c:v>2712859.5139094302</c:v>
                </c:pt>
                <c:pt idx="68">
                  <c:v>3798003.3194732019</c:v>
                </c:pt>
                <c:pt idx="69">
                  <c:v>5317204.647262482</c:v>
                </c:pt>
                <c:pt idx="70">
                  <c:v>7444086.5061674742</c:v>
                </c:pt>
                <c:pt idx="71">
                  <c:v>10421721.108634463</c:v>
                </c:pt>
                <c:pt idx="72">
                  <c:v>14590409.552088248</c:v>
                </c:pt>
                <c:pt idx="73">
                  <c:v>20426573.372923546</c:v>
                </c:pt>
                <c:pt idx="74">
                  <c:v>28597202.722092964</c:v>
                </c:pt>
                <c:pt idx="75">
                  <c:v>40036083.810930148</c:v>
                </c:pt>
                <c:pt idx="76">
                  <c:v>50590584.400000006</c:v>
                </c:pt>
                <c:pt idx="77">
                  <c:v>50590584.400000006</c:v>
                </c:pt>
                <c:pt idx="78">
                  <c:v>50590584.400000006</c:v>
                </c:pt>
                <c:pt idx="79">
                  <c:v>50590584.400000006</c:v>
                </c:pt>
                <c:pt idx="80">
                  <c:v>50590584.400000006</c:v>
                </c:pt>
                <c:pt idx="81">
                  <c:v>50590584.400000006</c:v>
                </c:pt>
                <c:pt idx="82">
                  <c:v>50590584.400000006</c:v>
                </c:pt>
                <c:pt idx="83">
                  <c:v>50590584.400000006</c:v>
                </c:pt>
                <c:pt idx="84">
                  <c:v>50590584.400000006</c:v>
                </c:pt>
                <c:pt idx="85">
                  <c:v>50590584.400000006</c:v>
                </c:pt>
                <c:pt idx="86">
                  <c:v>50590584.400000006</c:v>
                </c:pt>
                <c:pt idx="87">
                  <c:v>50590584.400000006</c:v>
                </c:pt>
                <c:pt idx="88">
                  <c:v>50590584.400000006</c:v>
                </c:pt>
                <c:pt idx="89">
                  <c:v>50590584.400000006</c:v>
                </c:pt>
                <c:pt idx="90">
                  <c:v>50590584.400000006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1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1107</c:v>
                </c:pt>
                <c:pt idx="41">
                  <c:v>1285</c:v>
                </c:pt>
                <c:pt idx="42">
                  <c:v>1442</c:v>
                </c:pt>
                <c:pt idx="43">
                  <c:v>1848</c:v>
                </c:pt>
                <c:pt idx="44">
                  <c:v>1688</c:v>
                </c:pt>
                <c:pt idx="45">
                  <c:v>2151</c:v>
                </c:pt>
                <c:pt idx="46">
                  <c:v>2316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16</c:v>
                </c:pt>
                <c:pt idx="21">
                  <c:v>19</c:v>
                </c:pt>
                <c:pt idx="22">
                  <c:v>22</c:v>
                </c:pt>
                <c:pt idx="23">
                  <c:v>22</c:v>
                </c:pt>
                <c:pt idx="24">
                  <c:v>27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33</c:v>
                </c:pt>
                <c:pt idx="29">
                  <c:v>35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45</c:v>
                </c:pt>
                <c:pt idx="34">
                  <c:v>47</c:v>
                </c:pt>
                <c:pt idx="35">
                  <c:v>49</c:v>
                </c:pt>
                <c:pt idx="36">
                  <c:v>52</c:v>
                </c:pt>
                <c:pt idx="37">
                  <c:v>54</c:v>
                </c:pt>
                <c:pt idx="38">
                  <c:v>54</c:v>
                </c:pt>
                <c:pt idx="39">
                  <c:v>56</c:v>
                </c:pt>
                <c:pt idx="40">
                  <c:v>57</c:v>
                </c:pt>
                <c:pt idx="41">
                  <c:v>62</c:v>
                </c:pt>
                <c:pt idx="42">
                  <c:v>63</c:v>
                </c:pt>
                <c:pt idx="43">
                  <c:v>77</c:v>
                </c:pt>
                <c:pt idx="44">
                  <c:v>77</c:v>
                </c:pt>
                <c:pt idx="45">
                  <c:v>85</c:v>
                </c:pt>
                <c:pt idx="46">
                  <c:v>92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9.5238095238095344E-2</c:v>
                </c:pt>
                <c:pt idx="1">
                  <c:v>9.5238095238095344E-2</c:v>
                </c:pt>
                <c:pt idx="2">
                  <c:v>9.3855213885384162E-2</c:v>
                </c:pt>
                <c:pt idx="3">
                  <c:v>9.1235973140316437E-2</c:v>
                </c:pt>
                <c:pt idx="4">
                  <c:v>8.7502749098723534E-2</c:v>
                </c:pt>
                <c:pt idx="5">
                  <c:v>8.9993113140775557E-2</c:v>
                </c:pt>
                <c:pt idx="6">
                  <c:v>9.8565262867934392E-2</c:v>
                </c:pt>
                <c:pt idx="7">
                  <c:v>0.10804724522285143</c:v>
                </c:pt>
                <c:pt idx="8">
                  <c:v>0.11198787537690065</c:v>
                </c:pt>
                <c:pt idx="9">
                  <c:v>0.11095557128452545</c:v>
                </c:pt>
                <c:pt idx="10">
                  <c:v>0.10485872963075719</c:v>
                </c:pt>
                <c:pt idx="11">
                  <c:v>9.3407748616697914E-2</c:v>
                </c:pt>
                <c:pt idx="12">
                  <c:v>4.9892656452014017E-2</c:v>
                </c:pt>
                <c:pt idx="13">
                  <c:v>5.9145606695459874E-3</c:v>
                </c:pt>
                <c:pt idx="14">
                  <c:v>-1.8164914697727741E-2</c:v>
                </c:pt>
                <c:pt idx="15">
                  <c:v>-7.2426843405669255E-3</c:v>
                </c:pt>
                <c:pt idx="16">
                  <c:v>7.781579399646521E-3</c:v>
                </c:pt>
                <c:pt idx="17">
                  <c:v>3.0566233158508E-2</c:v>
                </c:pt>
                <c:pt idx="18">
                  <c:v>6.8207350567768943E-2</c:v>
                </c:pt>
                <c:pt idx="19">
                  <c:v>9.5170023250855287E-2</c:v>
                </c:pt>
                <c:pt idx="20">
                  <c:v>8.8692779654723955E-2</c:v>
                </c:pt>
                <c:pt idx="21">
                  <c:v>6.8148666412584616E-2</c:v>
                </c:pt>
                <c:pt idx="22">
                  <c:v>7.3888808797194352E-2</c:v>
                </c:pt>
                <c:pt idx="23">
                  <c:v>7.6991419117641582E-2</c:v>
                </c:pt>
                <c:pt idx="24">
                  <c:v>6.4639718261056675E-2</c:v>
                </c:pt>
                <c:pt idx="25">
                  <c:v>3.2566336602623723E-2</c:v>
                </c:pt>
                <c:pt idx="26">
                  <c:v>6.3799473551674479E-3</c:v>
                </c:pt>
                <c:pt idx="27">
                  <c:v>-1.6492849043775421E-2</c:v>
                </c:pt>
                <c:pt idx="28">
                  <c:v>-2.529097077423163E-2</c:v>
                </c:pt>
                <c:pt idx="29">
                  <c:v>-3.7213704699752492E-2</c:v>
                </c:pt>
                <c:pt idx="30">
                  <c:v>-2.2459332155314593E-2</c:v>
                </c:pt>
                <c:pt idx="31">
                  <c:v>-9.1750561984460521E-4</c:v>
                </c:pt>
                <c:pt idx="32">
                  <c:v>2.4756127323387094E-2</c:v>
                </c:pt>
                <c:pt idx="33">
                  <c:v>2.7476587927756979E-2</c:v>
                </c:pt>
                <c:pt idx="34">
                  <c:v>3.387248260932544E-2</c:v>
                </c:pt>
                <c:pt idx="35">
                  <c:v>5.8392118474046052E-2</c:v>
                </c:pt>
                <c:pt idx="36">
                  <c:v>8.9059147958698917E-2</c:v>
                </c:pt>
                <c:pt idx="37">
                  <c:v>0.12729117267065782</c:v>
                </c:pt>
                <c:pt idx="38">
                  <c:v>0.14392602199887206</c:v>
                </c:pt>
                <c:pt idx="39">
                  <c:v>0.16090039201672482</c:v>
                </c:pt>
                <c:pt idx="40">
                  <c:v>0.14240410124748082</c:v>
                </c:pt>
                <c:pt idx="41">
                  <c:v>0.13041852087416164</c:v>
                </c:pt>
                <c:pt idx="42">
                  <c:v>0.10906216668543382</c:v>
                </c:pt>
                <c:pt idx="43">
                  <c:v>0.12025852377374828</c:v>
                </c:pt>
                <c:pt idx="44">
                  <c:v>0.12489713478407949</c:v>
                </c:pt>
                <c:pt idx="45">
                  <c:v>0.14255275546626969</c:v>
                </c:pt>
                <c:pt idx="46">
                  <c:v>0.13108675678468637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0.13145065555891181</c:v>
                </c:pt>
                <c:pt idx="21">
                  <c:v>0.18946895087358465</c:v>
                </c:pt>
                <c:pt idx="22">
                  <c:v>0.17148896473135244</c:v>
                </c:pt>
                <c:pt idx="23">
                  <c:v>0.1718882372912677</c:v>
                </c:pt>
                <c:pt idx="24">
                  <c:v>0.15545197969062649</c:v>
                </c:pt>
                <c:pt idx="25">
                  <c:v>0.14061832177438327</c:v>
                </c:pt>
                <c:pt idx="26">
                  <c:v>0.11310018747870039</c:v>
                </c:pt>
                <c:pt idx="27">
                  <c:v>9.0453315276804558E-2</c:v>
                </c:pt>
                <c:pt idx="28">
                  <c:v>7.6509259270649846E-2</c:v>
                </c:pt>
                <c:pt idx="29">
                  <c:v>6.4850012105732116E-2</c:v>
                </c:pt>
                <c:pt idx="30">
                  <c:v>6.9818088360324035E-2</c:v>
                </c:pt>
                <c:pt idx="31">
                  <c:v>6.7289933981643221E-2</c:v>
                </c:pt>
                <c:pt idx="32">
                  <c:v>7.6854741355738929E-2</c:v>
                </c:pt>
                <c:pt idx="33">
                  <c:v>7.428327052737245E-2</c:v>
                </c:pt>
                <c:pt idx="34">
                  <c:v>6.8898405519664863E-2</c:v>
                </c:pt>
                <c:pt idx="35">
                  <c:v>5.3673579909939484E-2</c:v>
                </c:pt>
                <c:pt idx="36">
                  <c:v>4.6888551355056908E-2</c:v>
                </c:pt>
                <c:pt idx="37">
                  <c:v>4.2181125651868566E-2</c:v>
                </c:pt>
                <c:pt idx="38">
                  <c:v>4.2462650805350798E-2</c:v>
                </c:pt>
                <c:pt idx="39">
                  <c:v>3.9803235550439187E-2</c:v>
                </c:pt>
                <c:pt idx="40">
                  <c:v>3.4502509191246832E-2</c:v>
                </c:pt>
                <c:pt idx="41">
                  <c:v>3.4058147272435502E-2</c:v>
                </c:pt>
                <c:pt idx="42">
                  <c:v>3.2607588969716828E-2</c:v>
                </c:pt>
                <c:pt idx="43">
                  <c:v>4.6885794328015283E-2</c:v>
                </c:pt>
                <c:pt idx="44">
                  <c:v>5.6871978679768599E-2</c:v>
                </c:pt>
                <c:pt idx="45">
                  <c:v>7.416867842670527E-2</c:v>
                </c:pt>
                <c:pt idx="46">
                  <c:v>7.7030880010255334E-2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34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46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140909</c:v>
                </c:pt>
                <c:pt idx="27">
                  <c:v>161837</c:v>
                </c:pt>
                <c:pt idx="28">
                  <c:v>188172</c:v>
                </c:pt>
                <c:pt idx="29">
                  <c:v>213372</c:v>
                </c:pt>
                <c:pt idx="30">
                  <c:v>243616</c:v>
                </c:pt>
                <c:pt idx="31">
                  <c:v>275586</c:v>
                </c:pt>
                <c:pt idx="32">
                  <c:v>308850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98963</c:v>
                </c:pt>
                <c:pt idx="38">
                  <c:v>110065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149430</c:v>
                </c:pt>
                <c:pt idx="68">
                  <c:v>171760</c:v>
                </c:pt>
                <c:pt idx="69">
                  <c:v>199550</c:v>
                </c:pt>
                <c:pt idx="70">
                  <c:v>225966</c:v>
                </c:pt>
                <c:pt idx="71">
                  <c:v>258280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0.18436401314356821</c:v>
                </c:pt>
                <c:pt idx="32" formatCode="0%">
                  <c:v>0.16363060308592914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0.40345096993370677</c:v>
                </c:pt>
                <c:pt idx="21" formatCode="0%">
                  <c:v>0.37205584073042924</c:v>
                </c:pt>
                <c:pt idx="22" formatCode="0%">
                  <c:v>0.3349325023135637</c:v>
                </c:pt>
                <c:pt idx="23" formatCode="0%">
                  <c:v>0.2865024157821236</c:v>
                </c:pt>
                <c:pt idx="24" formatCode="0%">
                  <c:v>0.26543550726277315</c:v>
                </c:pt>
                <c:pt idx="25" formatCode="0%">
                  <c:v>0.24802840728956385</c:v>
                </c:pt>
                <c:pt idx="26" formatCode="0%">
                  <c:v>0.22965061005536044</c:v>
                </c:pt>
                <c:pt idx="27" formatCode="0%">
                  <c:v>0.21199315143063266</c:v>
                </c:pt>
                <c:pt idx="28" formatCode="0%">
                  <c:v>0.19514201822344326</c:v>
                </c:pt>
                <c:pt idx="29" formatCode="0%">
                  <c:v>0.1775471709955446</c:v>
                </c:pt>
                <c:pt idx="30" formatCode="0%">
                  <c:v>0.16155769313747137</c:v>
                </c:pt>
                <c:pt idx="31" formatCode="0%">
                  <c:v>0.15091313980764465</c:v>
                </c:pt>
                <c:pt idx="32" formatCode="0%">
                  <c:v>0.14362415429865219</c:v>
                </c:pt>
                <c:pt idx="33" formatCode="0%">
                  <c:v>0.13506903410641305</c:v>
                </c:pt>
                <c:pt idx="34" formatCode="0%">
                  <c:v>0.12533271847174024</c:v>
                </c:pt>
                <c:pt idx="35" formatCode="0%">
                  <c:v>0.11339510683167424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0.12844951830669035</c:v>
                </c:pt>
                <c:pt idx="38" formatCode="0%">
                  <c:v>0.12154777200521856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0.76883</cdr:x>
      <cdr:y>0.71376</cdr:y>
    </cdr:from>
    <cdr:to>
      <cdr:x>0.88017</cdr:x>
      <cdr:y>0.77377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8174562" y="4611390"/>
          <a:ext cx="1183823" cy="387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0.65695</cdr:x>
      <cdr:y>0.66033</cdr:y>
    </cdr:from>
    <cdr:to>
      <cdr:x>0.76829</cdr:x>
      <cdr:y>0.72034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985036" y="4266159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0.10225</cdr:x>
      <cdr:y>0.32388</cdr:y>
    </cdr:from>
    <cdr:to>
      <cdr:x>0.34051</cdr:x>
      <cdr:y>0.39171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087156" y="2092466"/>
          <a:ext cx="2533302" cy="4382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0.45646</cdr:x>
      <cdr:y>0.17547</cdr:y>
    </cdr:from>
    <cdr:to>
      <cdr:x>0.65537</cdr:x>
      <cdr:y>0.2433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853307" y="1133642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Japan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541</v>
      </c>
      <c r="X3" s="146"/>
      <c r="Y3" s="147"/>
      <c r="Z3" s="154" t="s">
        <v>36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476</v>
      </c>
      <c r="C7" s="107" t="str">
        <f>Z3</f>
        <v>Japan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540</v>
      </c>
      <c r="X8" s="146"/>
      <c r="Y8" s="147"/>
      <c r="Z8" s="154">
        <v>5</v>
      </c>
      <c r="AA8" s="155"/>
      <c r="AB8" s="163" t="s">
        <v>549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504</v>
      </c>
      <c r="C10" s="117">
        <f>Projections_Data!C4</f>
        <v>3906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587</v>
      </c>
      <c r="C12" s="115">
        <f ca="1">Projections_Data!C6</f>
        <v>2316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542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588</v>
      </c>
      <c r="C14" s="113">
        <f ca="1">Projections_Data!C7</f>
        <v>1498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543</v>
      </c>
      <c r="X15" s="140"/>
      <c r="Y15" s="140"/>
      <c r="Z15" s="138">
        <v>0.4</v>
      </c>
      <c r="AA15" s="139"/>
    </row>
    <row r="16" spans="1:32" ht="18.600000000000001" customHeight="1" x14ac:dyDescent="0.25">
      <c r="A16" s="46"/>
      <c r="B16" s="109" t="s">
        <v>513</v>
      </c>
      <c r="C16" s="111">
        <f>Projections_Data!C8</f>
        <v>92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544</v>
      </c>
      <c r="X17" s="140"/>
      <c r="Y17" s="140"/>
      <c r="Z17" s="138">
        <v>0.25</v>
      </c>
      <c r="AA17" s="139"/>
    </row>
    <row r="18" spans="1:42" ht="18.600000000000001" customHeight="1" x14ac:dyDescent="0.25">
      <c r="A18" s="46"/>
      <c r="B18" s="126" t="s">
        <v>600</v>
      </c>
      <c r="C18" s="128">
        <f ca="1">Projections_Data!C11</f>
        <v>0.13108675678468637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545</v>
      </c>
      <c r="X19" s="140"/>
      <c r="Y19" s="140"/>
      <c r="Z19" s="138">
        <v>0.1</v>
      </c>
      <c r="AA19" s="139"/>
    </row>
    <row r="20" spans="1:42" ht="18.600000000000001" customHeight="1" x14ac:dyDescent="0.25">
      <c r="A20" s="46"/>
      <c r="B20" s="122" t="s">
        <v>506</v>
      </c>
      <c r="C20" s="124">
        <f>Projections_Data!C14</f>
        <v>4272.3278947637446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601</v>
      </c>
      <c r="C22" s="119">
        <f ca="1">Projections_Data!C13</f>
        <v>7.7030880010255334E-2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602</v>
      </c>
      <c r="C24" s="111">
        <f ca="1">C16*(1+C22)</f>
        <v>99.086840960943491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36" t="s">
        <v>622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07/04/2020.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Japan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546</v>
      </c>
      <c r="X32" s="144"/>
      <c r="Y32" s="144"/>
      <c r="Z32" s="166"/>
      <c r="AA32" s="166"/>
      <c r="AB32" s="141" t="s">
        <v>547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464</v>
      </c>
      <c r="C34" s="137">
        <f>Projections_Data!C16</f>
        <v>9232.781653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518</v>
      </c>
      <c r="C36" s="121">
        <f>Projections_Data!C15</f>
        <v>5.8883768561187919E-2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517</v>
      </c>
      <c r="C38" s="137">
        <f ca="1">Projections!C12*Projections!C36</f>
        <v>136.37480798771122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464</v>
      </c>
      <c r="X39" s="144"/>
      <c r="Y39" s="144"/>
      <c r="Z39" s="143"/>
      <c r="AA39" s="143"/>
      <c r="AB39" s="165" t="s">
        <v>548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487</v>
      </c>
      <c r="C40" s="135">
        <f ca="1">Projections_Data!D31</f>
        <v>43963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488</v>
      </c>
      <c r="C42" s="133">
        <f ca="1">IFERROR(C40-TODAY(),"N/A")</f>
        <v>34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540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07/04/2020.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Days_Since_100!$C$5:$C$78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topLeftCell="A13" zoomScale="118" zoomScaleNormal="118" workbookViewId="0">
      <selection activeCell="G19" sqref="G19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557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1">
        <v>1</v>
      </c>
      <c r="C4" s="78" t="s">
        <v>55</v>
      </c>
      <c r="D4" s="75">
        <f>VLOOKUP(C4,Country_Data!B:F,5,FALSE)</f>
        <v>2359</v>
      </c>
      <c r="E4" s="75">
        <f>D4*Projections_Data!$C$15</f>
        <v>138.90681003584231</v>
      </c>
      <c r="F4" s="75">
        <f>VLOOKUP(C4,Country_Data!C:G,5,FALSE)</f>
        <v>12</v>
      </c>
      <c r="G4" s="76">
        <f>IFERROR(VLOOKUP(C4,Days_Since_100!C:G,5,FALSE)-1,0)</f>
        <v>0.18164112338103866</v>
      </c>
      <c r="H4" s="82">
        <f>IFERROR(VLOOKUP(C4,Deaths_since_10!C:G,5,FALSE)-1,0)</f>
        <v>8.4471771197698553E-2</v>
      </c>
      <c r="J4" s="68">
        <f>IFERROR(LOG((M4/E4),1+G4),"")</f>
        <v>9.3613798920519287</v>
      </c>
      <c r="K4" s="67">
        <v>6.7</v>
      </c>
      <c r="L4" s="61">
        <f>VLOOKUP(C4,Country_Data!C:J,8,FALSE)</f>
        <v>9890402</v>
      </c>
      <c r="M4" s="60">
        <f>(L4/100000)*K4</f>
        <v>662.65693400000009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74</v>
      </c>
      <c r="D5" s="75">
        <f>VLOOKUP(C5,Country_Data!B:F,5,FALSE)</f>
        <v>743</v>
      </c>
      <c r="E5" s="75">
        <f>D5*Projections_Data!$C$15</f>
        <v>43.750640040962622</v>
      </c>
      <c r="F5" s="75">
        <f>VLOOKUP(C5,Country_Data!C:G,5,FALSE)</f>
        <v>1</v>
      </c>
      <c r="G5" s="76">
        <f>IFERROR(VLOOKUP(C5,Days_Since_100!C:G,5,FALSE)-1,0)</f>
        <v>0.16786472671601627</v>
      </c>
      <c r="H5" s="77">
        <f>IFERROR(VLOOKUP(C5,Deaths_since_10!C:G,5,FALSE)-1,0)</f>
        <v>0</v>
      </c>
      <c r="J5" s="68" t="str">
        <f>IFERROR(LOG((M5/E5),1+G5),"")</f>
        <v/>
      </c>
      <c r="K5" s="67"/>
      <c r="L5" s="61">
        <f>VLOOKUP(C5,Country_Data!C:J,8,FALSE)</f>
        <v>4270571</v>
      </c>
      <c r="M5" s="60">
        <f>(L5/100000)*K5</f>
        <v>0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101</v>
      </c>
      <c r="D6" s="75">
        <f>VLOOKUP(C6,Country_Data!B:F,5,FALSE)</f>
        <v>2057</v>
      </c>
      <c r="E6" s="75">
        <f>D6*Projections_Data!$C$15</f>
        <v>121.12391193036355</v>
      </c>
      <c r="F6" s="75">
        <f>VLOOKUP(C6,Country_Data!C:G,5,FALSE)</f>
        <v>6</v>
      </c>
      <c r="G6" s="76">
        <f>IFERROR(VLOOKUP(C6,Days_Since_100!C:G,5,FALSE)-1,0)</f>
        <v>0.16732991656890706</v>
      </c>
      <c r="H6" s="77">
        <f>IFERROR(VLOOKUP(C6,Deaths_since_10!C:G,5,FALSE)-1,0)</f>
        <v>0</v>
      </c>
      <c r="J6" s="68" t="str">
        <f>IFERROR(LOG((M6/E6),1+G6),"")</f>
        <v/>
      </c>
      <c r="K6" s="67"/>
      <c r="L6" s="61">
        <f>VLOOKUP(C6,Country_Data!C:J,8,FALSE)</f>
        <v>2881053</v>
      </c>
      <c r="M6" s="60">
        <f>(L6/100000)*K6</f>
        <v>0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344</v>
      </c>
      <c r="D7" s="75">
        <f>VLOOKUP(C7,Country_Data!B:F,5,FALSE)</f>
        <v>7497</v>
      </c>
      <c r="E7" s="75">
        <f>D7*Projections_Data!$C$15</f>
        <v>441.45161290322585</v>
      </c>
      <c r="F7" s="75">
        <f>VLOOKUP(C7,Country_Data!C:G,5,FALSE)</f>
        <v>58</v>
      </c>
      <c r="G7" s="76">
        <f>IFERROR(VLOOKUP(C7,Days_Since_100!C:G,5,FALSE)-1,0)</f>
        <v>0.16139721410543473</v>
      </c>
      <c r="H7" s="77">
        <f>IFERROR(VLOOKUP(C7,Deaths_since_10!C:G,5,FALSE)-1,0)</f>
        <v>0.14093616842292778</v>
      </c>
      <c r="J7" s="68">
        <f>IFERROR(LOG((M7/E7),1+G7),"")</f>
        <v>20.501263779903432</v>
      </c>
      <c r="K7" s="67">
        <v>6.5</v>
      </c>
      <c r="L7" s="61">
        <f>VLOOKUP(C7,Country_Data!C:J,8,FALSE)</f>
        <v>145934462</v>
      </c>
      <c r="M7" s="60">
        <f>(L7/100000)*K7</f>
        <v>9485.7400300000008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160</v>
      </c>
      <c r="D8" s="75">
        <f>VLOOKUP(C8,Country_Data!B:F,5,FALSE)</f>
        <v>2954</v>
      </c>
      <c r="E8" s="75">
        <f>D8*Projections_Data!$C$15</f>
        <v>173.94265232974911</v>
      </c>
      <c r="F8" s="75">
        <f>VLOOKUP(C8,Country_Data!C:G,5,FALSE)</f>
        <v>107</v>
      </c>
      <c r="G8" s="76">
        <f>IFERROR(VLOOKUP(C8,Days_Since_100!C:G,5,FALSE)-1,0)</f>
        <v>0.15875658800962045</v>
      </c>
      <c r="H8" s="77">
        <f>IFERROR(VLOOKUP(C8,Deaths_since_10!C:G,5,FALSE)-1,0)</f>
        <v>0.14236323500966774</v>
      </c>
      <c r="J8" s="68">
        <f>IFERROR(LOG((M8/E8),1+G8),"")</f>
        <v>27.262767274119433</v>
      </c>
      <c r="K8" s="67">
        <v>29.3</v>
      </c>
      <c r="L8" s="61">
        <f>VLOOKUP(C8,Country_Data!C:J,8,FALSE)</f>
        <v>32971854</v>
      </c>
      <c r="M8" s="60">
        <f>(L8/100000)*K8</f>
        <v>9660.7532220000012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57</v>
      </c>
      <c r="D9" s="75">
        <f>VLOOKUP(C9,Country_Data!B:F,5,FALSE)</f>
        <v>5311</v>
      </c>
      <c r="E9" s="75">
        <f>D9*Projections_Data!$C$15</f>
        <v>312.73169482846902</v>
      </c>
      <c r="F9" s="75">
        <f>VLOOKUP(C9,Country_Data!C:G,5,FALSE)</f>
        <v>150</v>
      </c>
      <c r="G9" s="76">
        <f>IFERROR(VLOOKUP(C9,Days_Since_100!C:G,5,FALSE)-1,0)</f>
        <v>0.15868661011603868</v>
      </c>
      <c r="H9" s="77">
        <f>IFERROR(VLOOKUP(C9,Deaths_since_10!C:G,5,FALSE)-1,0)</f>
        <v>0.15811517561929445</v>
      </c>
      <c r="J9" s="68" t="str">
        <f>IFERROR(LOG((M9/E9),1+G9),"")</f>
        <v/>
      </c>
      <c r="K9" s="67"/>
      <c r="L9" s="61">
        <f>VLOOKUP(C9,Country_Data!C:J,8,FALSE)</f>
        <v>1380004385</v>
      </c>
      <c r="M9" s="60">
        <f>(L9/100000)*K9</f>
        <v>0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41</v>
      </c>
      <c r="D10" s="75">
        <f>VLOOKUP(C10,Country_Data!B:F,5,FALSE)</f>
        <v>110065</v>
      </c>
      <c r="E10" s="75">
        <f>D10*Projections_Data!$C$15</f>
        <v>6481.041986687148</v>
      </c>
      <c r="F10" s="75">
        <f>VLOOKUP(C10,Country_Data!C:G,5,FALSE)</f>
        <v>10343</v>
      </c>
      <c r="G10" s="76">
        <f>IFERROR(VLOOKUP(C10,Days_Since_100!C:G,5,FALSE)-1,0)</f>
        <v>0.12928209247746358</v>
      </c>
      <c r="H10" s="77">
        <f>IFERROR(VLOOKUP(C10,Deaths_since_10!C:G,5,FALSE)-1,0)</f>
        <v>0.13889248927743236</v>
      </c>
      <c r="J10" s="68">
        <f>IFERROR(LOG((M10/E10),1+G10),"")</f>
        <v>-3.6121035760769207</v>
      </c>
      <c r="K10" s="67">
        <v>6.4</v>
      </c>
      <c r="L10" s="61">
        <f>VLOOKUP(C10,Country_Data!C:J,8,FALSE)</f>
        <v>65273511</v>
      </c>
      <c r="M10" s="60">
        <f>(L10/100000)*K10</f>
        <v>4177.5047039999999</v>
      </c>
      <c r="O10" s="59">
        <f t="array" ref="O10">IF(OR(C10=$Q$4:$Q$22),1,0)</f>
        <v>1</v>
      </c>
    </row>
    <row r="11" spans="2:18" s="59" customFormat="1" ht="13.8" customHeight="1" x14ac:dyDescent="0.3">
      <c r="B11" s="66">
        <f t="shared" si="0"/>
        <v>8</v>
      </c>
      <c r="C11" s="62" t="s">
        <v>81</v>
      </c>
      <c r="D11" s="75">
        <f>VLOOKUP(C11,Country_Data!B:F,5,FALSE)</f>
        <v>14034</v>
      </c>
      <c r="E11" s="75">
        <f>D11*Projections_Data!$C$15</f>
        <v>826.37480798771128</v>
      </c>
      <c r="F11" s="75">
        <f>VLOOKUP(C11,Country_Data!C:G,5,FALSE)</f>
        <v>686</v>
      </c>
      <c r="G11" s="76">
        <f>IFERROR(VLOOKUP(C11,Days_Since_100!C:G,5,FALSE)-1,0)</f>
        <v>0.11774280266547898</v>
      </c>
      <c r="H11" s="77">
        <f>IFERROR(VLOOKUP(C11,Deaths_since_10!C:G,5,FALSE)-1,0)</f>
        <v>0.16186540631357493</v>
      </c>
      <c r="J11" s="68">
        <f>IFERROR(LOG((M11/E11),1+G11),"")</f>
        <v>21.380064810679308</v>
      </c>
      <c r="K11" s="67">
        <v>4.2</v>
      </c>
      <c r="L11" s="61">
        <f>VLOOKUP(C11,Country_Data!C:J,8,FALSE)</f>
        <v>212559417</v>
      </c>
      <c r="M11" s="60">
        <f>(L11/100000)*K11</f>
        <v>8927.4955140000002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65</v>
      </c>
      <c r="D12" s="75">
        <f>VLOOKUP(C12,Country_Data!B:F,5,FALSE)</f>
        <v>1450</v>
      </c>
      <c r="E12" s="75">
        <f>D12*Projections_Data!$C$15</f>
        <v>85.381464413722483</v>
      </c>
      <c r="F12" s="75">
        <f>VLOOKUP(C12,Country_Data!C:G,5,FALSE)</f>
        <v>94</v>
      </c>
      <c r="G12" s="76">
        <f>IFERROR(VLOOKUP(C12,Days_Since_100!C:G,5,FALSE)-1,0)</f>
        <v>0.10884381647601549</v>
      </c>
      <c r="H12" s="77">
        <f>IFERROR(VLOOKUP(C12,Deaths_since_10!C:G,5,FALSE)-1,0)</f>
        <v>0.10138706578336465</v>
      </c>
      <c r="J12" s="68">
        <f>IFERROR(LOG((M12/E12),1+G12),"")</f>
        <v>27.740520333695439</v>
      </c>
      <c r="K12" s="67"/>
      <c r="L12" s="61">
        <f>VLOOKUP(C12,Country_Data!C:J,8,FALSE)</f>
        <v>102334404</v>
      </c>
      <c r="M12" s="60">
        <v>1500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80</v>
      </c>
      <c r="D13" s="75">
        <f>VLOOKUP(C13,Country_Data!B:F,5,FALSE)</f>
        <v>4035</v>
      </c>
      <c r="E13" s="75">
        <f>D13*Projections_Data!$C$15</f>
        <v>237.59600614439324</v>
      </c>
      <c r="F13" s="75">
        <f>VLOOKUP(C13,Country_Data!C:G,5,FALSE)</f>
        <v>57</v>
      </c>
      <c r="G13" s="76">
        <f>IFERROR(VLOOKUP(C13,Days_Since_100!C:G,5,FALSE)-1,0)</f>
        <v>0.10756634324829006</v>
      </c>
      <c r="H13" s="77">
        <f>IFERROR(VLOOKUP(C13,Deaths_since_10!C:G,5,FALSE)-1,0)</f>
        <v>0.10886630732460967</v>
      </c>
      <c r="J13" s="68" t="str">
        <f>IFERROR(LOG((M13/E13),1+G13),"")</f>
        <v/>
      </c>
      <c r="K13" s="67"/>
      <c r="L13" s="61">
        <f>VLOOKUP(C13,Country_Data!C:J,8,FALSE)</f>
        <v>220892340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137</v>
      </c>
      <c r="D14" s="75">
        <f>VLOOKUP(C14,Country_Data!B:F,5,FALSE)</f>
        <v>4848</v>
      </c>
      <c r="E14" s="75">
        <f>D14*Projections_Data!$C$15</f>
        <v>285.46850998463901</v>
      </c>
      <c r="F14" s="75">
        <f>VLOOKUP(C14,Country_Data!C:G,5,FALSE)</f>
        <v>129</v>
      </c>
      <c r="G14" s="76">
        <f>IFERROR(VLOOKUP(C14,Days_Since_100!C:G,5,FALSE)-1,0)</f>
        <v>0.10475499471485761</v>
      </c>
      <c r="H14" s="77">
        <f>IFERROR(VLOOKUP(C14,Deaths_since_10!C:G,5,FALSE)-1,0)</f>
        <v>0.1774513471726189</v>
      </c>
      <c r="J14" s="68" t="str">
        <f>IFERROR(LOG((M14/E14),1+G14),"")</f>
        <v/>
      </c>
      <c r="K14" s="67"/>
      <c r="L14" s="61">
        <f>VLOOKUP(C14,Country_Data!C:J,8,FALSE)</f>
        <v>37846611</v>
      </c>
      <c r="M14" s="60">
        <f>(L14/100000)*K14</f>
        <v>0</v>
      </c>
      <c r="O14" s="59">
        <f t="array" ref="O14">IF(OR(C14=$Q$4:$Q$22),1,0)</f>
        <v>0</v>
      </c>
      <c r="P14" s="92" t="s">
        <v>591</v>
      </c>
      <c r="Q14" s="93">
        <v>20</v>
      </c>
      <c r="R14" s="92" t="s">
        <v>592</v>
      </c>
    </row>
    <row r="15" spans="2:18" s="59" customFormat="1" ht="13.8" customHeight="1" x14ac:dyDescent="0.3">
      <c r="B15" s="66">
        <f t="shared" si="0"/>
        <v>12</v>
      </c>
      <c r="C15" s="62" t="s">
        <v>349</v>
      </c>
      <c r="D15" s="75">
        <f>VLOOKUP(C15,Country_Data!B:F,5,FALSE)</f>
        <v>55949</v>
      </c>
      <c r="E15" s="75">
        <f>D15*Projections_Data!$C$15</f>
        <v>3294.487967229903</v>
      </c>
      <c r="F15" s="75">
        <f>VLOOKUP(C15,Country_Data!C:G,5,FALSE)</f>
        <v>6171</v>
      </c>
      <c r="G15" s="76">
        <f>IFERROR(VLOOKUP(C15,Days_Since_100!C:G,5,FALSE)-1,0)</f>
        <v>0.10362579940295613</v>
      </c>
      <c r="H15" s="77">
        <f>IFERROR(VLOOKUP(C15,Deaths_since_10!C:G,5,FALSE)-1,0)</f>
        <v>0.16095729529568481</v>
      </c>
      <c r="J15" s="68">
        <f>IFERROR(LOG((M15/E15),1+G15),"")</f>
        <v>15.236355816955976</v>
      </c>
      <c r="K15" s="67">
        <v>21.8</v>
      </c>
      <c r="L15" s="61">
        <f>VLOOKUP(C15,Country_Data!C:J,8,FALSE)</f>
        <v>67886011</v>
      </c>
      <c r="M15" s="60">
        <f>(L15/100000)*K15</f>
        <v>14799.150398</v>
      </c>
      <c r="O15" s="59">
        <f t="array" ref="O15">IF(OR(C15=$Q$4:$Q$22),1,0)</f>
        <v>1</v>
      </c>
    </row>
    <row r="16" spans="2:18" s="59" customFormat="1" ht="13.8" customHeight="1" x14ac:dyDescent="0.3">
      <c r="B16" s="66">
        <f t="shared" si="0"/>
        <v>13</v>
      </c>
      <c r="C16" s="62" t="s">
        <v>38</v>
      </c>
      <c r="D16" s="75">
        <f>VLOOKUP(C16,Country_Data!B:F,5,FALSE)</f>
        <v>396223</v>
      </c>
      <c r="E16" s="75">
        <f>D16*Projections_Data!$C$15</f>
        <v>23331.103430619562</v>
      </c>
      <c r="F16" s="75">
        <f>VLOOKUP(C16,Country_Data!C:G,5,FALSE)</f>
        <v>12722</v>
      </c>
      <c r="G16" s="76">
        <f>IFERROR(VLOOKUP(C16,Days_Since_100!C:G,5,FALSE)-1,0)</f>
        <v>0.10216540394204787</v>
      </c>
      <c r="H16" s="77">
        <f>IFERROR(VLOOKUP(C16,Deaths_since_10!C:G,5,FALSE)-1,0)</f>
        <v>0.16508805263335669</v>
      </c>
      <c r="J16" s="68" t="str">
        <f>IFERROR(LOG((M16/E16),1+G16),"")</f>
        <v/>
      </c>
      <c r="K16" s="67"/>
      <c r="L16" s="61">
        <f>VLOOKUP(C16,Country_Data!C:J,8,FALSE)</f>
        <v>331002651</v>
      </c>
      <c r="M16" s="60">
        <f>(L16/100000)*K16</f>
        <v>0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0"/>
        <v>14</v>
      </c>
      <c r="C17" s="62" t="s">
        <v>86</v>
      </c>
      <c r="D17" s="75">
        <f>VLOOKUP(C17,Country_Data!B:F,5,FALSE)</f>
        <v>4417</v>
      </c>
      <c r="E17" s="75">
        <f>D17*Projections_Data!$C$15</f>
        <v>260.08960573476702</v>
      </c>
      <c r="F17" s="75">
        <f>VLOOKUP(C17,Country_Data!C:G,5,FALSE)</f>
        <v>197</v>
      </c>
      <c r="G17" s="76">
        <f>IFERROR(VLOOKUP(C17,Days_Since_100!C:G,5,FALSE)-1,0)</f>
        <v>0.10037012573543991</v>
      </c>
      <c r="H17" s="77">
        <f>IFERROR(VLOOKUP(C17,Deaths_since_10!C:G,5,FALSE)-1,0)</f>
        <v>0.11366270799901956</v>
      </c>
      <c r="J17" s="68" t="str">
        <f>IFERROR(LOG((M17/E17),1+G17),"")</f>
        <v/>
      </c>
      <c r="K17" s="67"/>
      <c r="L17" s="61">
        <f>VLOOKUP(C17,Country_Data!C:J,8,FALSE)</f>
        <v>19237691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45</v>
      </c>
      <c r="D18" s="75">
        <f>VLOOKUP(C18,Country_Data!B:F,5,FALSE)</f>
        <v>17872</v>
      </c>
      <c r="E18" s="75">
        <f>D18*Projections_Data!$C$15</f>
        <v>1052.3707117255506</v>
      </c>
      <c r="F18" s="75">
        <f>VLOOKUP(C18,Country_Data!C:G,5,FALSE)</f>
        <v>375</v>
      </c>
      <c r="G18" s="76">
        <f>IFERROR(VLOOKUP(C18,Days_Since_100!C:G,5,FALSE)-1,0)</f>
        <v>9.6331810854765276E-2</v>
      </c>
      <c r="H18" s="77">
        <f>IFERROR(VLOOKUP(C18,Deaths_since_10!C:G,5,FALSE)-1,0)</f>
        <v>0.21956034222371335</v>
      </c>
      <c r="J18" s="68">
        <f>IFERROR(LOG((M18/E18),1+G18),"")</f>
        <v>9.8519569876285775</v>
      </c>
      <c r="K18" s="67">
        <v>6.9</v>
      </c>
      <c r="L18" s="61">
        <f>VLOOKUP(C18,Country_Data!C:J,8,FALSE)</f>
        <v>37742154</v>
      </c>
      <c r="M18" s="60">
        <f>(L18/100000)*K18</f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36</v>
      </c>
      <c r="D19" s="75">
        <f>VLOOKUP(C19,Country_Data!B:F,5,FALSE)</f>
        <v>3906</v>
      </c>
      <c r="E19" s="75">
        <f>D19*Projections_Data!$C$15</f>
        <v>230</v>
      </c>
      <c r="F19" s="75">
        <f>VLOOKUP(C19,Country_Data!C:G,5,FALSE)</f>
        <v>92</v>
      </c>
      <c r="G19" s="76">
        <f>IFERROR(VLOOKUP(C19,Days_Since_100!C:G,5,FALSE)-1,0)</f>
        <v>9.3785943359893542E-2</v>
      </c>
      <c r="H19" s="77">
        <f>IFERROR(VLOOKUP(C19,Deaths_since_10!C:G,5,FALSE)-1,0)</f>
        <v>8.2129477676936791E-2</v>
      </c>
      <c r="J19" s="68">
        <f>IFERROR(LOG((M19/E19),1+G19),"")</f>
        <v>41.189530854531064</v>
      </c>
      <c r="K19" s="67">
        <v>7.3</v>
      </c>
      <c r="L19" s="61">
        <f>VLOOKUP(C19,Country_Data!C:J,8,FALSE)</f>
        <v>126476461</v>
      </c>
      <c r="M19" s="60">
        <f>(L19/100000)*K19</f>
        <v>9232.781653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107</v>
      </c>
      <c r="D20" s="75">
        <f>VLOOKUP(C20,Country_Data!B:F,5,FALSE)</f>
        <v>2738</v>
      </c>
      <c r="E20" s="75">
        <f>D20*Projections_Data!$C$15</f>
        <v>161.22375832053251</v>
      </c>
      <c r="F20" s="75">
        <f>VLOOKUP(C20,Country_Data!C:G,5,FALSE)</f>
        <v>221</v>
      </c>
      <c r="G20" s="76">
        <f>IFERROR(VLOOKUP(C20,Days_Since_100!C:G,5,FALSE)-1,0)</f>
        <v>8.8719702924055621E-2</v>
      </c>
      <c r="H20" s="77">
        <f>IFERROR(VLOOKUP(C20,Deaths_since_10!C:G,5,FALSE)-1,0)</f>
        <v>5.387395206178347E-2</v>
      </c>
      <c r="J20" s="68" t="str">
        <f>IFERROR(LOG((M20/E20),1+G20),"")</f>
        <v/>
      </c>
      <c r="K20" s="67"/>
      <c r="L20" s="61">
        <f>VLOOKUP(C20,Country_Data!C:J,8,FALSE)</f>
        <v>273523615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2">
      <c r="B21" s="66">
        <f t="shared" si="0"/>
        <v>18</v>
      </c>
      <c r="C21" s="62" t="s">
        <v>54</v>
      </c>
      <c r="D21" s="75">
        <f>VLOOKUP(C21,Country_Data!B:F,5,FALSE)</f>
        <v>2308</v>
      </c>
      <c r="E21" s="75">
        <f>D21*Projections_Data!$C$15</f>
        <v>135.90373783922172</v>
      </c>
      <c r="F21" s="75">
        <f>VLOOKUP(C21,Country_Data!C:G,5,FALSE)</f>
        <v>34</v>
      </c>
      <c r="G21" s="76">
        <f>IFERROR(VLOOKUP(C21,Days_Since_100!C:G,5,FALSE)-1,0)</f>
        <v>8.7408708156767601E-2</v>
      </c>
      <c r="H21" s="77">
        <f>IFERROR(VLOOKUP(C21,Deaths_since_10!C:G,5,FALSE)-1,0)</f>
        <v>0.1234275325950922</v>
      </c>
      <c r="I21" s="58"/>
      <c r="J21" s="68" t="str">
        <f>IFERROR(LOG((M21/E21),1+G21),"")</f>
        <v/>
      </c>
      <c r="K21" s="67">
        <v>9.6999999999999993</v>
      </c>
      <c r="L21" s="61">
        <f>VLOOKUP(C21,Country_Data!C:J,8,FALSE)</f>
        <v>5540720</v>
      </c>
      <c r="M21" s="60"/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124</v>
      </c>
      <c r="D22" s="75">
        <f>VLOOKUP(C22,Country_Data!B:F,5,FALSE)</f>
        <v>5116</v>
      </c>
      <c r="E22" s="75">
        <f>D22*Projections_Data!$C$15</f>
        <v>301.24935995903741</v>
      </c>
      <c r="F22" s="75">
        <f>VLOOKUP(C22,Country_Data!C:G,5,FALSE)</f>
        <v>43</v>
      </c>
      <c r="G22" s="76">
        <f>IFERROR(VLOOKUP(C22,Days_Since_100!C:G,5,FALSE)-1,0)</f>
        <v>8.4896222118788334E-2</v>
      </c>
      <c r="H22" s="77">
        <f>IFERROR(VLOOKUP(C22,Deaths_since_10!C:G,5,FALSE)-1,0)</f>
        <v>0.19025274051448804</v>
      </c>
      <c r="J22" s="68">
        <f>IFERROR(LOG((M22/E22),1+G22),"")</f>
        <v>35.82715195242524</v>
      </c>
      <c r="K22" s="67">
        <v>29.2</v>
      </c>
      <c r="L22" s="61">
        <f>VLOOKUP(C22,Country_Data!C:J,8,FALSE)</f>
        <v>19116201</v>
      </c>
      <c r="M22" s="60">
        <f>(L22/100000)*K22</f>
        <v>5581.9306919999999</v>
      </c>
      <c r="O22" s="59">
        <f t="array" ref="O22">IF(OR(C22=$Q$4:$Q$22),1,0)</f>
        <v>0</v>
      </c>
    </row>
    <row r="23" spans="2:15" s="59" customFormat="1" ht="13.8" customHeight="1" x14ac:dyDescent="0.3">
      <c r="B23" s="66">
        <f t="shared" si="0"/>
        <v>20</v>
      </c>
      <c r="C23" s="62" t="s">
        <v>98</v>
      </c>
      <c r="D23" s="75">
        <f>VLOOKUP(C23,Country_Data!B:F,5,FALSE)</f>
        <v>5709</v>
      </c>
      <c r="E23" s="75">
        <f>D23*Projections_Data!$C$15</f>
        <v>336.16743471582186</v>
      </c>
      <c r="F23" s="75">
        <f>VLOOKUP(C23,Country_Data!C:G,5,FALSE)</f>
        <v>210</v>
      </c>
      <c r="G23" s="76">
        <f>IFERROR(VLOOKUP(C23,Days_Since_100!C:G,5,FALSE)-1,0)</f>
        <v>8.20377842206923E-2</v>
      </c>
      <c r="H23" s="77">
        <f>IFERROR(VLOOKUP(C23,Deaths_since_10!C:G,5,FALSE)-1,0)</f>
        <v>0.16465861577965679</v>
      </c>
      <c r="J23" s="68" t="str">
        <f>IFERROR(LOG((M23/E23),1+G23),"")</f>
        <v/>
      </c>
      <c r="K23" s="67"/>
      <c r="L23" s="61">
        <f>VLOOKUP(C23,Country_Data!C:J,8,FALSE)</f>
        <v>4937786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0"/>
        <v>21</v>
      </c>
      <c r="C24" s="62" t="s">
        <v>113</v>
      </c>
      <c r="D24" s="75">
        <f>VLOOKUP(C24,Country_Data!B:F,5,FALSE)</f>
        <v>2795</v>
      </c>
      <c r="E24" s="75">
        <f>D24*Projections_Data!$C$15</f>
        <v>164.58013312852023</v>
      </c>
      <c r="F24" s="75">
        <f>VLOOKUP(C24,Country_Data!C:G,5,FALSE)</f>
        <v>41</v>
      </c>
      <c r="G24" s="76">
        <f>IFERROR(VLOOKUP(C24,Days_Since_100!C:G,5,FALSE)-1,0)</f>
        <v>8.1967190705377613E-2</v>
      </c>
      <c r="H24" s="77">
        <f>IFERROR(VLOOKUP(C24,Deaths_since_10!C:G,5,FALSE)-1,0)</f>
        <v>0.1431755108178514</v>
      </c>
      <c r="J24" s="68">
        <f>IFERROR(LOG((M24/E24),1+G24),"")</f>
        <v>38.351058929479244</v>
      </c>
      <c r="K24" s="67">
        <v>9.6999999999999993</v>
      </c>
      <c r="L24" s="61">
        <f>VLOOKUP(C24,Country_Data!C:J,8,FALSE)</f>
        <v>34813871</v>
      </c>
      <c r="M24" s="60">
        <f>(L24/100000)*K24</f>
        <v>3376.945487</v>
      </c>
      <c r="O24" s="59">
        <f t="array" ref="O24">IF(OR(C24=$Q$4:$Q$22),1,0)</f>
        <v>0</v>
      </c>
    </row>
    <row r="25" spans="2:15" s="59" customFormat="1" ht="13.8" customHeight="1" x14ac:dyDescent="0.3">
      <c r="B25" s="66">
        <f t="shared" si="0"/>
        <v>22</v>
      </c>
      <c r="C25" s="62" t="s">
        <v>87</v>
      </c>
      <c r="D25" s="75">
        <f>VLOOKUP(C25,Country_Data!B:F,5,FALSE)</f>
        <v>5266</v>
      </c>
      <c r="E25" s="75">
        <f>D25*Projections_Data!$C$15</f>
        <v>310.08192524321555</v>
      </c>
      <c r="F25" s="75">
        <f>VLOOKUP(C25,Country_Data!C:G,5,FALSE)</f>
        <v>203</v>
      </c>
      <c r="G25" s="76">
        <f>IFERROR(VLOOKUP(C25,Days_Since_100!C:G,5,FALSE)-1,0)</f>
        <v>8.0661222023646451E-2</v>
      </c>
      <c r="H25" s="77">
        <f>IFERROR(VLOOKUP(C25,Deaths_since_10!C:G,5,FALSE)-1,0)</f>
        <v>0.10539675490060763</v>
      </c>
      <c r="J25" s="68" t="str">
        <f>IFERROR(LOG((M25/E25),1+G25),"")</f>
        <v/>
      </c>
      <c r="K25" s="67"/>
      <c r="L25" s="61">
        <f>VLOOKUP(C25,Country_Data!C:J,8,FALSE)</f>
        <v>5792202</v>
      </c>
      <c r="M25" s="60">
        <f>(L25/100000)*K25</f>
        <v>0</v>
      </c>
      <c r="O25" s="59">
        <f t="array" ref="O25">IF(OR(C25=$Q$4:$Q$22),1,0)</f>
        <v>0</v>
      </c>
    </row>
    <row r="26" spans="2:15" s="59" customFormat="1" ht="13.8" customHeight="1" x14ac:dyDescent="0.3">
      <c r="B26" s="66">
        <f t="shared" si="0"/>
        <v>23</v>
      </c>
      <c r="C26" s="62" t="s">
        <v>70</v>
      </c>
      <c r="D26" s="75">
        <f>VLOOKUP(C26,Country_Data!B:F,5,FALSE)</f>
        <v>1122</v>
      </c>
      <c r="E26" s="75">
        <f>D26*Projections_Data!$C$15</f>
        <v>66.067588325652849</v>
      </c>
      <c r="F26" s="75">
        <f>VLOOKUP(C26,Country_Data!C:G,5,FALSE)</f>
        <v>65</v>
      </c>
      <c r="G26" s="76">
        <f>IFERROR(VLOOKUP(C26,Days_Since_100!C:G,5,FALSE)-1,0)</f>
        <v>7.7643493996452984E-2</v>
      </c>
      <c r="H26" s="77">
        <f>IFERROR(VLOOKUP(C26,Deaths_since_10!C:G,5,FALSE)-1,0)</f>
        <v>3.7776708619957189E-2</v>
      </c>
      <c r="J26" s="68">
        <f>IFERROR(LOG((M26/E26),1+G26),"")</f>
        <v>47.664456304605437</v>
      </c>
      <c r="K26" s="67">
        <v>5.8</v>
      </c>
      <c r="L26" s="61">
        <f>VLOOKUP(C26,Country_Data!C:J,8,FALSE)</f>
        <v>40222493</v>
      </c>
      <c r="M26" s="60">
        <f>(L26/100000)*K26</f>
        <v>2332.9045939999996</v>
      </c>
      <c r="O26" s="59">
        <f t="array" ref="O26">IF(OR(C26=$Q$4:$Q$22),1,0)</f>
        <v>0</v>
      </c>
    </row>
    <row r="27" spans="2:15" s="59" customFormat="1" ht="13.8" customHeight="1" x14ac:dyDescent="0.3">
      <c r="B27" s="66">
        <f t="shared" si="0"/>
        <v>24</v>
      </c>
      <c r="C27" s="62" t="s">
        <v>63</v>
      </c>
      <c r="D27" s="75">
        <f>VLOOKUP(C27,Country_Data!B:F,5,FALSE)</f>
        <v>22194</v>
      </c>
      <c r="E27" s="75">
        <f>D27*Projections_Data!$C$15</f>
        <v>1306.8663594470047</v>
      </c>
      <c r="F27" s="75">
        <f>VLOOKUP(C27,Country_Data!C:G,5,FALSE)</f>
        <v>2035</v>
      </c>
      <c r="G27" s="76">
        <f>IFERROR(VLOOKUP(C27,Days_Since_100!C:G,5,FALSE)-1,0)</f>
        <v>7.6556328385014805E-2</v>
      </c>
      <c r="H27" s="77">
        <f>IFERROR(VLOOKUP(C27,Deaths_since_10!C:G,5,FALSE)-1,0)</f>
        <v>0.15017163121173471</v>
      </c>
      <c r="J27" s="68">
        <f>IFERROR(LOG((M27/E27),1+G27),"")</f>
        <v>-21.551307679365198</v>
      </c>
      <c r="K27" s="67">
        <v>2.2999999999999998</v>
      </c>
      <c r="L27" s="61">
        <f>VLOOKUP(C27,Country_Data!C:J,8,FALSE)</f>
        <v>11589623</v>
      </c>
      <c r="M27" s="60">
        <f>(L27/100000)*K27</f>
        <v>266.561329</v>
      </c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0"/>
        <v>25</v>
      </c>
      <c r="C28" s="62" t="s">
        <v>56</v>
      </c>
      <c r="D28" s="75">
        <f>VLOOKUP(C28,Country_Data!B:F,5,FALSE)</f>
        <v>3764</v>
      </c>
      <c r="E28" s="75">
        <f>D28*Projections_Data!$C$15</f>
        <v>221.63850486431133</v>
      </c>
      <c r="F28" s="75">
        <f>VLOOKUP(C28,Country_Data!C:G,5,FALSE)</f>
        <v>177</v>
      </c>
      <c r="G28" s="76">
        <f>IFERROR(VLOOKUP(C28,Days_Since_100!C:G,5,FALSE)-1,0)</f>
        <v>7.4087719476668701E-2</v>
      </c>
      <c r="H28" s="77">
        <f>IFERROR(VLOOKUP(C28,Deaths_since_10!C:G,5,FALSE)-1,0)</f>
        <v>0.10590519389721154</v>
      </c>
      <c r="J28" s="68">
        <f>IFERROR(LOG((M28/E28),1+G28),"")</f>
        <v>57.70021680174689</v>
      </c>
      <c r="K28" s="67">
        <v>12.5</v>
      </c>
      <c r="L28" s="61">
        <f>VLOOKUP(C28,Country_Data!C:J,8,FALSE)</f>
        <v>109581078</v>
      </c>
      <c r="M28" s="60">
        <f>(L28/100000)*K28</f>
        <v>13697.634750000001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0"/>
        <v>26</v>
      </c>
      <c r="C29" s="62" t="s">
        <v>40</v>
      </c>
      <c r="D29" s="75">
        <f>VLOOKUP(C29,Country_Data!B:F,5,FALSE)</f>
        <v>1481</v>
      </c>
      <c r="E29" s="75">
        <f>D29*Projections_Data!$C$15</f>
        <v>87.206861239119306</v>
      </c>
      <c r="F29" s="75">
        <f>VLOOKUP(C29,Country_Data!C:G,5,FALSE)</f>
        <v>6</v>
      </c>
      <c r="G29" s="76">
        <f>IFERROR(VLOOKUP(C29,Days_Since_100!C:G,5,FALSE)-1,0)</f>
        <v>7.1410539102476189E-2</v>
      </c>
      <c r="H29" s="77">
        <f>IFERROR(VLOOKUP(C29,Deaths_since_10!C:G,5,FALSE)-1,0)</f>
        <v>0</v>
      </c>
      <c r="J29" s="68" t="str">
        <f>IFERROR(LOG((M29/E29),1+G29),"")</f>
        <v/>
      </c>
      <c r="K29" s="67"/>
      <c r="L29" s="61">
        <f>VLOOKUP(C29,Country_Data!C:J,8,FALSE)</f>
        <v>5850342</v>
      </c>
      <c r="M29" s="60">
        <f>(L29/100000)*K29</f>
        <v>0</v>
      </c>
      <c r="O29" s="59">
        <f t="array" ref="O29">IF(OR(C29=$Q$4:$Q$22),1,0)</f>
        <v>0</v>
      </c>
    </row>
    <row r="30" spans="2:15" s="59" customFormat="1" ht="13.8" customHeight="1" x14ac:dyDescent="0.2">
      <c r="B30" s="66">
        <f t="shared" si="0"/>
        <v>27</v>
      </c>
      <c r="C30" s="62" t="s">
        <v>132</v>
      </c>
      <c r="D30" s="75">
        <f>VLOOKUP(C30,Country_Data!B:F,5,FALSE)</f>
        <v>817</v>
      </c>
      <c r="E30" s="75">
        <f>D30*Projections_Data!$C$15</f>
        <v>48.108038914490528</v>
      </c>
      <c r="F30" s="75">
        <f>VLOOKUP(C30,Country_Data!C:G,5,FALSE)</f>
        <v>47</v>
      </c>
      <c r="G30" s="76">
        <f>IFERROR(VLOOKUP(C30,Days_Since_100!C:G,5,FALSE)-1,0)</f>
        <v>6.9087466467123049E-2</v>
      </c>
      <c r="H30" s="77">
        <f>IFERROR(VLOOKUP(C30,Deaths_since_10!C:G,5,FALSE)-1,0)</f>
        <v>0.17483185214392605</v>
      </c>
      <c r="I30" s="58"/>
      <c r="J30" s="68" t="str">
        <f>IFERROR(LOG((M30/E30),1+G30),"")</f>
        <v/>
      </c>
      <c r="K30" s="67">
        <v>13.8</v>
      </c>
      <c r="L30" s="61">
        <f>VLOOKUP(C30,Country_Data!C:J,8,FALSE)</f>
        <v>9660351</v>
      </c>
      <c r="M30" s="60"/>
      <c r="O30" s="59">
        <f t="array" ref="O30">IF(OR(C30=$Q$4:$Q$22),1,0)</f>
        <v>0</v>
      </c>
    </row>
    <row r="31" spans="2:15" s="59" customFormat="1" ht="13.8" customHeight="1" x14ac:dyDescent="0.2">
      <c r="B31" s="66">
        <f t="shared" si="0"/>
        <v>28</v>
      </c>
      <c r="C31" s="62" t="s">
        <v>231</v>
      </c>
      <c r="D31" s="75">
        <f>VLOOKUP(C31,Country_Data!B:F,5,FALSE)</f>
        <v>494</v>
      </c>
      <c r="E31" s="75">
        <f>D31*Projections_Data!$C$15</f>
        <v>29.088581669226834</v>
      </c>
      <c r="F31" s="75">
        <f>VLOOKUP(C31,Country_Data!C:G,5,FALSE)</f>
        <v>11</v>
      </c>
      <c r="G31" s="76">
        <f>IFERROR(VLOOKUP(C31,Days_Since_100!C:G,5,FALSE)-1,0)</f>
        <v>6.7715113469928978E-2</v>
      </c>
      <c r="H31" s="77">
        <f>IFERROR(VLOOKUP(C31,Deaths_since_10!C:G,5,FALSE)-1,0)</f>
        <v>-2.0851637639023202E-2</v>
      </c>
      <c r="I31" s="79"/>
      <c r="J31" s="68" t="str">
        <f>IFERROR(LOG((M31/E31),1+G31),"")</f>
        <v/>
      </c>
      <c r="K31" s="67">
        <v>11.4</v>
      </c>
      <c r="L31" s="61">
        <f>VLOOKUP(C31,Country_Data!C:J,8,FALSE)</f>
        <v>1207359</v>
      </c>
      <c r="M31" s="60"/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0"/>
        <v>29</v>
      </c>
      <c r="C32" s="62" t="s">
        <v>59</v>
      </c>
      <c r="D32" s="75">
        <f>VLOOKUP(C32,Country_Data!B:F,5,FALSE)</f>
        <v>7693</v>
      </c>
      <c r="E32" s="75">
        <f>D32*Projections_Data!$C$15</f>
        <v>452.99283154121866</v>
      </c>
      <c r="F32" s="75">
        <f>VLOOKUP(C32,Country_Data!C:G,5,FALSE)</f>
        <v>591</v>
      </c>
      <c r="G32" s="76">
        <f>IFERROR(VLOOKUP(C32,Days_Since_100!C:G,5,FALSE)-1,0)</f>
        <v>6.6790896995194471E-2</v>
      </c>
      <c r="H32" s="77">
        <f>IFERROR(VLOOKUP(C32,Deaths_since_10!C:G,5,FALSE)-1,0)</f>
        <v>0.13921934971662098</v>
      </c>
      <c r="J32" s="68">
        <f>IFERROR(LOG((M32/E32),1+G32),"")</f>
        <v>18.253705505912112</v>
      </c>
      <c r="K32" s="67">
        <v>14.6</v>
      </c>
      <c r="L32" s="61">
        <f>VLOOKUP(C32,Country_Data!C:J,8,FALSE)</f>
        <v>10099265</v>
      </c>
      <c r="M32" s="60">
        <f>(L32/100000)*K32</f>
        <v>1474.49269</v>
      </c>
      <c r="O32" s="59">
        <f t="array" ref="O32">IF(OR(C32=$Q$4:$Q$22),1,0)</f>
        <v>0</v>
      </c>
    </row>
    <row r="33" spans="2:15" s="59" customFormat="1" ht="13.8" customHeight="1" x14ac:dyDescent="0.3">
      <c r="B33" s="66">
        <f t="shared" si="0"/>
        <v>30</v>
      </c>
      <c r="C33" s="62" t="s">
        <v>108</v>
      </c>
      <c r="D33" s="75">
        <f>VLOOKUP(C33,Country_Data!B:F,5,FALSE)</f>
        <v>12442</v>
      </c>
      <c r="E33" s="75">
        <f>D33*Projections_Data!$C$15</f>
        <v>732.63184843830004</v>
      </c>
      <c r="F33" s="75">
        <f>VLOOKUP(C33,Country_Data!C:G,5,FALSE)</f>
        <v>345</v>
      </c>
      <c r="G33" s="76">
        <f>IFERROR(VLOOKUP(C33,Days_Since_100!C:G,5,FALSE)-1,0)</f>
        <v>6.6110012642643046E-2</v>
      </c>
      <c r="H33" s="77">
        <f>IFERROR(VLOOKUP(C33,Deaths_since_10!C:G,5,FALSE)-1,0)</f>
        <v>0.10543843829622834</v>
      </c>
      <c r="J33" s="68">
        <f>IFERROR(LOG((M33/E33),1+G33),"")</f>
        <v>7.4826291159630083</v>
      </c>
      <c r="K33" s="67">
        <v>11.6</v>
      </c>
      <c r="L33" s="61">
        <f>VLOOKUP(C33,Country_Data!C:J,8,FALSE)</f>
        <v>10196709</v>
      </c>
      <c r="M33" s="60">
        <f>(L33/100000)*K33</f>
        <v>1182.818244</v>
      </c>
      <c r="O33" s="59">
        <f t="array" ref="O33">IF(OR(C33=$Q$4:$Q$22),1,0)</f>
        <v>0</v>
      </c>
    </row>
    <row r="34" spans="2:15" s="59" customFormat="1" ht="13.8" customHeight="1" x14ac:dyDescent="0.2">
      <c r="B34" s="66">
        <f t="shared" si="0"/>
        <v>31</v>
      </c>
      <c r="C34" s="62" t="s">
        <v>162</v>
      </c>
      <c r="D34" s="75">
        <f>VLOOKUP(C34,Country_Data!B:F,5,FALSE)</f>
        <v>581</v>
      </c>
      <c r="E34" s="75">
        <f>D34*Projections_Data!$C$15</f>
        <v>34.211469534050181</v>
      </c>
      <c r="F34" s="75">
        <f>VLOOKUP(C34,Country_Data!C:G,5,FALSE)</f>
        <v>2</v>
      </c>
      <c r="G34" s="76">
        <f>IFERROR(VLOOKUP(C34,Days_Since_100!C:G,5,FALSE)-1,0)</f>
        <v>6.402861261837911E-2</v>
      </c>
      <c r="H34" s="77">
        <f>IFERROR(VLOOKUP(C34,Deaths_since_10!C:G,5,FALSE)-1,0)</f>
        <v>0</v>
      </c>
      <c r="I34" s="58"/>
      <c r="J34" s="68" t="str">
        <f>IFERROR(LOG((M34/E34),1+G34),"")</f>
        <v/>
      </c>
      <c r="K34" s="67">
        <v>9.1</v>
      </c>
      <c r="L34" s="61">
        <f>VLOOKUP(C34,Country_Data!C:J,8,FALSE)</f>
        <v>5459642</v>
      </c>
      <c r="M34" s="60"/>
      <c r="O34" s="59">
        <f t="array" ref="O34">IF(OR(C34=$Q$4:$Q$22),1,0)</f>
        <v>0</v>
      </c>
    </row>
    <row r="35" spans="2:15" s="59" customFormat="1" ht="13.8" customHeight="1" x14ac:dyDescent="0.2">
      <c r="B35" s="66">
        <f t="shared" si="0"/>
        <v>32</v>
      </c>
      <c r="C35" s="62" t="s">
        <v>93</v>
      </c>
      <c r="D35" s="75">
        <f>VLOOKUP(C35,Country_Data!B:F,5,FALSE)</f>
        <v>880</v>
      </c>
      <c r="E35" s="75">
        <f>D35*Projections_Data!$C$15</f>
        <v>51.817716333845368</v>
      </c>
      <c r="F35" s="75">
        <f>VLOOKUP(C35,Country_Data!C:G,5,FALSE)</f>
        <v>15</v>
      </c>
      <c r="G35" s="76">
        <f>IFERROR(VLOOKUP(C35,Days_Since_100!C:G,5,FALSE)-1,0)</f>
        <v>6.279033201819173E-2</v>
      </c>
      <c r="H35" s="77">
        <f>IFERROR(VLOOKUP(C35,Deaths_since_10!C:G,5,FALSE)-1,0)</f>
        <v>0.10756634324829006</v>
      </c>
      <c r="I35" s="79"/>
      <c r="J35" s="68" t="str">
        <f>IFERROR(LOG((M35/E35),1+G35),"")</f>
        <v/>
      </c>
      <c r="K35" s="67">
        <v>15.5</v>
      </c>
      <c r="L35" s="61">
        <f>VLOOKUP(C35,Country_Data!C:J,8,FALSE)</f>
        <v>2722289</v>
      </c>
      <c r="M35" s="60"/>
      <c r="O35" s="59">
        <f t="array" ref="O35">IF(OR(C35=$Q$4:$Q$22),1,0)</f>
        <v>0</v>
      </c>
    </row>
    <row r="36" spans="2:15" s="59" customFormat="1" ht="13.8" customHeight="1" x14ac:dyDescent="0.3">
      <c r="B36" s="66">
        <f t="shared" si="0"/>
        <v>33</v>
      </c>
      <c r="C36" s="62" t="s">
        <v>79</v>
      </c>
      <c r="D36" s="75">
        <f>VLOOKUP(C36,Country_Data!B:F,5,FALSE)</f>
        <v>9248</v>
      </c>
      <c r="E36" s="75">
        <f>D36*Projections_Data!$C$15</f>
        <v>544.55709165386588</v>
      </c>
      <c r="F36" s="75">
        <f>VLOOKUP(C36,Country_Data!C:G,5,FALSE)</f>
        <v>65</v>
      </c>
      <c r="G36" s="76">
        <f>IFERROR(VLOOKUP(C36,Days_Since_100!C:G,5,FALSE)-1,0)</f>
        <v>6.1653349595852669E-2</v>
      </c>
      <c r="H36" s="77">
        <f>IFERROR(VLOOKUP(C36,Deaths_since_10!C:G,5,FALSE)-1,0)</f>
        <v>0.12543954530480295</v>
      </c>
      <c r="J36" s="68" t="str">
        <f>IFERROR(LOG((M36/E36),1+G36),"")</f>
        <v/>
      </c>
      <c r="K36" s="67">
        <v>9.1999999999999993</v>
      </c>
      <c r="L36" s="61">
        <f>VLOOKUP(C36,Country_Data!C:J,8,FALSE)</f>
        <v>8655535</v>
      </c>
      <c r="M36" s="60"/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1">B36+1</f>
        <v>34</v>
      </c>
      <c r="C37" s="62" t="s">
        <v>88</v>
      </c>
      <c r="D37" s="75">
        <f>VLOOKUP(C37,Country_Data!B:F,5,FALSE)</f>
        <v>1149</v>
      </c>
      <c r="E37" s="75">
        <f>D37*Projections_Data!$C$15</f>
        <v>67.657450076804921</v>
      </c>
      <c r="F37" s="75">
        <f>VLOOKUP(C37,Country_Data!C:G,5,FALSE)</f>
        <v>21</v>
      </c>
      <c r="G37" s="76">
        <f>IFERROR(VLOOKUP(C37,Days_Since_100!C:G,5,FALSE)-1,0)</f>
        <v>6.0148121549163269E-2</v>
      </c>
      <c r="H37" s="77">
        <f>IFERROR(VLOOKUP(C37,Deaths_since_10!C:G,5,FALSE)-1,0)</f>
        <v>0.13806042630985371</v>
      </c>
      <c r="J37" s="68" t="str">
        <f>IFERROR(LOG((M37/E37),1+G37),"")</f>
        <v/>
      </c>
      <c r="K37" s="67"/>
      <c r="L37" s="61">
        <f>VLOOKUP(C37,Country_Data!C:J,8,FALSE)</f>
        <v>1326535</v>
      </c>
      <c r="M37" s="60">
        <f>(L37/100000)*K37</f>
        <v>0</v>
      </c>
      <c r="O37" s="59">
        <f t="array" ref="O37">IF(OR(C37=$Q$4:$Q$22),1,0)</f>
        <v>0</v>
      </c>
    </row>
    <row r="38" spans="2:15" s="59" customFormat="1" ht="13.8" customHeight="1" x14ac:dyDescent="0.3">
      <c r="B38" s="66">
        <f t="shared" si="1"/>
        <v>35</v>
      </c>
      <c r="C38" s="62" t="s">
        <v>89</v>
      </c>
      <c r="D38" s="75">
        <f>VLOOKUP(C38,Country_Data!B:F,5,FALSE)</f>
        <v>19709</v>
      </c>
      <c r="E38" s="75">
        <f>D38*Projections_Data!$C$15</f>
        <v>1160.5401945724527</v>
      </c>
      <c r="F38" s="75">
        <f>VLOOKUP(C38,Country_Data!C:G,5,FALSE)</f>
        <v>2108</v>
      </c>
      <c r="G38" s="76">
        <f>IFERROR(VLOOKUP(C38,Days_Since_100!C:G,5,FALSE)-1,0)</f>
        <v>5.9134291840450048E-2</v>
      </c>
      <c r="H38" s="77">
        <f>IFERROR(VLOOKUP(C38,Deaths_since_10!C:G,5,FALSE)-1,0)</f>
        <v>9.4682979898225605E-2</v>
      </c>
      <c r="J38" s="68" t="str">
        <f>IFERROR(LOG((M38/E38),1+G38),"")</f>
        <v/>
      </c>
      <c r="K38" s="67"/>
      <c r="L38" s="61">
        <f>VLOOKUP(C38,Country_Data!C:J,8,FALSE)</f>
        <v>17134872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customHeight="1" x14ac:dyDescent="0.3">
      <c r="B39" s="66">
        <f t="shared" si="1"/>
        <v>36</v>
      </c>
      <c r="C39" s="62" t="s">
        <v>43</v>
      </c>
      <c r="D39" s="75">
        <f>VLOOKUP(C39,Country_Data!B:F,5,FALSE)</f>
        <v>3963</v>
      </c>
      <c r="E39" s="75">
        <f>D39*Projections_Data!$C$15</f>
        <v>233.35637480798772</v>
      </c>
      <c r="F39" s="75">
        <f>VLOOKUP(C39,Country_Data!C:G,5,FALSE)</f>
        <v>63</v>
      </c>
      <c r="G39" s="76">
        <f>IFERROR(VLOOKUP(C39,Days_Since_100!C:G,5,FALSE)-1,0)</f>
        <v>4.9265333860353921E-2</v>
      </c>
      <c r="H39" s="77">
        <f>IFERROR(VLOOKUP(C39,Deaths_since_10!C:G,5,FALSE)-1,0)</f>
        <v>4.7307247755510318E-2</v>
      </c>
      <c r="J39" s="68">
        <f>IFERROR(LOG((M39/E39),1+G39),"")</f>
        <v>70.503243010114701</v>
      </c>
      <c r="K39" s="67">
        <v>21.4</v>
      </c>
      <c r="L39" s="61">
        <f>VLOOKUP(C39,Country_Data!C:J,8,FALSE)</f>
        <v>32365999</v>
      </c>
      <c r="M39" s="60">
        <f>(L39/100000)*K39</f>
        <v>6926.323785999999</v>
      </c>
      <c r="O39" s="59">
        <f t="array" ref="O39">IF(OR(C39=$Q$4:$Q$22),1,0)</f>
        <v>0</v>
      </c>
    </row>
    <row r="40" spans="2:15" s="59" customFormat="1" ht="13.8" customHeight="1" x14ac:dyDescent="0.3">
      <c r="B40" s="66">
        <f t="shared" si="1"/>
        <v>37</v>
      </c>
      <c r="C40" s="62" t="s">
        <v>53</v>
      </c>
      <c r="D40" s="75">
        <f>VLOOKUP(C40,Country_Data!B:F,5,FALSE)</f>
        <v>107663</v>
      </c>
      <c r="E40" s="75">
        <f>D40*Projections_Data!$C$15</f>
        <v>6339.6031746031749</v>
      </c>
      <c r="F40" s="75">
        <f>VLOOKUP(C40,Country_Data!C:G,5,FALSE)</f>
        <v>2016</v>
      </c>
      <c r="G40" s="76">
        <f>IFERROR(VLOOKUP(C40,Days_Since_100!C:G,5,FALSE)-1,0)</f>
        <v>4.8914939115472178E-2</v>
      </c>
      <c r="H40" s="77">
        <f>IFERROR(VLOOKUP(C40,Deaths_since_10!C:G,5,FALSE)-1,0)</f>
        <v>0.12737547100924429</v>
      </c>
      <c r="J40" s="68" t="str">
        <f>IFERROR(LOG((M40/E40),1+G40),"")</f>
        <v/>
      </c>
      <c r="K40" s="67"/>
      <c r="L40" s="61">
        <f>VLOOKUP(C40,Country_Data!C:J,8,FALSE)</f>
        <v>83783942</v>
      </c>
      <c r="M40" s="60">
        <f>(L40/100000)*K40</f>
        <v>0</v>
      </c>
      <c r="O40" s="59">
        <f t="array" ref="O40">IF(OR(C40=$Q$4:$Q$22),1,0)</f>
        <v>1</v>
      </c>
    </row>
    <row r="41" spans="2:15" s="59" customFormat="1" ht="13.8" customHeight="1" x14ac:dyDescent="0.2">
      <c r="B41" s="66">
        <f t="shared" si="1"/>
        <v>38</v>
      </c>
      <c r="C41" s="62" t="s">
        <v>76</v>
      </c>
      <c r="D41" s="75">
        <f>VLOOKUP(C41,Country_Data!B:F,5,FALSE)</f>
        <v>1282</v>
      </c>
      <c r="E41" s="75">
        <f>D41*Projections_Data!$C$15</f>
        <v>75.488991295442915</v>
      </c>
      <c r="F41" s="75">
        <f>VLOOKUP(C41,Country_Data!C:G,5,FALSE)</f>
        <v>18</v>
      </c>
      <c r="G41" s="76">
        <f>IFERROR(VLOOKUP(C41,Days_Since_100!C:G,5,FALSE)-1,0)</f>
        <v>4.864230403629044E-2</v>
      </c>
      <c r="H41" s="77">
        <f>IFERROR(VLOOKUP(C41,Deaths_since_10!C:G,5,FALSE)-1,0)</f>
        <v>0.22474487139158894</v>
      </c>
      <c r="I41" s="58"/>
      <c r="J41" s="68" t="str">
        <f>IFERROR(LOG((M41/E41),1+G41),"")</f>
        <v/>
      </c>
      <c r="K41" s="67">
        <v>14.7</v>
      </c>
      <c r="L41" s="61">
        <f>VLOOKUP(C41,Country_Data!C:J,8,FALSE)</f>
        <v>4105267</v>
      </c>
      <c r="M41" s="60"/>
      <c r="O41" s="59">
        <f t="array" ref="O41">IF(OR(C41=$Q$4:$Q$22),1,0)</f>
        <v>0</v>
      </c>
    </row>
    <row r="42" spans="2:15" s="59" customFormat="1" ht="13.8" customHeight="1" x14ac:dyDescent="0.3">
      <c r="B42" s="66">
        <f t="shared" si="1"/>
        <v>39</v>
      </c>
      <c r="C42" s="62" t="s">
        <v>60</v>
      </c>
      <c r="D42" s="75">
        <f>VLOOKUP(C42,Country_Data!B:F,5,FALSE)</f>
        <v>141942</v>
      </c>
      <c r="E42" s="75">
        <f>D42*Projections_Data!$C$15</f>
        <v>8358.0798771121354</v>
      </c>
      <c r="F42" s="75">
        <f>VLOOKUP(C42,Country_Data!C:G,5,FALSE)</f>
        <v>14045</v>
      </c>
      <c r="G42" s="76">
        <f>IFERROR(VLOOKUP(C42,Days_Since_100!C:G,5,FALSE)-1,0)</f>
        <v>4.8402830899138216E-2</v>
      </c>
      <c r="H42" s="77">
        <f>IFERROR(VLOOKUP(C42,Deaths_since_10!C:G,5,FALSE)-1,0)</f>
        <v>6.299951089964706E-2</v>
      </c>
      <c r="J42" s="68">
        <f>IFERROR(LOG((M42/E42),1+G42),"")</f>
        <v>-21.08011903732821</v>
      </c>
      <c r="K42" s="67">
        <v>6.6</v>
      </c>
      <c r="L42" s="61">
        <f>VLOOKUP(C42,Country_Data!C:J,8,FALSE)</f>
        <v>46754778</v>
      </c>
      <c r="M42" s="60">
        <f>(L42/100000)*K42</f>
        <v>3085.8153479999996</v>
      </c>
      <c r="O42" s="59">
        <f t="array" ref="O42">IF(OR(C42=$Q$4:$Q$22),1,0)</f>
        <v>1</v>
      </c>
    </row>
    <row r="43" spans="2:15" s="59" customFormat="1" ht="13.8" customHeight="1" x14ac:dyDescent="0.3">
      <c r="B43" s="66">
        <f t="shared" si="1"/>
        <v>40</v>
      </c>
      <c r="C43" s="62" t="s">
        <v>199</v>
      </c>
      <c r="D43" s="75">
        <f>VLOOKUP(C43,Country_Data!B:F,5,FALSE)</f>
        <v>577</v>
      </c>
      <c r="E43" s="75">
        <f>D43*Projections_Data!$C$15</f>
        <v>33.97593445980543</v>
      </c>
      <c r="F43" s="75">
        <f>VLOOKUP(C43,Country_Data!C:G,5,FALSE)</f>
        <v>23</v>
      </c>
      <c r="G43" s="76">
        <f>IFERROR(VLOOKUP(C43,Days_Since_100!C:G,5,FALSE)-1,0)</f>
        <v>4.7736135530029866E-2</v>
      </c>
      <c r="H43" s="77">
        <f>IFERROR(VLOOKUP(C43,Deaths_since_10!C:G,5,FALSE)-1,0)</f>
        <v>0.18126018804310839</v>
      </c>
      <c r="J43" s="68" t="str">
        <f>IFERROR(LOG((M43/E43),1+G43),"")</f>
        <v/>
      </c>
      <c r="K43" s="67"/>
      <c r="L43" s="61">
        <f>VLOOKUP(C43,Country_Data!C:J,8,FALSE)</f>
        <v>6948445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customHeight="1" x14ac:dyDescent="0.3">
      <c r="B44" s="66">
        <f t="shared" si="1"/>
        <v>41</v>
      </c>
      <c r="C44" s="62" t="s">
        <v>73</v>
      </c>
      <c r="D44" s="75">
        <f>VLOOKUP(C44,Country_Data!B:F,5,FALSE)</f>
        <v>811</v>
      </c>
      <c r="E44" s="75">
        <f>D44*Projections_Data!$C$15</f>
        <v>47.754736303123401</v>
      </c>
      <c r="F44" s="75">
        <f>VLOOKUP(C44,Country_Data!C:G,5,FALSE)</f>
        <v>5</v>
      </c>
      <c r="G44" s="76">
        <f>IFERROR(VLOOKUP(C44,Days_Since_100!C:G,5,FALSE)-1,0)</f>
        <v>4.7519162261838277E-2</v>
      </c>
      <c r="H44" s="77">
        <f>IFERROR(VLOOKUP(C44,Deaths_since_10!C:G,5,FALSE)-1,0)</f>
        <v>0</v>
      </c>
      <c r="J44" s="68" t="str">
        <f>IFERROR(LOG((M44/E44),1+G44),"")</f>
        <v/>
      </c>
      <c r="K44" s="67"/>
      <c r="L44" s="61">
        <f>VLOOKUP(C44,Country_Data!C:J,8,FALSE)</f>
        <v>1701575</v>
      </c>
      <c r="M44" s="60">
        <f>(L44/100000)*K44</f>
        <v>0</v>
      </c>
      <c r="O44" s="59">
        <f t="array" ref="O44">IF(OR(C44=$Q$4:$Q$22),1,0)</f>
        <v>0</v>
      </c>
    </row>
    <row r="45" spans="2:15" s="59" customFormat="1" ht="13.8" customHeight="1" x14ac:dyDescent="0.3">
      <c r="B45" s="66">
        <f t="shared" si="1"/>
        <v>42</v>
      </c>
      <c r="C45" s="62" t="s">
        <v>338</v>
      </c>
      <c r="D45" s="75">
        <f>VLOOKUP(C45,Country_Data!B:F,5,FALSE)</f>
        <v>62589</v>
      </c>
      <c r="E45" s="75">
        <f>D45*Projections_Data!$C$15</f>
        <v>3685.4761904761908</v>
      </c>
      <c r="F45" s="75">
        <f>VLOOKUP(C45,Country_Data!C:G,5,FALSE)</f>
        <v>3872</v>
      </c>
      <c r="G45" s="76">
        <f>IFERROR(VLOOKUP(C45,Days_Since_100!C:G,5,FALSE)-1,0)</f>
        <v>4.3990108031630726E-2</v>
      </c>
      <c r="H45" s="77">
        <f>IFERROR(VLOOKUP(C45,Deaths_since_10!C:G,5,FALSE)-1,0)</f>
        <v>4.1476927535514463E-2</v>
      </c>
      <c r="J45" s="68" t="str">
        <f>IFERROR(LOG((M45/E45),1+G45),"")</f>
        <v/>
      </c>
      <c r="K45" s="67"/>
      <c r="L45" s="61">
        <f>VLOOKUP(C45,Country_Data!C:J,8,FALSE)</f>
        <v>83992949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1"/>
        <v>43</v>
      </c>
      <c r="C46" s="62" t="s">
        <v>35</v>
      </c>
      <c r="D46" s="75">
        <f>VLOOKUP(C46,Country_Data!B:F,5,FALSE)</f>
        <v>2258</v>
      </c>
      <c r="E46" s="75">
        <f>D46*Projections_Data!$C$15</f>
        <v>132.95954941116233</v>
      </c>
      <c r="F46" s="75">
        <f>VLOOKUP(C46,Country_Data!C:G,5,FALSE)</f>
        <v>27</v>
      </c>
      <c r="G46" s="76">
        <f>IFERROR(VLOOKUP(C46,Days_Since_100!C:G,5,FALSE)-1,0)</f>
        <v>3.7873762501858366E-2</v>
      </c>
      <c r="H46" s="77">
        <f>IFERROR(VLOOKUP(C46,Deaths_since_10!C:G,5,FALSE)-1,0)</f>
        <v>0.12474611314209483</v>
      </c>
      <c r="J46" s="68" t="str">
        <f>IFERROR(LOG((M46/E46),1+G46),"")</f>
        <v/>
      </c>
      <c r="K46" s="67"/>
      <c r="L46" s="61">
        <f>VLOOKUP(C46,Country_Data!C:J,8,FALSE)</f>
        <v>69799978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1"/>
        <v>44</v>
      </c>
      <c r="C47" s="62" t="s">
        <v>92</v>
      </c>
      <c r="D47" s="75">
        <f>VLOOKUP(C47,Country_Data!B:F,5,FALSE)</f>
        <v>1586</v>
      </c>
      <c r="E47" s="75">
        <f>D47*Projections_Data!$C$15</f>
        <v>93.389656938044041</v>
      </c>
      <c r="F47" s="75">
        <f>VLOOKUP(C47,Country_Data!C:G,5,FALSE)</f>
        <v>6</v>
      </c>
      <c r="G47" s="76">
        <f>IFERROR(VLOOKUP(C47,Days_Since_100!C:G,5,FALSE)-1,0)</f>
        <v>3.7556313680007225E-2</v>
      </c>
      <c r="H47" s="77">
        <f>IFERROR(VLOOKUP(C47,Deaths_since_10!C:G,5,FALSE)-1,0)</f>
        <v>0</v>
      </c>
      <c r="J47" s="68" t="str">
        <f>IFERROR(LOG((M47/E47),1+G47),"")</f>
        <v/>
      </c>
      <c r="K47" s="67"/>
      <c r="L47" s="61">
        <f>VLOOKUP(C47,Country_Data!C:J,8,FALSE)</f>
        <v>341243</v>
      </c>
      <c r="M47" s="60"/>
      <c r="O47" s="59">
        <f t="array" ref="O47">IF(OR(C47=$Q$4:$Q$22),1,0)</f>
        <v>0</v>
      </c>
    </row>
    <row r="48" spans="2:15" s="59" customFormat="1" ht="13.8" customHeight="1" x14ac:dyDescent="0.3">
      <c r="B48" s="66">
        <f t="shared" si="1"/>
        <v>45</v>
      </c>
      <c r="C48" s="62" t="s">
        <v>92</v>
      </c>
      <c r="D48" s="75">
        <f>VLOOKUP(C48,Country_Data!B:F,5,FALSE)</f>
        <v>1586</v>
      </c>
      <c r="E48" s="75">
        <f>D48*Projections_Data!$C$15</f>
        <v>93.389656938044041</v>
      </c>
      <c r="F48" s="75">
        <f>VLOOKUP(C48,Country_Data!C:G,5,FALSE)</f>
        <v>6</v>
      </c>
      <c r="G48" s="76">
        <f>IFERROR(VLOOKUP(C48,Days_Since_100!C:G,5,FALSE)-1,0)</f>
        <v>3.7556313680007225E-2</v>
      </c>
      <c r="H48" s="77">
        <f>IFERROR(VLOOKUP(C48,Deaths_since_10!C:G,5,FALSE)-1,0)</f>
        <v>0</v>
      </c>
      <c r="J48" s="68">
        <f>IFERROR(LOG((M48/E48),1+G48),"")</f>
        <v>-14.729119079811495</v>
      </c>
      <c r="K48" s="67">
        <v>15.9</v>
      </c>
      <c r="L48" s="61">
        <f>VLOOKUP(C48,Country_Data!C:J,8,FALSE)</f>
        <v>341243</v>
      </c>
      <c r="M48" s="60">
        <f>(L48/100000)*K48</f>
        <v>54.257637000000003</v>
      </c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1"/>
        <v>46</v>
      </c>
      <c r="C49" s="62" t="s">
        <v>111</v>
      </c>
      <c r="D49" s="75">
        <f>VLOOKUP(C49,Country_Data!B:F,5,FALSE)</f>
        <v>548</v>
      </c>
      <c r="E49" s="75">
        <f>D49*Projections_Data!$C$15</f>
        <v>32.268305171530976</v>
      </c>
      <c r="F49" s="75">
        <f>VLOOKUP(C49,Country_Data!C:G,5,FALSE)</f>
        <v>2</v>
      </c>
      <c r="G49" s="76">
        <f>IFERROR(VLOOKUP(C49,Days_Since_100!C:G,5,FALSE)-1,0)</f>
        <v>3.6532720409586661E-2</v>
      </c>
      <c r="H49" s="77">
        <f>IFERROR(VLOOKUP(C49,Deaths_since_10!C:G,5,FALSE)-1,0)</f>
        <v>0</v>
      </c>
      <c r="J49" s="68">
        <f>IFERROR(LOG((M49/E49),1+G49),"")</f>
        <v>51.864401900408922</v>
      </c>
      <c r="K49" s="67">
        <v>11</v>
      </c>
      <c r="L49" s="61">
        <f>VLOOKUP(C49,Country_Data!C:J,8,FALSE)</f>
        <v>1886198</v>
      </c>
      <c r="M49" s="60">
        <f>(L49/100000)*K49</f>
        <v>207.48177999999999</v>
      </c>
      <c r="O49" s="59">
        <f t="array" ref="O49">IF(OR(C49=$Q$4:$Q$22),1,0)</f>
        <v>0</v>
      </c>
    </row>
    <row r="50" spans="2:15" s="59" customFormat="1" ht="13.8" customHeight="1" x14ac:dyDescent="0.3">
      <c r="B50" s="66">
        <f t="shared" si="1"/>
        <v>47</v>
      </c>
      <c r="C50" s="62" t="s">
        <v>145</v>
      </c>
      <c r="D50" s="75">
        <f>VLOOKUP(C50,Country_Data!B:F,5,FALSE)</f>
        <v>1749</v>
      </c>
      <c r="E50" s="75">
        <f>D50*Projections_Data!$C$15</f>
        <v>102.98771121351767</v>
      </c>
      <c r="F50" s="75">
        <f>VLOOKUP(C50,Country_Data!C:G,5,FALSE)</f>
        <v>13</v>
      </c>
      <c r="G50" s="76">
        <f>IFERROR(VLOOKUP(C50,Days_Since_100!C:G,5,FALSE)-1,0)</f>
        <v>3.6498045212676633E-2</v>
      </c>
      <c r="H50" s="77">
        <f>IFERROR(VLOOKUP(C50,Deaths_since_10!C:G,5,FALSE)-1,0)</f>
        <v>9.6289389328686026E-2</v>
      </c>
      <c r="J50" s="68" t="str">
        <f>IFERROR(LOG((M50/E50),1+G50),"")</f>
        <v/>
      </c>
      <c r="K50" s="67"/>
      <c r="L50" s="61">
        <f>VLOOKUP(C50,Country_Data!C:J,8,FALSE)</f>
        <v>59308690</v>
      </c>
      <c r="M50" s="60">
        <f>(L50/100000)*K50</f>
        <v>0</v>
      </c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1"/>
        <v>48</v>
      </c>
      <c r="C51" s="62" t="s">
        <v>99</v>
      </c>
      <c r="D51" s="75">
        <f>VLOOKUP(C51,Country_Data!B:F,5,FALSE)</f>
        <v>2970</v>
      </c>
      <c r="E51" s="75">
        <f>D51*Projections_Data!$C$15</f>
        <v>174.88479262672811</v>
      </c>
      <c r="F51" s="75">
        <f>VLOOKUP(C51,Country_Data!C:G,5,FALSE)</f>
        <v>44</v>
      </c>
      <c r="G51" s="76">
        <f>IFERROR(VLOOKUP(C51,Days_Since_100!C:G,5,FALSE)-1,0)</f>
        <v>3.6134495786299459E-2</v>
      </c>
      <c r="H51" s="77">
        <f>IFERROR(VLOOKUP(C51,Deaths_since_10!C:G,5,FALSE)-1,0)</f>
        <v>7.9608473046602901E-2</v>
      </c>
      <c r="J51" s="68">
        <f>IFERROR(LOG((M51/E51),1+G51),"")</f>
        <v>-3.3563083556312368</v>
      </c>
      <c r="K51" s="67">
        <v>24.8</v>
      </c>
      <c r="L51" s="61">
        <f>VLOOKUP(C51,Country_Data!C:J,8,FALSE)</f>
        <v>625978</v>
      </c>
      <c r="M51" s="60">
        <f>(L51/100000)*K51</f>
        <v>155.24254400000001</v>
      </c>
      <c r="O51" s="59">
        <f t="array" ref="O51">IF(OR(C51=$Q$4:$Q$22),1,0)</f>
        <v>0</v>
      </c>
    </row>
    <row r="52" spans="2:15" s="59" customFormat="1" ht="13.8" customHeight="1" x14ac:dyDescent="0.3">
      <c r="B52" s="66">
        <f t="shared" si="1"/>
        <v>49</v>
      </c>
      <c r="C52" s="62" t="s">
        <v>83</v>
      </c>
      <c r="D52" s="75">
        <f>VLOOKUP(C52,Country_Data!B:F,5,FALSE)</f>
        <v>1832</v>
      </c>
      <c r="E52" s="75">
        <f>D52*Projections_Data!$C$15</f>
        <v>107.87506400409627</v>
      </c>
      <c r="F52" s="75">
        <f>VLOOKUP(C52,Country_Data!C:G,5,FALSE)</f>
        <v>81</v>
      </c>
      <c r="G52" s="76">
        <f>IFERROR(VLOOKUP(C52,Days_Since_100!C:G,5,FALSE)-1,0)</f>
        <v>3.4798128669510486E-2</v>
      </c>
      <c r="H52" s="77">
        <f>IFERROR(VLOOKUP(C52,Deaths_since_10!C:G,5,FALSE)-1,0)</f>
        <v>8.8533576967508631E-2</v>
      </c>
      <c r="J52" s="68" t="str">
        <f>IFERROR(LOG((M52/E52),1+G52),"")</f>
        <v/>
      </c>
      <c r="K52" s="67"/>
      <c r="L52" s="61">
        <f>VLOOKUP(C52,Country_Data!C:J,8,FALSE)</f>
        <v>10423054</v>
      </c>
      <c r="M52" s="60"/>
      <c r="O52" s="59">
        <f t="array" ref="O52">IF(OR(C52=$Q$4:$Q$22),1,0)</f>
        <v>0</v>
      </c>
    </row>
    <row r="53" spans="2:15" s="59" customFormat="1" ht="13.8" customHeight="1" x14ac:dyDescent="0.3">
      <c r="B53" s="66">
        <f t="shared" si="1"/>
        <v>50</v>
      </c>
      <c r="C53" s="62" t="s">
        <v>103</v>
      </c>
      <c r="D53" s="75">
        <f>VLOOKUP(C53,Country_Data!B:F,5,FALSE)</f>
        <v>3747</v>
      </c>
      <c r="E53" s="75">
        <f>D53*Projections_Data!$C$15</f>
        <v>220.63748079877112</v>
      </c>
      <c r="F53" s="75">
        <f>VLOOKUP(C53,Country_Data!C:G,5,FALSE)</f>
        <v>191</v>
      </c>
      <c r="G53" s="76">
        <f>IFERROR(VLOOKUP(C53,Days_Since_100!C:G,5,FALSE)-1,0)</f>
        <v>3.4467617443834975E-2</v>
      </c>
      <c r="H53" s="77">
        <f>IFERROR(VLOOKUP(C53,Deaths_since_10!C:G,5,FALSE)-1,0)</f>
        <v>9.7413817900523503E-2</v>
      </c>
      <c r="J53" s="68" t="str">
        <f>IFERROR(LOG((M53/E53),1+G53),"")</f>
        <v/>
      </c>
      <c r="K53" s="67"/>
      <c r="L53" s="61">
        <f>VLOOKUP(C53,Country_Data!C:J,8,FALSE)</f>
        <v>17643054</v>
      </c>
      <c r="M53" s="60"/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1"/>
        <v>51</v>
      </c>
      <c r="C54" s="62" t="s">
        <v>85</v>
      </c>
      <c r="D54" s="75">
        <f>VLOOKUP(C54,Country_Data!B:F,5,FALSE)</f>
        <v>6086</v>
      </c>
      <c r="E54" s="75">
        <f>D54*Projections_Data!$C$15</f>
        <v>358.36661546338968</v>
      </c>
      <c r="F54" s="75">
        <f>VLOOKUP(C54,Country_Data!C:G,5,FALSE)</f>
        <v>89</v>
      </c>
      <c r="G54" s="76">
        <f>IFERROR(VLOOKUP(C54,Days_Since_100!C:G,5,FALSE)-1,0)</f>
        <v>3.4083374858346671E-2</v>
      </c>
      <c r="H54" s="77">
        <f>IFERROR(VLOOKUP(C54,Deaths_since_10!C:G,5,FALSE)-1,0)</f>
        <v>0.12223549409325929</v>
      </c>
      <c r="J54" s="68">
        <f>IFERROR(LOG((M54/E54),1+G54),"")</f>
        <v>5.6927510246226065</v>
      </c>
      <c r="K54" s="67">
        <v>8</v>
      </c>
      <c r="L54" s="61">
        <f>VLOOKUP(C54,Country_Data!C:J,8,FALSE)</f>
        <v>5421241</v>
      </c>
      <c r="M54" s="60">
        <f>(L54/100000)*K54</f>
        <v>433.69927999999999</v>
      </c>
      <c r="O54" s="59">
        <f t="array" ref="O54">IF(OR(C54=$Q$4:$Q$22),1,0)</f>
        <v>0</v>
      </c>
    </row>
    <row r="55" spans="2:15" s="59" customFormat="1" ht="13.8" customHeight="1" x14ac:dyDescent="0.3">
      <c r="B55" s="66">
        <f t="shared" si="1"/>
        <v>52</v>
      </c>
      <c r="C55" s="62" t="s">
        <v>77</v>
      </c>
      <c r="D55" s="75">
        <f>VLOOKUP(C55,Country_Data!B:F,5,FALSE)</f>
        <v>22253</v>
      </c>
      <c r="E55" s="75">
        <f>D55*Projections_Data!$C$15</f>
        <v>1310.3405017921148</v>
      </c>
      <c r="F55" s="75">
        <f>VLOOKUP(C55,Country_Data!C:G,5,FALSE)</f>
        <v>821</v>
      </c>
      <c r="G55" s="76">
        <f>IFERROR(VLOOKUP(C55,Days_Since_100!C:G,5,FALSE)-1,0)</f>
        <v>3.4002262562028429E-2</v>
      </c>
      <c r="H55" s="77">
        <f>IFERROR(VLOOKUP(C55,Deaths_since_10!C:G,5,FALSE)-1,0)</f>
        <v>8.9019543070428142E-2</v>
      </c>
      <c r="J55" s="68" t="str">
        <f>IFERROR(LOG((M55/E55),1+G55),"")</f>
        <v/>
      </c>
      <c r="K55" s="67"/>
      <c r="L55" s="61">
        <f>VLOOKUP(C55,Country_Data!C:J,8,FALSE)</f>
        <v>8654622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customHeight="1" x14ac:dyDescent="0.3">
      <c r="B56" s="66">
        <f t="shared" si="1"/>
        <v>53</v>
      </c>
      <c r="C56" s="62" t="s">
        <v>141</v>
      </c>
      <c r="D56" s="75">
        <f>VLOOKUP(C56,Country_Data!B:F,5,FALSE)</f>
        <v>1059</v>
      </c>
      <c r="E56" s="75">
        <f>D56*Projections_Data!$C$15</f>
        <v>62.357910906298002</v>
      </c>
      <c r="F56" s="75">
        <f>VLOOKUP(C56,Country_Data!C:G,5,FALSE)</f>
        <v>36</v>
      </c>
      <c r="G56" s="76">
        <f>IFERROR(VLOOKUP(C56,Days_Since_100!C:G,5,FALSE)-1,0)</f>
        <v>3.3762332041970211E-2</v>
      </c>
      <c r="H56" s="77">
        <f>IFERROR(VLOOKUP(C56,Deaths_since_10!C:G,5,FALSE)-1,0)</f>
        <v>0.16190525490599006</v>
      </c>
      <c r="J56" s="68" t="str">
        <f>IFERROR(LOG((M56/E56),1+G56),"")</f>
        <v/>
      </c>
      <c r="K56" s="67"/>
      <c r="L56" s="61">
        <f>VLOOKUP(C56,Country_Data!C:J,8,FALSE)</f>
        <v>2078938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1"/>
        <v>54</v>
      </c>
      <c r="C57" s="62" t="s">
        <v>58</v>
      </c>
      <c r="D57" s="75">
        <f>VLOOKUP(C57,Country_Data!B:F,5,FALSE)</f>
        <v>135586</v>
      </c>
      <c r="E57" s="75">
        <f>D57*Projections_Data!$C$15</f>
        <v>7983.8146441372255</v>
      </c>
      <c r="F57" s="75">
        <f>VLOOKUP(C57,Country_Data!C:G,5,FALSE)</f>
        <v>17127</v>
      </c>
      <c r="G57" s="76">
        <f>IFERROR(VLOOKUP(C57,Days_Since_100!C:G,5,FALSE)-1,0)</f>
        <v>3.3048740052544989E-2</v>
      </c>
      <c r="H57" s="77">
        <f>IFERROR(VLOOKUP(C57,Deaths_since_10!C:G,5,FALSE)-1,0)</f>
        <v>4.241251649089528E-2</v>
      </c>
      <c r="J57" s="68">
        <f>IFERROR(LOG((M57/E57),1+G57),"")</f>
        <v>-24.260497726758203</v>
      </c>
      <c r="K57" s="67">
        <v>6</v>
      </c>
      <c r="L57" s="61">
        <f>VLOOKUP(C57,Country_Data!C:J,8,FALSE)</f>
        <v>60461826</v>
      </c>
      <c r="M57" s="60">
        <f>(L57/100000)*K57</f>
        <v>3627.7095599999998</v>
      </c>
      <c r="O57" s="59">
        <f t="array" ref="O57">IF(OR(C57=$Q$4:$Q$22),1,0)</f>
        <v>1</v>
      </c>
    </row>
    <row r="58" spans="2:15" s="59" customFormat="1" ht="13.8" customHeight="1" x14ac:dyDescent="0.3">
      <c r="B58" s="66">
        <f t="shared" si="1"/>
        <v>55</v>
      </c>
      <c r="C58" s="62" t="s">
        <v>48</v>
      </c>
      <c r="D58" s="75">
        <f>VLOOKUP(C58,Country_Data!B:F,5,FALSE)</f>
        <v>5895</v>
      </c>
      <c r="E58" s="75">
        <f>D58*Projections_Data!$C$15</f>
        <v>347.11981566820276</v>
      </c>
      <c r="F58" s="75">
        <f>VLOOKUP(C58,Country_Data!C:G,5,FALSE)</f>
        <v>45</v>
      </c>
      <c r="G58" s="76">
        <f>IFERROR(VLOOKUP(C58,Days_Since_100!C:G,5,FALSE)-1,0)</f>
        <v>2.8751910437234462E-2</v>
      </c>
      <c r="H58" s="77">
        <f>IFERROR(VLOOKUP(C58,Deaths_since_10!C:G,5,FALSE)-1,0)</f>
        <v>0.13396657763302722</v>
      </c>
      <c r="J58" s="68" t="str">
        <f>IFERROR(LOG((M58/E58),1+G58),"")</f>
        <v/>
      </c>
      <c r="K58" s="67"/>
      <c r="L58" s="61">
        <f>VLOOKUP(C58,Country_Data!C:J,8,FALSE)</f>
        <v>25499884</v>
      </c>
      <c r="M58" s="60">
        <f>(L58/100000)*K58</f>
        <v>0</v>
      </c>
      <c r="O58" s="59">
        <f t="array" ref="O58">IF(OR(C58=$Q$4:$Q$22),1,0)</f>
        <v>0</v>
      </c>
    </row>
    <row r="59" spans="2:15" s="59" customFormat="1" ht="13.8" customHeight="1" x14ac:dyDescent="0.3">
      <c r="B59" s="66">
        <f t="shared" si="1"/>
        <v>56</v>
      </c>
      <c r="C59" s="62" t="s">
        <v>90</v>
      </c>
      <c r="D59" s="75">
        <f>VLOOKUP(C59,Country_Data!B:F,5,FALSE)</f>
        <v>279</v>
      </c>
      <c r="E59" s="75">
        <f>D59*Projections_Data!$C$15</f>
        <v>16.428571428571431</v>
      </c>
      <c r="F59" s="75">
        <f>VLOOKUP(C59,Country_Data!C:G,5,FALSE)</f>
        <v>34</v>
      </c>
      <c r="G59" s="76">
        <f>IFERROR(VLOOKUP(C59,Days_Since_100!C:G,5,FALSE)-1,0)</f>
        <v>2.6331418177695909E-2</v>
      </c>
      <c r="H59" s="77">
        <f>IFERROR(VLOOKUP(C59,Deaths_since_10!C:G,5,FALSE)-1,0)</f>
        <v>2.5348575657732741E-2</v>
      </c>
      <c r="J59" s="68" t="str">
        <f>IFERROR(LOG((M59/E59),1+G59),"")</f>
        <v/>
      </c>
      <c r="K59" s="67"/>
      <c r="L59" s="61">
        <f>VLOOKUP(C59,Country_Data!C:J,8,FALSE)</f>
        <v>33931</v>
      </c>
      <c r="M59" s="60">
        <f>(L59/100000)*K59</f>
        <v>0</v>
      </c>
      <c r="O59" s="59">
        <f t="array" ref="O59">IF(OR(C59=$Q$4:$Q$22),1,0)</f>
        <v>0</v>
      </c>
    </row>
    <row r="60" spans="2:15" ht="13.2" customHeight="1" x14ac:dyDescent="0.2">
      <c r="B60" s="66">
        <f t="shared" ref="B60:B66" si="2">B59+1</f>
        <v>57</v>
      </c>
      <c r="C60" s="62" t="s">
        <v>78</v>
      </c>
      <c r="D60" s="75">
        <f>VLOOKUP(C60,Country_Data!B:F,5,FALSE)</f>
        <v>12639</v>
      </c>
      <c r="E60" s="75">
        <f>D60*Projections_Data!$C$15</f>
        <v>744.23195084485405</v>
      </c>
      <c r="F60" s="75">
        <f>VLOOKUP(C60,Country_Data!C:G,5,FALSE)</f>
        <v>243</v>
      </c>
      <c r="G60" s="76">
        <f>IFERROR(VLOOKUP(C60,Days_Since_100!C:G,5,FALSE)-1,0)</f>
        <v>2.5773119839392677E-2</v>
      </c>
      <c r="H60" s="77">
        <f>IFERROR(VLOOKUP(C60,Deaths_since_10!C:G,5,FALSE)-1,0)</f>
        <v>8.990799242904024E-2</v>
      </c>
      <c r="J60" s="68" t="str">
        <f>IFERROR(LOG((M60/E60),1+G60),"")</f>
        <v/>
      </c>
      <c r="K60" s="67">
        <v>12.2</v>
      </c>
      <c r="L60" s="61">
        <f>VLOOKUP(C60,Country_Data!C:J,8,FALSE)</f>
        <v>9006398</v>
      </c>
      <c r="M60" s="60"/>
      <c r="O60" s="59">
        <f t="array" ref="O60">IF(OR(C60=$Q$4:$Q$22),1,0)</f>
        <v>0</v>
      </c>
    </row>
    <row r="61" spans="2:15" ht="13.2" customHeight="1" x14ac:dyDescent="0.2">
      <c r="B61" s="66">
        <f t="shared" si="2"/>
        <v>58</v>
      </c>
      <c r="C61" s="62" t="s">
        <v>67</v>
      </c>
      <c r="D61" s="75">
        <f>VLOOKUP(C61,Country_Data!B:F,5,FALSE)</f>
        <v>548</v>
      </c>
      <c r="E61" s="75">
        <f>D61*Projections_Data!$C$15</f>
        <v>32.268305171530976</v>
      </c>
      <c r="F61" s="75">
        <f>VLOOKUP(C61,Country_Data!C:G,5,FALSE)</f>
        <v>19</v>
      </c>
      <c r="G61" s="76">
        <f>IFERROR(VLOOKUP(C61,Days_Since_100!C:G,5,FALSE)-1,0)</f>
        <v>2.0964689090270827E-2</v>
      </c>
      <c r="H61" s="77">
        <f>IFERROR(VLOOKUP(C61,Deaths_since_10!C:G,5,FALSE)-1,0)</f>
        <v>3.4967527040806967E-2</v>
      </c>
      <c r="I61" s="59"/>
      <c r="J61" s="68">
        <f>IFERROR(LOG((M61/E61),1+G61),"")</f>
        <v>123.26256006080135</v>
      </c>
      <c r="K61" s="67">
        <v>6.1</v>
      </c>
      <c r="L61" s="61">
        <f>VLOOKUP(C61,Country_Data!C:J,8,FALSE)</f>
        <v>6825445</v>
      </c>
      <c r="M61" s="60">
        <f>(L61/100000)*K61</f>
        <v>416.35214500000001</v>
      </c>
      <c r="O61" s="59">
        <f t="array" ref="O61">IF(OR(C61=$Q$4:$Q$22),1,0)</f>
        <v>0</v>
      </c>
    </row>
    <row r="62" spans="2:15" ht="13.2" customHeight="1" x14ac:dyDescent="0.2">
      <c r="B62" s="66">
        <f t="shared" si="2"/>
        <v>59</v>
      </c>
      <c r="C62" s="62" t="s">
        <v>342</v>
      </c>
      <c r="D62" s="75">
        <f>VLOOKUP(C62,Country_Data!B:F,5,FALSE)</f>
        <v>376</v>
      </c>
      <c r="E62" s="75">
        <f>D62*Projections_Data!$C$15</f>
        <v>22.140296979006656</v>
      </c>
      <c r="F62" s="75">
        <f>VLOOKUP(C62,Country_Data!C:G,5,FALSE)</f>
        <v>5</v>
      </c>
      <c r="G62" s="76">
        <f>IFERROR(VLOOKUP(C62,Days_Since_100!C:G,5,FALSE)-1,0)</f>
        <v>2.0933910786832932E-2</v>
      </c>
      <c r="H62" s="77">
        <f>IFERROR(VLOOKUP(C62,Deaths_since_10!C:G,5,FALSE)-1,0)</f>
        <v>0</v>
      </c>
      <c r="I62" s="59"/>
      <c r="J62" s="68" t="str">
        <f>IFERROR(LOG((M62/E62),1+G62),"")</f>
        <v/>
      </c>
      <c r="K62" s="67"/>
      <c r="L62" s="61">
        <f>VLOOKUP(C62,Country_Data!C:J,8,FALSE)</f>
        <v>23816775</v>
      </c>
      <c r="M62" s="60">
        <f>(L62/100000)*K62</f>
        <v>0</v>
      </c>
      <c r="O62" s="59">
        <f t="array" ref="O62">IF(OR(C62=$Q$4:$Q$22),1,0)</f>
        <v>0</v>
      </c>
    </row>
    <row r="63" spans="2:15" ht="13.2" customHeight="1" x14ac:dyDescent="0.2">
      <c r="B63" s="66">
        <f t="shared" si="2"/>
        <v>60</v>
      </c>
      <c r="C63" s="62" t="s">
        <v>337</v>
      </c>
      <c r="D63" s="75">
        <f>VLOOKUP(C63,Country_Data!B:F,5,FALSE)</f>
        <v>82718</v>
      </c>
      <c r="E63" s="75">
        <f>D63*Projections_Data!$C$15</f>
        <v>4870.7475678443425</v>
      </c>
      <c r="F63" s="75">
        <f>VLOOKUP(C63,Country_Data!C:G,5,FALSE)</f>
        <v>3335</v>
      </c>
      <c r="G63" s="76">
        <f>IFERROR(VLOOKUP(C63,Days_Since_100!C:G,5,FALSE)-1,0)</f>
        <v>6.9294427028454564E-4</v>
      </c>
      <c r="H63" s="77">
        <f>IFERROR(VLOOKUP(C63,Deaths_since_10!C:G,5,FALSE)-1,0)</f>
        <v>7.8143879962766505E-4</v>
      </c>
      <c r="I63" s="59"/>
      <c r="J63" s="68">
        <f>IFERROR(LOG((M63/E63),1+G63),"")</f>
        <v>3413.3539057471212</v>
      </c>
      <c r="K63" s="67">
        <v>3.6</v>
      </c>
      <c r="L63" s="61">
        <f>VLOOKUP(C63,Country_Data!C:J,8,FALSE)</f>
        <v>1439323776</v>
      </c>
      <c r="M63" s="60">
        <f>(L63/100000)*K63</f>
        <v>51815.655936000003</v>
      </c>
      <c r="O63" s="59">
        <f t="array" ref="O63">IF(OR(C63=$Q$4:$Q$22),1,0)</f>
        <v>0</v>
      </c>
    </row>
    <row r="64" spans="2:15" ht="13.2" customHeight="1" x14ac:dyDescent="0.2">
      <c r="B64" s="66">
        <f t="shared" si="2"/>
        <v>61</v>
      </c>
      <c r="C64" s="62" t="s">
        <v>475</v>
      </c>
      <c r="D64" s="75">
        <f>VLOOKUP(C64,Country_Data!B:F,5,FALSE)</f>
        <v>10331</v>
      </c>
      <c r="E64" s="75">
        <f>D64*Projections_Data!$C$15</f>
        <v>608.32821300563239</v>
      </c>
      <c r="F64" s="75" t="e">
        <f>VLOOKUP(C64,Country_Data!C:G,5,FALSE)</f>
        <v>#N/A</v>
      </c>
      <c r="G64" s="76">
        <f>IFERROR(VLOOKUP(C64,Days_Since_100!C:G,5,FALSE)-1,0)</f>
        <v>0</v>
      </c>
      <c r="H64" s="77">
        <f>IFERROR(VLOOKUP(C64,Deaths_since_10!C:G,5,FALSE)-1,0)</f>
        <v>0</v>
      </c>
      <c r="I64" s="59"/>
      <c r="J64" s="68" t="str">
        <f>IFERROR(LOG((M64/E64),1+G64),"")</f>
        <v/>
      </c>
      <c r="K64" s="67">
        <v>10.6</v>
      </c>
      <c r="L64" s="61" t="e">
        <f>VLOOKUP(C64,Country_Data!C:J,8,FALSE)</f>
        <v>#N/A</v>
      </c>
      <c r="M64" s="60">
        <v>1500</v>
      </c>
      <c r="O64" s="59">
        <f t="array" ref="O64">IF(OR(C64=$Q$4:$Q$22),1,0)</f>
        <v>0</v>
      </c>
    </row>
    <row r="65" spans="1:15" ht="13.2" customHeight="1" x14ac:dyDescent="0.2">
      <c r="B65" s="66">
        <f t="shared" si="2"/>
        <v>62</v>
      </c>
      <c r="C65" s="62" t="s">
        <v>478</v>
      </c>
      <c r="D65" s="75">
        <f>VLOOKUP(C65,Country_Data!B:F,5,FALSE)</f>
        <v>5017</v>
      </c>
      <c r="E65" s="75">
        <f>D65*Projections_Data!$C$15</f>
        <v>295.41986687147977</v>
      </c>
      <c r="F65" s="75" t="e">
        <f>VLOOKUP(C65,Country_Data!C:G,5,FALSE)</f>
        <v>#N/A</v>
      </c>
      <c r="G65" s="76">
        <f>IFERROR(VLOOKUP(C65,Days_Since_100!C:G,5,FALSE)-1,0)</f>
        <v>0</v>
      </c>
      <c r="H65" s="77">
        <f>IFERROR(VLOOKUP(C65,Deaths_since_10!C:G,5,FALSE)-1,0)</f>
        <v>0</v>
      </c>
      <c r="I65" s="59"/>
      <c r="J65" s="68" t="str">
        <f>IFERROR(LOG((M65/E65),1+G65),"")</f>
        <v/>
      </c>
      <c r="K65" s="67">
        <v>11.6</v>
      </c>
      <c r="L65" s="61" t="e">
        <f>VLOOKUP(C65,Country_Data!C:J,8,FALSE)</f>
        <v>#N/A</v>
      </c>
      <c r="M65" s="60" t="e">
        <f>(L65/100000)*K65</f>
        <v>#N/A</v>
      </c>
      <c r="O65" s="59">
        <f t="array" ref="O65">IF(OR(C65=$Q$4:$Q$22),1,0)</f>
        <v>0</v>
      </c>
    </row>
    <row r="66" spans="1:15" ht="13.2" customHeight="1" thickBot="1" x14ac:dyDescent="0.25">
      <c r="A66" s="88"/>
      <c r="B66" s="66">
        <f t="shared" si="2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>IFERROR(LOG((M66/E66),1+G66),"")</f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629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66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zoomScale="80" zoomScaleNormal="80" workbookViewId="0">
      <selection activeCell="P6" sqref="P6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400000</v>
      </c>
      <c r="D4" s="5">
        <v>15000</v>
      </c>
      <c r="H4">
        <v>3</v>
      </c>
      <c r="I4" s="17" t="s">
        <v>58</v>
      </c>
      <c r="Q4" t="s">
        <v>429</v>
      </c>
      <c r="R4">
        <v>40</v>
      </c>
      <c r="S4">
        <v>40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U4" activePane="bottomRight" state="frozen"/>
      <selection pane="topRight" activeCell="G1" sqref="G1"/>
      <selection pane="bottomLeft" activeCell="A4" sqref="A4"/>
      <selection pane="bottomRight" activeCell="BA14" sqref="AY14:BA14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Japan</v>
      </c>
      <c r="C2" s="20">
        <f>MAX(ConfirmedRaw!1:1)</f>
        <v>43928</v>
      </c>
      <c r="AM2" s="24"/>
      <c r="AN2" s="24"/>
    </row>
    <row r="3" spans="2:248" x14ac:dyDescent="0.3">
      <c r="G3" s="20">
        <f ca="1">VLOOKUP(B2,Country_Data!B:E,4,FALSE)</f>
        <v>43882</v>
      </c>
      <c r="H3" s="20">
        <f t="shared" ref="H3:BS3" ca="1" si="0">G3+1</f>
        <v>43883</v>
      </c>
      <c r="I3" s="20">
        <f t="shared" ca="1" si="0"/>
        <v>43884</v>
      </c>
      <c r="J3" s="20">
        <f t="shared" ca="1" si="0"/>
        <v>43885</v>
      </c>
      <c r="K3" s="20">
        <f t="shared" ca="1" si="0"/>
        <v>43886</v>
      </c>
      <c r="L3" s="20">
        <f t="shared" ca="1" si="0"/>
        <v>43887</v>
      </c>
      <c r="M3" s="20">
        <f t="shared" ca="1" si="0"/>
        <v>43888</v>
      </c>
      <c r="N3" s="20">
        <f t="shared" ca="1" si="0"/>
        <v>43889</v>
      </c>
      <c r="O3" s="20">
        <f t="shared" ca="1" si="0"/>
        <v>43890</v>
      </c>
      <c r="P3" s="20">
        <f t="shared" ca="1" si="0"/>
        <v>43891</v>
      </c>
      <c r="Q3" s="20">
        <f t="shared" ca="1" si="0"/>
        <v>43892</v>
      </c>
      <c r="R3" s="20">
        <f t="shared" ca="1" si="0"/>
        <v>43893</v>
      </c>
      <c r="S3" s="20">
        <f t="shared" ca="1" si="0"/>
        <v>43894</v>
      </c>
      <c r="T3" s="20">
        <f t="shared" ca="1" si="0"/>
        <v>43895</v>
      </c>
      <c r="U3" s="20">
        <f t="shared" ca="1" si="0"/>
        <v>43896</v>
      </c>
      <c r="V3" s="20">
        <f t="shared" ca="1" si="0"/>
        <v>43897</v>
      </c>
      <c r="W3" s="20">
        <f t="shared" ca="1" si="0"/>
        <v>43898</v>
      </c>
      <c r="X3" s="20">
        <f t="shared" ca="1" si="0"/>
        <v>43899</v>
      </c>
      <c r="Y3" s="20">
        <f t="shared" ca="1" si="0"/>
        <v>43900</v>
      </c>
      <c r="Z3" s="20">
        <f t="shared" ca="1" si="0"/>
        <v>43901</v>
      </c>
      <c r="AA3" s="20">
        <f t="shared" ca="1" si="0"/>
        <v>43902</v>
      </c>
      <c r="AB3" s="20">
        <f t="shared" ca="1" si="0"/>
        <v>43903</v>
      </c>
      <c r="AC3" s="20">
        <f t="shared" ca="1" si="0"/>
        <v>43904</v>
      </c>
      <c r="AD3" s="20">
        <f t="shared" ca="1" si="0"/>
        <v>43905</v>
      </c>
      <c r="AE3" s="20">
        <f t="shared" ca="1" si="0"/>
        <v>43906</v>
      </c>
      <c r="AF3" s="20">
        <f t="shared" ca="1" si="0"/>
        <v>43907</v>
      </c>
      <c r="AG3" s="20">
        <f t="shared" ca="1" si="0"/>
        <v>43908</v>
      </c>
      <c r="AH3" s="20">
        <f t="shared" ca="1" si="0"/>
        <v>43909</v>
      </c>
      <c r="AI3" s="20">
        <f t="shared" ca="1" si="0"/>
        <v>43910</v>
      </c>
      <c r="AJ3" s="20">
        <f t="shared" ca="1" si="0"/>
        <v>43911</v>
      </c>
      <c r="AK3" s="20">
        <f t="shared" ca="1" si="0"/>
        <v>43912</v>
      </c>
      <c r="AL3" s="20">
        <f t="shared" ca="1" si="0"/>
        <v>43913</v>
      </c>
      <c r="AM3" s="20">
        <f t="shared" ca="1" si="0"/>
        <v>43914</v>
      </c>
      <c r="AN3" s="20">
        <f t="shared" ca="1" si="0"/>
        <v>43915</v>
      </c>
      <c r="AO3" s="20">
        <f t="shared" ca="1" si="0"/>
        <v>43916</v>
      </c>
      <c r="AP3" s="20">
        <f t="shared" ca="1" si="0"/>
        <v>43917</v>
      </c>
      <c r="AQ3" s="20">
        <f t="shared" ca="1" si="0"/>
        <v>43918</v>
      </c>
      <c r="AR3" s="20">
        <f t="shared" ca="1" si="0"/>
        <v>43919</v>
      </c>
      <c r="AS3" s="20">
        <f t="shared" ca="1" si="0"/>
        <v>43920</v>
      </c>
      <c r="AT3" s="20">
        <f t="shared" ca="1" si="0"/>
        <v>43921</v>
      </c>
      <c r="AU3" s="20">
        <f t="shared" ca="1" si="0"/>
        <v>43922</v>
      </c>
      <c r="AV3" s="20">
        <f t="shared" ca="1" si="0"/>
        <v>43923</v>
      </c>
      <c r="AW3" s="20">
        <f t="shared" ca="1" si="0"/>
        <v>43924</v>
      </c>
      <c r="AX3" s="20">
        <f t="shared" ca="1" si="0"/>
        <v>43925</v>
      </c>
      <c r="AY3" s="20">
        <f t="shared" ca="1" si="0"/>
        <v>43926</v>
      </c>
      <c r="AZ3" s="20">
        <f t="shared" ca="1" si="0"/>
        <v>43927</v>
      </c>
      <c r="BA3" s="20">
        <f t="shared" ca="1" si="0"/>
        <v>43928</v>
      </c>
      <c r="BB3" s="20">
        <f t="shared" ca="1" si="0"/>
        <v>43929</v>
      </c>
      <c r="BC3" s="20">
        <f t="shared" ca="1" si="0"/>
        <v>43930</v>
      </c>
      <c r="BD3" s="20">
        <f t="shared" ca="1" si="0"/>
        <v>43931</v>
      </c>
      <c r="BE3" s="20">
        <f t="shared" ca="1" si="0"/>
        <v>43932</v>
      </c>
      <c r="BF3" s="20">
        <f t="shared" ca="1" si="0"/>
        <v>43933</v>
      </c>
      <c r="BG3" s="20">
        <f t="shared" ca="1" si="0"/>
        <v>43934</v>
      </c>
      <c r="BH3" s="20">
        <f t="shared" ca="1" si="0"/>
        <v>43935</v>
      </c>
      <c r="BI3" s="20">
        <f t="shared" ca="1" si="0"/>
        <v>43936</v>
      </c>
      <c r="BJ3" s="20">
        <f t="shared" ca="1" si="0"/>
        <v>43937</v>
      </c>
      <c r="BK3" s="20">
        <f t="shared" ca="1" si="0"/>
        <v>43938</v>
      </c>
      <c r="BL3" s="20">
        <f t="shared" ca="1" si="0"/>
        <v>43939</v>
      </c>
      <c r="BM3" s="20">
        <f t="shared" ca="1" si="0"/>
        <v>43940</v>
      </c>
      <c r="BN3" s="20">
        <f t="shared" ca="1" si="0"/>
        <v>43941</v>
      </c>
      <c r="BO3" s="20">
        <f t="shared" ca="1" si="0"/>
        <v>43942</v>
      </c>
      <c r="BP3" s="20">
        <f t="shared" ca="1" si="0"/>
        <v>43943</v>
      </c>
      <c r="BQ3" s="20">
        <f t="shared" ca="1" si="0"/>
        <v>43944</v>
      </c>
      <c r="BR3" s="20">
        <f t="shared" ca="1" si="0"/>
        <v>43945</v>
      </c>
      <c r="BS3" s="20">
        <f t="shared" ca="1" si="0"/>
        <v>43946</v>
      </c>
      <c r="BT3" s="20">
        <f t="shared" ref="BT3:EE3" ca="1" si="1">BS3+1</f>
        <v>43947</v>
      </c>
      <c r="BU3" s="20">
        <f t="shared" ca="1" si="1"/>
        <v>43948</v>
      </c>
      <c r="BV3" s="20">
        <f t="shared" ca="1" si="1"/>
        <v>43949</v>
      </c>
      <c r="BW3" s="20">
        <f t="shared" ca="1" si="1"/>
        <v>43950</v>
      </c>
      <c r="BX3" s="20">
        <f t="shared" ca="1" si="1"/>
        <v>43951</v>
      </c>
      <c r="BY3" s="20">
        <f t="shared" ca="1" si="1"/>
        <v>43952</v>
      </c>
      <c r="BZ3" s="20">
        <f t="shared" ca="1" si="1"/>
        <v>43953</v>
      </c>
      <c r="CA3" s="20">
        <f t="shared" ca="1" si="1"/>
        <v>43954</v>
      </c>
      <c r="CB3" s="20">
        <f t="shared" ca="1" si="1"/>
        <v>43955</v>
      </c>
      <c r="CC3" s="20">
        <f t="shared" ca="1" si="1"/>
        <v>43956</v>
      </c>
      <c r="CD3" s="20">
        <f t="shared" ca="1" si="1"/>
        <v>43957</v>
      </c>
      <c r="CE3" s="20">
        <f t="shared" ca="1" si="1"/>
        <v>43958</v>
      </c>
      <c r="CF3" s="20">
        <f t="shared" ca="1" si="1"/>
        <v>43959</v>
      </c>
      <c r="CG3" s="20">
        <f t="shared" ca="1" si="1"/>
        <v>43960</v>
      </c>
      <c r="CH3" s="20">
        <f t="shared" ca="1" si="1"/>
        <v>43961</v>
      </c>
      <c r="CI3" s="20">
        <f t="shared" ca="1" si="1"/>
        <v>43962</v>
      </c>
      <c r="CJ3" s="20">
        <f t="shared" ca="1" si="1"/>
        <v>43963</v>
      </c>
      <c r="CK3" s="20">
        <f t="shared" ca="1" si="1"/>
        <v>43964</v>
      </c>
      <c r="CL3" s="20">
        <f t="shared" ca="1" si="1"/>
        <v>43965</v>
      </c>
      <c r="CM3" s="20">
        <f t="shared" ca="1" si="1"/>
        <v>43966</v>
      </c>
      <c r="CN3" s="20">
        <f t="shared" ca="1" si="1"/>
        <v>43967</v>
      </c>
      <c r="CO3" s="20">
        <f t="shared" ca="1" si="1"/>
        <v>43968</v>
      </c>
      <c r="CP3" s="20">
        <f t="shared" ca="1" si="1"/>
        <v>43969</v>
      </c>
      <c r="CQ3" s="20">
        <f t="shared" ca="1" si="1"/>
        <v>43970</v>
      </c>
      <c r="CR3" s="20">
        <f t="shared" ca="1" si="1"/>
        <v>43971</v>
      </c>
      <c r="CS3" s="20">
        <f t="shared" ca="1" si="1"/>
        <v>43972</v>
      </c>
      <c r="CT3" s="20">
        <f t="shared" ca="1" si="1"/>
        <v>43973</v>
      </c>
      <c r="CU3" s="20">
        <f t="shared" ca="1" si="1"/>
        <v>43974</v>
      </c>
      <c r="CV3" s="20">
        <f t="shared" ca="1" si="1"/>
        <v>43975</v>
      </c>
      <c r="CW3" s="20">
        <f t="shared" ca="1" si="1"/>
        <v>43976</v>
      </c>
      <c r="CX3" s="20">
        <f t="shared" ca="1" si="1"/>
        <v>43977</v>
      </c>
      <c r="CY3" s="20">
        <f t="shared" ca="1" si="1"/>
        <v>43978</v>
      </c>
      <c r="CZ3" s="20">
        <f t="shared" ca="1" si="1"/>
        <v>43979</v>
      </c>
      <c r="DA3" s="20">
        <f t="shared" ca="1" si="1"/>
        <v>43980</v>
      </c>
      <c r="DB3" s="20">
        <f t="shared" ca="1" si="1"/>
        <v>43981</v>
      </c>
      <c r="DC3" s="20">
        <f t="shared" ca="1" si="1"/>
        <v>43982</v>
      </c>
      <c r="DD3" s="20">
        <f t="shared" ca="1" si="1"/>
        <v>43983</v>
      </c>
      <c r="DE3" s="20">
        <f t="shared" ca="1" si="1"/>
        <v>43984</v>
      </c>
      <c r="DF3" s="20">
        <f t="shared" ca="1" si="1"/>
        <v>43985</v>
      </c>
      <c r="DG3" s="20">
        <f t="shared" ca="1" si="1"/>
        <v>43986</v>
      </c>
      <c r="DH3" s="20">
        <f t="shared" ca="1" si="1"/>
        <v>43987</v>
      </c>
      <c r="DI3" s="20">
        <f t="shared" ca="1" si="1"/>
        <v>43988</v>
      </c>
      <c r="DJ3" s="20">
        <f t="shared" ca="1" si="1"/>
        <v>43989</v>
      </c>
      <c r="DK3" s="20">
        <f t="shared" ca="1" si="1"/>
        <v>43990</v>
      </c>
      <c r="DL3" s="20">
        <f t="shared" ca="1" si="1"/>
        <v>43991</v>
      </c>
      <c r="DM3" s="20">
        <f t="shared" ca="1" si="1"/>
        <v>43992</v>
      </c>
      <c r="DN3" s="20">
        <f t="shared" ca="1" si="1"/>
        <v>43993</v>
      </c>
      <c r="DO3" s="20">
        <f t="shared" ca="1" si="1"/>
        <v>43994</v>
      </c>
      <c r="DP3" s="20">
        <f t="shared" ca="1" si="1"/>
        <v>43995</v>
      </c>
      <c r="DQ3" s="20">
        <f t="shared" ca="1" si="1"/>
        <v>43996</v>
      </c>
      <c r="DR3" s="20">
        <f t="shared" ca="1" si="1"/>
        <v>43997</v>
      </c>
      <c r="DS3" s="20">
        <f t="shared" ca="1" si="1"/>
        <v>43998</v>
      </c>
      <c r="DT3" s="20">
        <f t="shared" ca="1" si="1"/>
        <v>43999</v>
      </c>
      <c r="DU3" s="20">
        <f t="shared" ca="1" si="1"/>
        <v>44000</v>
      </c>
      <c r="DV3" s="20">
        <f t="shared" ca="1" si="1"/>
        <v>44001</v>
      </c>
      <c r="DW3" s="20">
        <f t="shared" ca="1" si="1"/>
        <v>44002</v>
      </c>
      <c r="DX3" s="20">
        <f t="shared" ca="1" si="1"/>
        <v>44003</v>
      </c>
      <c r="DY3" s="20">
        <f t="shared" ca="1" si="1"/>
        <v>44004</v>
      </c>
      <c r="DZ3" s="20">
        <f t="shared" ca="1" si="1"/>
        <v>44005</v>
      </c>
      <c r="EA3" s="20">
        <f t="shared" ca="1" si="1"/>
        <v>44006</v>
      </c>
      <c r="EB3" s="20">
        <f t="shared" ca="1" si="1"/>
        <v>44007</v>
      </c>
      <c r="EC3" s="20">
        <f t="shared" ca="1" si="1"/>
        <v>44008</v>
      </c>
      <c r="ED3" s="20">
        <f t="shared" ca="1" si="1"/>
        <v>44009</v>
      </c>
      <c r="EE3" s="20">
        <f t="shared" ca="1" si="1"/>
        <v>44010</v>
      </c>
      <c r="EF3" s="20">
        <f t="shared" ref="EF3:GQ3" ca="1" si="2">EE3+1</f>
        <v>44011</v>
      </c>
      <c r="EG3" s="20">
        <f t="shared" ca="1" si="2"/>
        <v>44012</v>
      </c>
      <c r="EH3" s="20">
        <f t="shared" ca="1" si="2"/>
        <v>44013</v>
      </c>
      <c r="EI3" s="20">
        <f t="shared" ca="1" si="2"/>
        <v>44014</v>
      </c>
      <c r="EJ3" s="20">
        <f t="shared" ca="1" si="2"/>
        <v>44015</v>
      </c>
      <c r="EK3" s="20">
        <f t="shared" ca="1" si="2"/>
        <v>44016</v>
      </c>
      <c r="EL3" s="20">
        <f t="shared" ca="1" si="2"/>
        <v>44017</v>
      </c>
      <c r="EM3" s="20">
        <f t="shared" ca="1" si="2"/>
        <v>44018</v>
      </c>
      <c r="EN3" s="20">
        <f t="shared" ca="1" si="2"/>
        <v>44019</v>
      </c>
      <c r="EO3" s="20">
        <f t="shared" ca="1" si="2"/>
        <v>44020</v>
      </c>
      <c r="EP3" s="20">
        <f t="shared" ca="1" si="2"/>
        <v>44021</v>
      </c>
      <c r="EQ3" s="20">
        <f t="shared" ca="1" si="2"/>
        <v>44022</v>
      </c>
      <c r="ER3" s="20">
        <f t="shared" ca="1" si="2"/>
        <v>44023</v>
      </c>
      <c r="ES3" s="20">
        <f t="shared" ca="1" si="2"/>
        <v>44024</v>
      </c>
      <c r="ET3" s="20">
        <f t="shared" ca="1" si="2"/>
        <v>44025</v>
      </c>
      <c r="EU3" s="20">
        <f t="shared" ca="1" si="2"/>
        <v>44026</v>
      </c>
      <c r="EV3" s="20">
        <f t="shared" ca="1" si="2"/>
        <v>44027</v>
      </c>
      <c r="EW3" s="20">
        <f t="shared" ca="1" si="2"/>
        <v>44028</v>
      </c>
      <c r="EX3" s="20">
        <f t="shared" ca="1" si="2"/>
        <v>44029</v>
      </c>
      <c r="EY3" s="20">
        <f t="shared" ca="1" si="2"/>
        <v>44030</v>
      </c>
      <c r="EZ3" s="20">
        <f t="shared" ca="1" si="2"/>
        <v>44031</v>
      </c>
      <c r="FA3" s="20">
        <f t="shared" ca="1" si="2"/>
        <v>44032</v>
      </c>
      <c r="FB3" s="20">
        <f t="shared" ca="1" si="2"/>
        <v>44033</v>
      </c>
      <c r="FC3" s="20">
        <f t="shared" ca="1" si="2"/>
        <v>44034</v>
      </c>
      <c r="FD3" s="20">
        <f t="shared" ca="1" si="2"/>
        <v>44035</v>
      </c>
      <c r="FE3" s="20">
        <f t="shared" ca="1" si="2"/>
        <v>44036</v>
      </c>
      <c r="FF3" s="20">
        <f t="shared" ca="1" si="2"/>
        <v>44037</v>
      </c>
      <c r="FG3" s="20">
        <f t="shared" ca="1" si="2"/>
        <v>44038</v>
      </c>
      <c r="FH3" s="20">
        <f t="shared" ca="1" si="2"/>
        <v>44039</v>
      </c>
      <c r="FI3" s="20">
        <f t="shared" ca="1" si="2"/>
        <v>44040</v>
      </c>
      <c r="FJ3" s="20">
        <f t="shared" ca="1" si="2"/>
        <v>44041</v>
      </c>
      <c r="FK3" s="20">
        <f t="shared" ca="1" si="2"/>
        <v>44042</v>
      </c>
      <c r="FL3" s="20">
        <f t="shared" ca="1" si="2"/>
        <v>44043</v>
      </c>
      <c r="FM3" s="20">
        <f t="shared" ca="1" si="2"/>
        <v>44044</v>
      </c>
      <c r="FN3" s="20">
        <f t="shared" ca="1" si="2"/>
        <v>44045</v>
      </c>
      <c r="FO3" s="20">
        <f t="shared" ca="1" si="2"/>
        <v>44046</v>
      </c>
      <c r="FP3" s="20">
        <f t="shared" ca="1" si="2"/>
        <v>44047</v>
      </c>
      <c r="FQ3" s="20">
        <f t="shared" ca="1" si="2"/>
        <v>44048</v>
      </c>
      <c r="FR3" s="20">
        <f t="shared" ca="1" si="2"/>
        <v>44049</v>
      </c>
      <c r="FS3" s="20">
        <f t="shared" ca="1" si="2"/>
        <v>44050</v>
      </c>
      <c r="FT3" s="20">
        <f t="shared" ca="1" si="2"/>
        <v>44051</v>
      </c>
      <c r="FU3" s="20">
        <f t="shared" ca="1" si="2"/>
        <v>44052</v>
      </c>
      <c r="FV3" s="20">
        <f t="shared" ca="1" si="2"/>
        <v>44053</v>
      </c>
      <c r="FW3" s="20">
        <f t="shared" ca="1" si="2"/>
        <v>44054</v>
      </c>
      <c r="FX3" s="20">
        <f t="shared" ca="1" si="2"/>
        <v>44055</v>
      </c>
      <c r="FY3" s="20">
        <f t="shared" ca="1" si="2"/>
        <v>44056</v>
      </c>
      <c r="FZ3" s="20">
        <f t="shared" ca="1" si="2"/>
        <v>44057</v>
      </c>
      <c r="GA3" s="20">
        <f t="shared" ca="1" si="2"/>
        <v>44058</v>
      </c>
      <c r="GB3" s="20">
        <f t="shared" ca="1" si="2"/>
        <v>44059</v>
      </c>
      <c r="GC3" s="20">
        <f t="shared" ca="1" si="2"/>
        <v>44060</v>
      </c>
      <c r="GD3" s="20">
        <f t="shared" ca="1" si="2"/>
        <v>44061</v>
      </c>
      <c r="GE3" s="20">
        <f t="shared" ca="1" si="2"/>
        <v>44062</v>
      </c>
      <c r="GF3" s="20">
        <f t="shared" ca="1" si="2"/>
        <v>44063</v>
      </c>
      <c r="GG3" s="20">
        <f t="shared" ca="1" si="2"/>
        <v>44064</v>
      </c>
      <c r="GH3" s="20">
        <f t="shared" ca="1" si="2"/>
        <v>44065</v>
      </c>
      <c r="GI3" s="20">
        <f t="shared" ca="1" si="2"/>
        <v>44066</v>
      </c>
      <c r="GJ3" s="20">
        <f t="shared" ca="1" si="2"/>
        <v>44067</v>
      </c>
      <c r="GK3" s="20">
        <f t="shared" ca="1" si="2"/>
        <v>44068</v>
      </c>
      <c r="GL3" s="20">
        <f t="shared" ca="1" si="2"/>
        <v>44069</v>
      </c>
      <c r="GM3" s="20">
        <f t="shared" ca="1" si="2"/>
        <v>44070</v>
      </c>
      <c r="GN3" s="20">
        <f t="shared" ca="1" si="2"/>
        <v>44071</v>
      </c>
      <c r="GO3" s="20">
        <f t="shared" ca="1" si="2"/>
        <v>44072</v>
      </c>
      <c r="GP3" s="20">
        <f t="shared" ca="1" si="2"/>
        <v>44073</v>
      </c>
      <c r="GQ3" s="20">
        <f t="shared" ca="1" si="2"/>
        <v>44074</v>
      </c>
      <c r="GR3" s="20">
        <f t="shared" ref="GR3:IN3" ca="1" si="3">GQ3+1</f>
        <v>44075</v>
      </c>
      <c r="GS3" s="20">
        <f t="shared" ca="1" si="3"/>
        <v>44076</v>
      </c>
      <c r="GT3" s="20">
        <f t="shared" ca="1" si="3"/>
        <v>44077</v>
      </c>
      <c r="GU3" s="20">
        <f t="shared" ca="1" si="3"/>
        <v>44078</v>
      </c>
      <c r="GV3" s="20">
        <f t="shared" ca="1" si="3"/>
        <v>44079</v>
      </c>
      <c r="GW3" s="20">
        <f t="shared" ca="1" si="3"/>
        <v>44080</v>
      </c>
      <c r="GX3" s="20">
        <f t="shared" ca="1" si="3"/>
        <v>44081</v>
      </c>
      <c r="GY3" s="20">
        <f t="shared" ca="1" si="3"/>
        <v>44082</v>
      </c>
      <c r="GZ3" s="20">
        <f t="shared" ca="1" si="3"/>
        <v>44083</v>
      </c>
      <c r="HA3" s="20">
        <f t="shared" ca="1" si="3"/>
        <v>44084</v>
      </c>
      <c r="HB3" s="20">
        <f t="shared" ca="1" si="3"/>
        <v>44085</v>
      </c>
      <c r="HC3" s="20">
        <f t="shared" ca="1" si="3"/>
        <v>44086</v>
      </c>
      <c r="HD3" s="20">
        <f t="shared" ca="1" si="3"/>
        <v>44087</v>
      </c>
      <c r="HE3" s="20">
        <f t="shared" ca="1" si="3"/>
        <v>44088</v>
      </c>
      <c r="HF3" s="20">
        <f t="shared" ca="1" si="3"/>
        <v>44089</v>
      </c>
      <c r="HG3" s="20">
        <f t="shared" ca="1" si="3"/>
        <v>44090</v>
      </c>
      <c r="HH3" s="20">
        <f t="shared" ca="1" si="3"/>
        <v>44091</v>
      </c>
      <c r="HI3" s="20">
        <f t="shared" ca="1" si="3"/>
        <v>44092</v>
      </c>
      <c r="HJ3" s="20">
        <f t="shared" ca="1" si="3"/>
        <v>44093</v>
      </c>
      <c r="HK3" s="20">
        <f t="shared" ca="1" si="3"/>
        <v>44094</v>
      </c>
      <c r="HL3" s="20">
        <f t="shared" ca="1" si="3"/>
        <v>44095</v>
      </c>
      <c r="HM3" s="20">
        <f t="shared" ca="1" si="3"/>
        <v>44096</v>
      </c>
      <c r="HN3" s="20">
        <f t="shared" ca="1" si="3"/>
        <v>44097</v>
      </c>
      <c r="HO3" s="20">
        <f t="shared" ca="1" si="3"/>
        <v>44098</v>
      </c>
      <c r="HP3" s="20">
        <f t="shared" ca="1" si="3"/>
        <v>44099</v>
      </c>
      <c r="HQ3" s="20">
        <f t="shared" ca="1" si="3"/>
        <v>44100</v>
      </c>
      <c r="HR3" s="20">
        <f t="shared" ca="1" si="3"/>
        <v>44101</v>
      </c>
      <c r="HS3" s="20">
        <f t="shared" ca="1" si="3"/>
        <v>44102</v>
      </c>
      <c r="HT3" s="20">
        <f t="shared" ca="1" si="3"/>
        <v>44103</v>
      </c>
      <c r="HU3" s="20">
        <f t="shared" ca="1" si="3"/>
        <v>44104</v>
      </c>
      <c r="HV3" s="20">
        <f t="shared" ca="1" si="3"/>
        <v>44105</v>
      </c>
      <c r="HW3" s="20">
        <f t="shared" ca="1" si="3"/>
        <v>44106</v>
      </c>
      <c r="HX3" s="20">
        <f t="shared" ca="1" si="3"/>
        <v>44107</v>
      </c>
      <c r="HY3" s="20">
        <f t="shared" ca="1" si="3"/>
        <v>44108</v>
      </c>
      <c r="HZ3" s="20">
        <f t="shared" ca="1" si="3"/>
        <v>44109</v>
      </c>
      <c r="IA3" s="20">
        <f t="shared" ca="1" si="3"/>
        <v>44110</v>
      </c>
      <c r="IB3" s="20">
        <f t="shared" ca="1" si="3"/>
        <v>44111</v>
      </c>
      <c r="IC3" s="20">
        <f t="shared" ca="1" si="3"/>
        <v>44112</v>
      </c>
      <c r="ID3" s="20">
        <f t="shared" ca="1" si="3"/>
        <v>44113</v>
      </c>
      <c r="IE3" s="20">
        <f t="shared" ca="1" si="3"/>
        <v>44114</v>
      </c>
      <c r="IF3" s="20">
        <f t="shared" ca="1" si="3"/>
        <v>44115</v>
      </c>
      <c r="IG3" s="20">
        <f t="shared" ca="1" si="3"/>
        <v>44116</v>
      </c>
      <c r="IH3" s="20">
        <f t="shared" ca="1" si="3"/>
        <v>44117</v>
      </c>
      <c r="II3" s="20">
        <f t="shared" ca="1" si="3"/>
        <v>44118</v>
      </c>
      <c r="IJ3" s="20">
        <f t="shared" ca="1" si="3"/>
        <v>44119</v>
      </c>
      <c r="IK3" s="20">
        <f t="shared" ca="1" si="3"/>
        <v>44120</v>
      </c>
      <c r="IL3" s="20">
        <f t="shared" ca="1" si="3"/>
        <v>44121</v>
      </c>
      <c r="IM3" s="20">
        <f t="shared" ca="1" si="3"/>
        <v>44122</v>
      </c>
      <c r="IN3" s="20">
        <f t="shared" ca="1" si="3"/>
        <v>44123</v>
      </c>
    </row>
    <row r="4" spans="2:248" x14ac:dyDescent="0.3">
      <c r="B4" s="19" t="s">
        <v>449</v>
      </c>
      <c r="C4" s="21">
        <f>VLOOKUP(B2,Days_Since_100!C:D,2,FALSE)</f>
        <v>3906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47</v>
      </c>
      <c r="F5" s="19" t="s">
        <v>504</v>
      </c>
      <c r="G5" s="40">
        <f>IF(VLOOKUP($B$2,Days_Since_100!$H:$KU,Projections_Data!G$4+2,FALSE)=0,#N/A,VLOOKUP($B$2,Days_Since_100!$H:$KU,Projections_Data!G$4+2,FALSE))</f>
        <v>105</v>
      </c>
      <c r="H5" s="40">
        <f>IF(VLOOKUP($B$2,Days_Since_100!$H:$KU,Projections_Data!H$4+2,FALSE)=0,#N/A,VLOOKUP($B$2,Days_Since_100!$H:$KU,Projections_Data!H$4+2,FALSE))</f>
        <v>122</v>
      </c>
      <c r="I5" s="40">
        <f>IF(VLOOKUP($B$2,Days_Since_100!$H:$KU,Projections_Data!I$4+2,FALSE)=0,#N/A,VLOOKUP($B$2,Days_Since_100!$H:$KU,Projections_Data!I$4+2,FALSE))</f>
        <v>147</v>
      </c>
      <c r="J5" s="40">
        <f>IF(VLOOKUP($B$2,Days_Since_100!$H:$KU,Projections_Data!J$4+2,FALSE)=0,#N/A,VLOOKUP($B$2,Days_Since_100!$H:$KU,Projections_Data!J$4+2,FALSE))</f>
        <v>159</v>
      </c>
      <c r="K5" s="40">
        <f>IF(VLOOKUP($B$2,Days_Since_100!$H:$KU,Projections_Data!K$4+2,FALSE)=0,#N/A,VLOOKUP($B$2,Days_Since_100!$H:$KU,Projections_Data!K$4+2,FALSE))</f>
        <v>170</v>
      </c>
      <c r="L5" s="40">
        <f>IF(VLOOKUP($B$2,Days_Since_100!$H:$KU,Projections_Data!L$4+2,FALSE)=0,#N/A,VLOOKUP($B$2,Days_Since_100!$H:$KU,Projections_Data!L$4+2,FALSE))</f>
        <v>189</v>
      </c>
      <c r="M5" s="40">
        <f>IF(VLOOKUP($B$2,Days_Since_100!$H:$KU,Projections_Data!M$4+2,FALSE)=0,#N/A,VLOOKUP($B$2,Days_Since_100!$H:$KU,Projections_Data!M$4+2,FALSE))</f>
        <v>214</v>
      </c>
      <c r="N5" s="40">
        <f>IF(VLOOKUP($B$2,Days_Since_100!$H:$KU,Projections_Data!N$4+2,FALSE)=0,#N/A,VLOOKUP($B$2,Days_Since_100!$H:$KU,Projections_Data!N$4+2,FALSE))</f>
        <v>228</v>
      </c>
      <c r="O5" s="40">
        <f>IF(VLOOKUP($B$2,Days_Since_100!$H:$KU,Projections_Data!O$4+2,FALSE)=0,#N/A,VLOOKUP($B$2,Days_Since_100!$H:$KU,Projections_Data!O$4+2,FALSE))</f>
        <v>241</v>
      </c>
      <c r="P5" s="40">
        <f>IF(VLOOKUP($B$2,Days_Since_100!$H:$KU,Projections_Data!P$4+2,FALSE)=0,#N/A,VLOOKUP($B$2,Days_Since_100!$H:$KU,Projections_Data!P$4+2,FALSE))</f>
        <v>256</v>
      </c>
      <c r="Q5" s="40">
        <f>IF(VLOOKUP($B$2,Days_Since_100!$H:$KU,Projections_Data!Q$4+2,FALSE)=0,#N/A,VLOOKUP($B$2,Days_Since_100!$H:$KU,Projections_Data!Q$4+2,FALSE))</f>
        <v>274</v>
      </c>
      <c r="R5" s="40">
        <f>IF(VLOOKUP($B$2,Days_Since_100!$H:$KU,Projections_Data!R$4+2,FALSE)=0,#N/A,VLOOKUP($B$2,Days_Since_100!$H:$KU,Projections_Data!R$4+2,FALSE))</f>
        <v>293</v>
      </c>
      <c r="S5" s="40">
        <f>IF(VLOOKUP($B$2,Days_Since_100!$H:$KU,Projections_Data!S$4+2,FALSE)=0,#N/A,VLOOKUP($B$2,Days_Since_100!$H:$KU,Projections_Data!S$4+2,FALSE))</f>
        <v>331</v>
      </c>
      <c r="T5" s="40">
        <f>IF(VLOOKUP($B$2,Days_Since_100!$H:$KU,Projections_Data!T$4+2,FALSE)=0,#N/A,VLOOKUP($B$2,Days_Since_100!$H:$KU,Projections_Data!T$4+2,FALSE))</f>
        <v>360</v>
      </c>
      <c r="U5" s="40">
        <f>IF(VLOOKUP($B$2,Days_Since_100!$H:$KU,Projections_Data!U$4+2,FALSE)=0,#N/A,VLOOKUP($B$2,Days_Since_100!$H:$KU,Projections_Data!U$4+2,FALSE))</f>
        <v>420</v>
      </c>
      <c r="V5" s="40">
        <f>IF(VLOOKUP($B$2,Days_Since_100!$H:$KU,Projections_Data!V$4+2,FALSE)=0,#N/A,VLOOKUP($B$2,Days_Since_100!$H:$KU,Projections_Data!V$4+2,FALSE))</f>
        <v>461</v>
      </c>
      <c r="W5" s="40">
        <f>IF(VLOOKUP($B$2,Days_Since_100!$H:$KU,Projections_Data!W$4+2,FALSE)=0,#N/A,VLOOKUP($B$2,Days_Since_100!$H:$KU,Projections_Data!W$4+2,FALSE))</f>
        <v>502</v>
      </c>
      <c r="X5" s="40">
        <f>IF(VLOOKUP($B$2,Days_Since_100!$H:$KU,Projections_Data!X$4+2,FALSE)=0,#N/A,VLOOKUP($B$2,Days_Since_100!$H:$KU,Projections_Data!X$4+2,FALSE))</f>
        <v>511</v>
      </c>
      <c r="Y5" s="40">
        <f>IF(VLOOKUP($B$2,Days_Since_100!$H:$KU,Projections_Data!Y$4+2,FALSE)=0,#N/A,VLOOKUP($B$2,Days_Since_100!$H:$KU,Projections_Data!Y$4+2,FALSE))</f>
        <v>581</v>
      </c>
      <c r="Z5" s="40">
        <f>IF(VLOOKUP($B$2,Days_Since_100!$H:$KU,Projections_Data!Z$4+2,FALSE)=0,#N/A,VLOOKUP($B$2,Days_Since_100!$H:$KU,Projections_Data!Z$4+2,FALSE))</f>
        <v>639</v>
      </c>
      <c r="AA5" s="40">
        <f>IF(VLOOKUP($B$2,Days_Since_100!$H:$KU,Projections_Data!AA$4+2,FALSE)=0,#N/A,VLOOKUP($B$2,Days_Since_100!$H:$KU,Projections_Data!AA$4+2,FALSE))</f>
        <v>639</v>
      </c>
      <c r="AB5" s="40">
        <f>IF(VLOOKUP($B$2,Days_Since_100!$H:$KU,Projections_Data!AB$4+2,FALSE)=0,#N/A,VLOOKUP($B$2,Days_Since_100!$H:$KU,Projections_Data!AB$4+2,FALSE))</f>
        <v>701</v>
      </c>
      <c r="AC5" s="40">
        <f>IF(VLOOKUP($B$2,Days_Since_100!$H:$KU,Projections_Data!AC$4+2,FALSE)=0,#N/A,VLOOKUP($B$2,Days_Since_100!$H:$KU,Projections_Data!AC$4+2,FALSE))</f>
        <v>773</v>
      </c>
      <c r="AD5" s="40">
        <f>IF(VLOOKUP($B$2,Days_Since_100!$H:$KU,Projections_Data!AD$4+2,FALSE)=0,#N/A,VLOOKUP($B$2,Days_Since_100!$H:$KU,Projections_Data!AD$4+2,FALSE))</f>
        <v>839</v>
      </c>
      <c r="AE5" s="40">
        <f>IF(VLOOKUP($B$2,Days_Since_100!$H:$KU,Projections_Data!AE$4+2,FALSE)=0,#N/A,VLOOKUP($B$2,Days_Since_100!$H:$KU,Projections_Data!AE$4+2,FALSE))</f>
        <v>839</v>
      </c>
      <c r="AF5" s="40">
        <f>IF(VLOOKUP($B$2,Days_Since_100!$H:$KU,Projections_Data!AF$4+2,FALSE)=0,#N/A,VLOOKUP($B$2,Days_Since_100!$H:$KU,Projections_Data!AF$4+2,FALSE))</f>
        <v>878</v>
      </c>
      <c r="AG5" s="40">
        <f>IF(VLOOKUP($B$2,Days_Since_100!$H:$KU,Projections_Data!AG$4+2,FALSE)=0,#N/A,VLOOKUP($B$2,Days_Since_100!$H:$KU,Projections_Data!AG$4+2,FALSE))</f>
        <v>889</v>
      </c>
      <c r="AH5" s="40">
        <f>IF(VLOOKUP($B$2,Days_Since_100!$H:$KU,Projections_Data!AH$4+2,FALSE)=0,#N/A,VLOOKUP($B$2,Days_Since_100!$H:$KU,Projections_Data!AH$4+2,FALSE))</f>
        <v>924</v>
      </c>
      <c r="AI5" s="40">
        <f>IF(VLOOKUP($B$2,Days_Since_100!$H:$KU,Projections_Data!AI$4+2,FALSE)=0,#N/A,VLOOKUP($B$2,Days_Since_100!$H:$KU,Projections_Data!AI$4+2,FALSE))</f>
        <v>963</v>
      </c>
      <c r="AJ5" s="40">
        <f>IF(VLOOKUP($B$2,Days_Since_100!$H:$KU,Projections_Data!AJ$4+2,FALSE)=0,#N/A,VLOOKUP($B$2,Days_Since_100!$H:$KU,Projections_Data!AJ$4+2,FALSE))</f>
        <v>1007</v>
      </c>
      <c r="AK5" s="40">
        <f>IF(VLOOKUP($B$2,Days_Since_100!$H:$KU,Projections_Data!AK$4+2,FALSE)=0,#N/A,VLOOKUP($B$2,Days_Since_100!$H:$KU,Projections_Data!AK$4+2,FALSE))</f>
        <v>1101</v>
      </c>
      <c r="AL5" s="40">
        <f>IF(VLOOKUP($B$2,Days_Since_100!$H:$KU,Projections_Data!AL$4+2,FALSE)=0,#N/A,VLOOKUP($B$2,Days_Since_100!$H:$KU,Projections_Data!AL$4+2,FALSE))</f>
        <v>1128</v>
      </c>
      <c r="AM5" s="40">
        <f>IF(VLOOKUP($B$2,Days_Since_100!$H:$KU,Projections_Data!AM$4+2,FALSE)=0,#N/A,VLOOKUP($B$2,Days_Since_100!$H:$KU,Projections_Data!AM$4+2,FALSE))</f>
        <v>1193</v>
      </c>
      <c r="AN5" s="40">
        <f>IF(VLOOKUP($B$2,Days_Since_100!$H:$KU,Projections_Data!AN$4+2,FALSE)=0,#N/A,VLOOKUP($B$2,Days_Since_100!$H:$KU,Projections_Data!AN$4+2,FALSE))</f>
        <v>1307</v>
      </c>
      <c r="AO5" s="40">
        <f>IF(VLOOKUP($B$2,Days_Since_100!$H:$KU,Projections_Data!AO$4+2,FALSE)=0,#N/A,VLOOKUP($B$2,Days_Since_100!$H:$KU,Projections_Data!AO$4+2,FALSE))</f>
        <v>1387</v>
      </c>
      <c r="AP5" s="40">
        <f>IF(VLOOKUP($B$2,Days_Since_100!$H:$KU,Projections_Data!AP$4+2,FALSE)=0,#N/A,VLOOKUP($B$2,Days_Since_100!$H:$KU,Projections_Data!AP$4+2,FALSE))</f>
        <v>1468</v>
      </c>
      <c r="AQ5" s="40">
        <f>IF(VLOOKUP($B$2,Days_Since_100!$H:$KU,Projections_Data!AQ$4+2,FALSE)=0,#N/A,VLOOKUP($B$2,Days_Since_100!$H:$KU,Projections_Data!AQ$4+2,FALSE))</f>
        <v>1693</v>
      </c>
      <c r="AR5" s="40">
        <f>IF(VLOOKUP($B$2,Days_Since_100!$H:$KU,Projections_Data!AR$4+2,FALSE)=0,#N/A,VLOOKUP($B$2,Days_Since_100!$H:$KU,Projections_Data!AR$4+2,FALSE))</f>
        <v>1866</v>
      </c>
      <c r="AS5" s="40">
        <f>IF(VLOOKUP($B$2,Days_Since_100!$H:$KU,Projections_Data!AS$4+2,FALSE)=0,#N/A,VLOOKUP($B$2,Days_Since_100!$H:$KU,Projections_Data!AS$4+2,FALSE))</f>
        <v>1866</v>
      </c>
      <c r="AT5" s="40">
        <f>IF(VLOOKUP($B$2,Days_Since_100!$H:$KU,Projections_Data!AT$4+2,FALSE)=0,#N/A,VLOOKUP($B$2,Days_Since_100!$H:$KU,Projections_Data!AT$4+2,FALSE))</f>
        <v>1953</v>
      </c>
      <c r="AU5" s="40">
        <f>IF(VLOOKUP($B$2,Days_Since_100!$H:$KU,Projections_Data!AU$4+2,FALSE)=0,#N/A,VLOOKUP($B$2,Days_Since_100!$H:$KU,Projections_Data!AU$4+2,FALSE))</f>
        <v>2178</v>
      </c>
      <c r="AV5" s="40">
        <f>IF(VLOOKUP($B$2,Days_Since_100!$H:$KU,Projections_Data!AV$4+2,FALSE)=0,#N/A,VLOOKUP($B$2,Days_Since_100!$H:$KU,Projections_Data!AV$4+2,FALSE))</f>
        <v>2495</v>
      </c>
      <c r="AW5" s="40">
        <f>IF(VLOOKUP($B$2,Days_Since_100!$H:$KU,Projections_Data!AW$4+2,FALSE)=0,#N/A,VLOOKUP($B$2,Days_Since_100!$H:$KU,Projections_Data!AW$4+2,FALSE))</f>
        <v>2617</v>
      </c>
      <c r="AX5" s="40">
        <f>IF(VLOOKUP($B$2,Days_Since_100!$H:$KU,Projections_Data!AX$4+2,FALSE)=0,#N/A,VLOOKUP($B$2,Days_Since_100!$H:$KU,Projections_Data!AX$4+2,FALSE))</f>
        <v>3139</v>
      </c>
      <c r="AY5" s="40">
        <f>IF(VLOOKUP($B$2,Days_Since_100!$H:$KU,Projections_Data!AY$4+2,FALSE)=0,#N/A,VLOOKUP($B$2,Days_Since_100!$H:$KU,Projections_Data!AY$4+2,FALSE))</f>
        <v>3139</v>
      </c>
      <c r="AZ5" s="40">
        <f>IF(VLOOKUP($B$2,Days_Since_100!$H:$KU,Projections_Data!AZ$4+2,FALSE)=0,#N/A,VLOOKUP($B$2,Days_Since_100!$H:$KU,Projections_Data!AZ$4+2,FALSE))</f>
        <v>3654</v>
      </c>
      <c r="BA5" s="40">
        <f>IF(VLOOKUP($B$2,Days_Since_100!$H:$KU,Projections_Data!BA$4+2,FALSE)=0,#N/A,VLOOKUP($B$2,Days_Since_100!$H:$KU,Projections_Data!BA$4+2,FALSE))</f>
        <v>3906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2316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 t="e">
        <f ca="1">IF(Projections_Data!R$4+2-$C$9&lt;2,#N/A,IF(VLOOKUP($B$2,Deaths_since_10!$H:$KU,Projections_Data!R$4+2-$C$9,FALSE)=0,#N/A,VLOOKUP($B$2,Deaths_since_10!$H:$KU,Projections_Data!R$4+2-$C$9,FALSE)))</f>
        <v>#N/A</v>
      </c>
      <c r="S6" s="40" t="e">
        <f ca="1">IF(Projections_Data!S$4+2-$C$9&lt;2,#N/A,IF(VLOOKUP($B$2,Deaths_since_10!$H:$KU,Projections_Data!S$4+2-$C$9,FALSE)=0,#N/A,VLOOKUP($B$2,Deaths_since_10!$H:$KU,Projections_Data!S$4+2-$C$9,FALSE)))</f>
        <v>#N/A</v>
      </c>
      <c r="T6" s="40" t="e">
        <f ca="1">IF(Projections_Data!T$4+2-$C$9&lt;2,#N/A,IF(VLOOKUP($B$2,Deaths_since_10!$H:$KU,Projections_Data!T$4+2-$C$9,FALSE)=0,#N/A,VLOOKUP($B$2,Deaths_since_10!$H:$KU,Projections_Data!T$4+2-$C$9,FALSE)))</f>
        <v>#N/A</v>
      </c>
      <c r="U6" s="40" t="e">
        <f ca="1">IF(Projections_Data!U$4+2-$C$9&lt;2,#N/A,IF(VLOOKUP($B$2,Deaths_since_10!$H:$KU,Projections_Data!U$4+2-$C$9,FALSE)=0,#N/A,VLOOKUP($B$2,Deaths_since_10!$H:$KU,Projections_Data!U$4+2-$C$9,FALSE)))</f>
        <v>#N/A</v>
      </c>
      <c r="V6" s="40" t="e">
        <f ca="1">IF(Projections_Data!V$4+2-$C$9&lt;2,#N/A,IF(VLOOKUP($B$2,Deaths_since_10!$H:$KU,Projections_Data!V$4+2-$C$9,FALSE)=0,#N/A,VLOOKUP($B$2,Deaths_since_10!$H:$KU,Projections_Data!V$4+2-$C$9,FALSE)))</f>
        <v>#N/A</v>
      </c>
      <c r="W6" s="40" t="e">
        <f ca="1">IF(Projections_Data!W$4+2-$C$9&lt;2,#N/A,IF(VLOOKUP($B$2,Deaths_since_10!$H:$KU,Projections_Data!W$4+2-$C$9,FALSE)=0,#N/A,VLOOKUP($B$2,Deaths_since_10!$H:$KU,Projections_Data!W$4+2-$C$9,FALSE)))</f>
        <v>#N/A</v>
      </c>
      <c r="X6" s="40">
        <f ca="1">IF(Projections_Data!X$4+2-$C$9&lt;2,#N/A,IF(VLOOKUP($B$2,Deaths_since_10!$H:$KU,Projections_Data!X$4+2-$C$9,FALSE)=0,#N/A,VLOOKUP($B$2,Deaths_since_10!$H:$KU,Projections_Data!X$4+2-$C$9,FALSE)))</f>
        <v>10</v>
      </c>
      <c r="Y6" s="40">
        <f ca="1">IF(Projections_Data!Y$4+2-$C$9&lt;2,#N/A,IF(VLOOKUP($B$2,Deaths_since_10!$H:$KU,Projections_Data!Y$4+2-$C$9,FALSE)=0,#N/A,VLOOKUP($B$2,Deaths_since_10!$H:$KU,Projections_Data!Y$4+2-$C$9,FALSE)))</f>
        <v>10</v>
      </c>
      <c r="Z6" s="40">
        <f ca="1">IF(Projections_Data!Z$4+2-$C$9&lt;2,#N/A,IF(VLOOKUP($B$2,Deaths_since_10!$H:$KU,Projections_Data!Z$4+2-$C$9,FALSE)=0,#N/A,VLOOKUP($B$2,Deaths_since_10!$H:$KU,Projections_Data!Z$4+2-$C$9,FALSE)))</f>
        <v>15</v>
      </c>
      <c r="AA6" s="40">
        <f ca="1">IF(Projections_Data!AA$4+2-$C$9&lt;2,#N/A,IF(VLOOKUP($B$2,Deaths_since_10!$H:$KU,Projections_Data!AA$4+2-$C$9,FALSE)=0,#N/A,VLOOKUP($B$2,Deaths_since_10!$H:$KU,Projections_Data!AA$4+2-$C$9,FALSE)))</f>
        <v>16</v>
      </c>
      <c r="AB6" s="40">
        <f ca="1">IF(Projections_Data!AB$4+2-$C$9&lt;2,#N/A,IF(VLOOKUP($B$2,Deaths_since_10!$H:$KU,Projections_Data!AB$4+2-$C$9,FALSE)=0,#N/A,VLOOKUP($B$2,Deaths_since_10!$H:$KU,Projections_Data!AB$4+2-$C$9,FALSE)))</f>
        <v>19</v>
      </c>
      <c r="AC6" s="40">
        <f ca="1">IF(Projections_Data!AC$4+2-$C$9&lt;2,#N/A,IF(VLOOKUP($B$2,Deaths_since_10!$H:$KU,Projections_Data!AC$4+2-$C$9,FALSE)=0,#N/A,VLOOKUP($B$2,Deaths_since_10!$H:$KU,Projections_Data!AC$4+2-$C$9,FALSE)))</f>
        <v>22</v>
      </c>
      <c r="AD6" s="40">
        <f ca="1">IF(Projections_Data!AD$4+2-$C$9&lt;2,#N/A,IF(VLOOKUP($B$2,Deaths_since_10!$H:$KU,Projections_Data!AD$4+2-$C$9,FALSE)=0,#N/A,VLOOKUP($B$2,Deaths_since_10!$H:$KU,Projections_Data!AD$4+2-$C$9,FALSE)))</f>
        <v>22</v>
      </c>
      <c r="AE6" s="40">
        <f ca="1">IF(Projections_Data!AE$4+2-$C$9&lt;2,#N/A,IF(VLOOKUP($B$2,Deaths_since_10!$H:$KU,Projections_Data!AE$4+2-$C$9,FALSE)=0,#N/A,VLOOKUP($B$2,Deaths_since_10!$H:$KU,Projections_Data!AE$4+2-$C$9,FALSE)))</f>
        <v>27</v>
      </c>
      <c r="AF6" s="40">
        <f ca="1">IF(Projections_Data!AF$4+2-$C$9&lt;2,#N/A,IF(VLOOKUP($B$2,Deaths_since_10!$H:$KU,Projections_Data!AF$4+2-$C$9,FALSE)=0,#N/A,VLOOKUP($B$2,Deaths_since_10!$H:$KU,Projections_Data!AF$4+2-$C$9,FALSE)))</f>
        <v>29</v>
      </c>
      <c r="AG6" s="40">
        <f ca="1">IF(Projections_Data!AG$4+2-$C$9&lt;2,#N/A,IF(VLOOKUP($B$2,Deaths_since_10!$H:$KU,Projections_Data!AG$4+2-$C$9,FALSE)=0,#N/A,VLOOKUP($B$2,Deaths_since_10!$H:$KU,Projections_Data!AG$4+2-$C$9,FALSE)))</f>
        <v>29</v>
      </c>
      <c r="AH6" s="40">
        <f ca="1">IF(Projections_Data!AH$4+2-$C$9&lt;2,#N/A,IF(VLOOKUP($B$2,Deaths_since_10!$H:$KU,Projections_Data!AH$4+2-$C$9,FALSE)=0,#N/A,VLOOKUP($B$2,Deaths_since_10!$H:$KU,Projections_Data!AH$4+2-$C$9,FALSE)))</f>
        <v>29</v>
      </c>
      <c r="AI6" s="40">
        <f ca="1">IF(Projections_Data!AI$4+2-$C$9&lt;2,#N/A,IF(VLOOKUP($B$2,Deaths_since_10!$H:$KU,Projections_Data!AI$4+2-$C$9,FALSE)=0,#N/A,VLOOKUP($B$2,Deaths_since_10!$H:$KU,Projections_Data!AI$4+2-$C$9,FALSE)))</f>
        <v>33</v>
      </c>
      <c r="AJ6" s="40">
        <f ca="1">IF(Projections_Data!AJ$4+2-$C$9&lt;2,#N/A,IF(VLOOKUP($B$2,Deaths_since_10!$H:$KU,Projections_Data!AJ$4+2-$C$9,FALSE)=0,#N/A,VLOOKUP($B$2,Deaths_since_10!$H:$KU,Projections_Data!AJ$4+2-$C$9,FALSE)))</f>
        <v>35</v>
      </c>
      <c r="AK6" s="40">
        <f ca="1">IF(Projections_Data!AK$4+2-$C$9&lt;2,#N/A,IF(VLOOKUP($B$2,Deaths_since_10!$H:$KU,Projections_Data!AK$4+2-$C$9,FALSE)=0,#N/A,VLOOKUP($B$2,Deaths_since_10!$H:$KU,Projections_Data!AK$4+2-$C$9,FALSE)))</f>
        <v>41</v>
      </c>
      <c r="AL6" s="40">
        <f ca="1">IF(Projections_Data!AL$4+2-$C$9&lt;2,#N/A,IF(VLOOKUP($B$2,Deaths_since_10!$H:$KU,Projections_Data!AL$4+2-$C$9,FALSE)=0,#N/A,VLOOKUP($B$2,Deaths_since_10!$H:$KU,Projections_Data!AL$4+2-$C$9,FALSE)))</f>
        <v>42</v>
      </c>
      <c r="AM6" s="40">
        <f ca="1">IF(Projections_Data!AM$4+2-$C$9&lt;2,#N/A,IF(VLOOKUP($B$2,Deaths_since_10!$H:$KU,Projections_Data!AM$4+2-$C$9,FALSE)=0,#N/A,VLOOKUP($B$2,Deaths_since_10!$H:$KU,Projections_Data!AM$4+2-$C$9,FALSE)))</f>
        <v>43</v>
      </c>
      <c r="AN6" s="40">
        <f ca="1">IF(Projections_Data!AN$4+2-$C$9&lt;2,#N/A,IF(VLOOKUP($B$2,Deaths_since_10!$H:$KU,Projections_Data!AN$4+2-$C$9,FALSE)=0,#N/A,VLOOKUP($B$2,Deaths_since_10!$H:$KU,Projections_Data!AN$4+2-$C$9,FALSE)))</f>
        <v>45</v>
      </c>
      <c r="AO6" s="40">
        <f ca="1">IF(Projections_Data!AO$4+2-$C$9&lt;2,#N/A,IF(VLOOKUP($B$2,Deaths_since_10!$H:$KU,Projections_Data!AO$4+2-$C$9,FALSE)=0,#N/A,VLOOKUP($B$2,Deaths_since_10!$H:$KU,Projections_Data!AO$4+2-$C$9,FALSE)))</f>
        <v>47</v>
      </c>
      <c r="AP6" s="40">
        <f ca="1">IF(Projections_Data!AP$4+2-$C$9&lt;2,#N/A,IF(VLOOKUP($B$2,Deaths_since_10!$H:$KU,Projections_Data!AP$4+2-$C$9,FALSE)=0,#N/A,VLOOKUP($B$2,Deaths_since_10!$H:$KU,Projections_Data!AP$4+2-$C$9,FALSE)))</f>
        <v>49</v>
      </c>
      <c r="AQ6" s="40">
        <f ca="1">IF(Projections_Data!AQ$4+2-$C$9&lt;2,#N/A,IF(VLOOKUP($B$2,Deaths_since_10!$H:$KU,Projections_Data!AQ$4+2-$C$9,FALSE)=0,#N/A,VLOOKUP($B$2,Deaths_since_10!$H:$KU,Projections_Data!AQ$4+2-$C$9,FALSE)))</f>
        <v>52</v>
      </c>
      <c r="AR6" s="40">
        <f ca="1">IF(Projections_Data!AR$4+2-$C$9&lt;2,#N/A,IF(VLOOKUP($B$2,Deaths_since_10!$H:$KU,Projections_Data!AR$4+2-$C$9,FALSE)=0,#N/A,VLOOKUP($B$2,Deaths_since_10!$H:$KU,Projections_Data!AR$4+2-$C$9,FALSE)))</f>
        <v>54</v>
      </c>
      <c r="AS6" s="40">
        <f ca="1">IF(Projections_Data!AS$4+2-$C$9&lt;2,#N/A,IF(VLOOKUP($B$2,Deaths_since_10!$H:$KU,Projections_Data!AS$4+2-$C$9,FALSE)=0,#N/A,VLOOKUP($B$2,Deaths_since_10!$H:$KU,Projections_Data!AS$4+2-$C$9,FALSE)))</f>
        <v>54</v>
      </c>
      <c r="AT6" s="40">
        <f ca="1">IF(Projections_Data!AT$4+2-$C$9&lt;2,#N/A,IF(VLOOKUP($B$2,Deaths_since_10!$H:$KU,Projections_Data!AT$4+2-$C$9,FALSE)=0,#N/A,VLOOKUP($B$2,Deaths_since_10!$H:$KU,Projections_Data!AT$4+2-$C$9,FALSE)))</f>
        <v>56</v>
      </c>
      <c r="AU6" s="40">
        <f ca="1">IF(Projections_Data!AU$4+2-$C$9&lt;2,#N/A,IF(VLOOKUP($B$2,Deaths_since_10!$H:$KU,Projections_Data!AU$4+2-$C$9,FALSE)=0,#N/A,VLOOKUP($B$2,Deaths_since_10!$H:$KU,Projections_Data!AU$4+2-$C$9,FALSE)))</f>
        <v>57</v>
      </c>
      <c r="AV6" s="40">
        <f ca="1">IF(Projections_Data!AV$4+2-$C$9&lt;2,#N/A,IF(VLOOKUP($B$2,Deaths_since_10!$H:$KU,Projections_Data!AV$4+2-$C$9,FALSE)=0,#N/A,VLOOKUP($B$2,Deaths_since_10!$H:$KU,Projections_Data!AV$4+2-$C$9,FALSE)))</f>
        <v>62</v>
      </c>
      <c r="AW6" s="40">
        <f ca="1">IF(Projections_Data!AW$4+2-$C$9&lt;2,#N/A,IF(VLOOKUP($B$2,Deaths_since_10!$H:$KU,Projections_Data!AW$4+2-$C$9,FALSE)=0,#N/A,VLOOKUP($B$2,Deaths_since_10!$H:$KU,Projections_Data!AW$4+2-$C$9,FALSE)))</f>
        <v>63</v>
      </c>
      <c r="AX6" s="40">
        <f ca="1">IF(Projections_Data!AX$4+2-$C$9&lt;2,#N/A,IF(VLOOKUP($B$2,Deaths_since_10!$H:$KU,Projections_Data!AX$4+2-$C$9,FALSE)=0,#N/A,VLOOKUP($B$2,Deaths_since_10!$H:$KU,Projections_Data!AX$4+2-$C$9,FALSE)))</f>
        <v>77</v>
      </c>
      <c r="AY6" s="40">
        <f ca="1">IF(Projections_Data!AY$4+2-$C$9&lt;2,#N/A,IF(VLOOKUP($B$2,Deaths_since_10!$H:$KU,Projections_Data!AY$4+2-$C$9,FALSE)=0,#N/A,VLOOKUP($B$2,Deaths_since_10!$H:$KU,Projections_Data!AY$4+2-$C$9,FALSE)))</f>
        <v>77</v>
      </c>
      <c r="AZ6" s="40">
        <f ca="1">IF(Projections_Data!AZ$4+2-$C$9&lt;2,#N/A,IF(VLOOKUP($B$2,Deaths_since_10!$H:$KU,Projections_Data!AZ$4+2-$C$9,FALSE)=0,#N/A,VLOOKUP($B$2,Deaths_since_10!$H:$KU,Projections_Data!AZ$4+2-$C$9,FALSE)))</f>
        <v>85</v>
      </c>
      <c r="BA6" s="40">
        <f ca="1">IF(Projections_Data!BA$4+2-$C$9&lt;2,#N/A,IF(VLOOKUP($B$2,Deaths_since_10!$H:$KU,Projections_Data!BA$4+2-$C$9,FALSE)=0,#N/A,VLOOKUP($B$2,Deaths_since_10!$H:$KU,Projections_Data!BA$4+2-$C$9,FALSE)))</f>
        <v>92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1498</v>
      </c>
      <c r="F7" s="19" t="s">
        <v>586</v>
      </c>
      <c r="G7" s="40">
        <f ca="1">IFERROR((G5-F5)-(G6-F6),G5)</f>
        <v>105</v>
      </c>
      <c r="H7" s="40">
        <f ca="1">IFERROR((H5-G5)-(H6-G6),H5-G5)</f>
        <v>17</v>
      </c>
      <c r="I7" s="40">
        <f t="shared" ref="I7:O7" ca="1" si="11">IFERROR((I5-H5)-(I6-H6),I5-H5)</f>
        <v>25</v>
      </c>
      <c r="J7" s="40">
        <f t="shared" ca="1" si="11"/>
        <v>12</v>
      </c>
      <c r="K7" s="40">
        <f t="shared" ca="1" si="11"/>
        <v>11</v>
      </c>
      <c r="L7" s="40">
        <f t="shared" ca="1" si="11"/>
        <v>19</v>
      </c>
      <c r="M7" s="40">
        <f t="shared" ca="1" si="11"/>
        <v>25</v>
      </c>
      <c r="N7" s="40">
        <f t="shared" ca="1" si="11"/>
        <v>14</v>
      </c>
      <c r="O7" s="40">
        <f t="shared" ca="1" si="11"/>
        <v>13</v>
      </c>
      <c r="P7" s="40">
        <f t="shared" ref="P7" ca="1" si="12">IFERROR((P5-O5)-(P6-O6),P5-O5)</f>
        <v>15</v>
      </c>
      <c r="Q7" s="40">
        <f ca="1">IFERROR((Q5-P5)-(Q6-P6),Q5-P5)</f>
        <v>18</v>
      </c>
      <c r="R7" s="40">
        <f t="shared" ref="R7:T7" ca="1" si="13">IFERROR((R5-Q5)-(R6-Q6),R5-Q5)</f>
        <v>19</v>
      </c>
      <c r="S7" s="40">
        <f t="shared" ca="1" si="13"/>
        <v>38</v>
      </c>
      <c r="T7" s="40">
        <f t="shared" ca="1" si="13"/>
        <v>29</v>
      </c>
      <c r="U7" s="40">
        <f t="shared" ref="U7" ca="1" si="14">IFERROR((U5-T5)-(U6-T6),U5-T5)</f>
        <v>60</v>
      </c>
      <c r="V7" s="40">
        <f t="shared" ref="V7" ca="1" si="15">IFERROR((V5-U5)-(V6-U6),V5-U5)</f>
        <v>41</v>
      </c>
      <c r="W7" s="40">
        <f t="shared" ref="W7" ca="1" si="16">IFERROR((W5-V5)-(W6-V6),W5-V5)</f>
        <v>41</v>
      </c>
      <c r="X7" s="40">
        <f t="shared" ref="X7" ca="1" si="17">IFERROR((X5-W5)-(X6-W6),X5-W5)</f>
        <v>9</v>
      </c>
      <c r="Y7" s="40">
        <f t="shared" ref="Y7" ca="1" si="18">IFERROR((Y5-X5)-(Y6-X6),Y5-X5)</f>
        <v>70</v>
      </c>
      <c r="Z7" s="40">
        <f t="shared" ref="Z7" ca="1" si="19">IFERROR((Z5-Y5)-(Z6-Y6),Z5-Y5)</f>
        <v>53</v>
      </c>
      <c r="AA7" s="40">
        <f t="shared" ref="AA7" ca="1" si="20">IFERROR((AA5-Z5)-(AA6-Z6),AA5-Z5)</f>
        <v>-1</v>
      </c>
      <c r="AB7" s="40">
        <f t="shared" ref="AB7" ca="1" si="21">IFERROR((AB5-AA5)-(AB6-AA6),AB5-AA5)</f>
        <v>59</v>
      </c>
      <c r="AC7" s="40">
        <f t="shared" ref="AC7" ca="1" si="22">IFERROR((AC5-AB5)-(AC6-AB6),AC5-AB5)</f>
        <v>69</v>
      </c>
      <c r="AD7" s="40">
        <f t="shared" ref="AD7" ca="1" si="23">IFERROR((AD5-AC5)-(AD6-AC6),AD5-AC5)</f>
        <v>66</v>
      </c>
      <c r="AE7" s="40">
        <f t="shared" ref="AE7" ca="1" si="24">IFERROR((AE5-AD5)-(AE6-AD6),AE5-AD5)</f>
        <v>-5</v>
      </c>
      <c r="AF7" s="40">
        <f t="shared" ref="AF7" ca="1" si="25">IFERROR((AF5-AE5)-(AF6-AE6),AF5-AE5)</f>
        <v>37</v>
      </c>
      <c r="AG7" s="40">
        <f t="shared" ref="AG7" ca="1" si="26">IFERROR((AG5-AF5)-(AG6-AF6),AG5-AF5)</f>
        <v>11</v>
      </c>
      <c r="AH7" s="40">
        <f t="shared" ref="AH7" ca="1" si="27">IFERROR((AH5-AG5)-(AH6-AG6),AH5-AG5)</f>
        <v>35</v>
      </c>
      <c r="AI7" s="40">
        <f t="shared" ref="AI7" ca="1" si="28">IFERROR((AI5-AH5)-(AI6-AH6),AI5-AH5)</f>
        <v>35</v>
      </c>
      <c r="AJ7" s="40">
        <f t="shared" ref="AJ7" ca="1" si="29">IFERROR((AJ5-AI5)-(AJ6-AI6),AJ5-AI5)</f>
        <v>42</v>
      </c>
      <c r="AK7" s="40">
        <f t="shared" ref="AK7" ca="1" si="30">IFERROR((AK5-AJ5)-(AK6-AJ6),AK5-AJ5)</f>
        <v>88</v>
      </c>
      <c r="AL7" s="40">
        <f ca="1">IFERROR((AL5-AK5)-(AL6-AK6),AL5-AK5)</f>
        <v>26</v>
      </c>
      <c r="AM7" s="40">
        <f t="shared" ref="AM7" ca="1" si="31">(AM5-AL5)-(AM6-AL6)</f>
        <v>64</v>
      </c>
      <c r="AN7" s="40">
        <f t="shared" ref="AN7" ca="1" si="32">(AN5-AM5)-(AN6-AM6)</f>
        <v>112</v>
      </c>
      <c r="AO7" s="40">
        <f t="shared" ref="AO7" ca="1" si="33">(AO5-AN5)-(AO6-AN6)</f>
        <v>78</v>
      </c>
      <c r="AP7" s="40">
        <f t="shared" ref="AP7" ca="1" si="34">(AP5-AO5)-(AP6-AO6)</f>
        <v>79</v>
      </c>
      <c r="AQ7" s="40">
        <f t="shared" ref="AQ7" ca="1" si="35">(AQ5-AP5)-(AQ6-AP6)</f>
        <v>222</v>
      </c>
      <c r="AR7" s="40">
        <f t="shared" ref="AR7" ca="1" si="36">(AR5-AQ5)-(AR6-AQ6)</f>
        <v>171</v>
      </c>
      <c r="AS7" s="40">
        <f t="shared" ref="AS7" ca="1" si="37">(AS5-AR5)-(AS6-AR6)</f>
        <v>0</v>
      </c>
      <c r="AT7" s="40">
        <f t="shared" ref="AT7" ca="1" si="38">(AT5-AS5)-(AT6-AS6)</f>
        <v>85</v>
      </c>
      <c r="AU7" s="40">
        <f t="shared" ref="AU7" ca="1" si="39">(AU5-AT5)-(AU6-AT6)</f>
        <v>224</v>
      </c>
      <c r="AV7" s="40">
        <f t="shared" ref="AV7" ca="1" si="40">(AV5-AU5)-(AV6-AU6)</f>
        <v>312</v>
      </c>
      <c r="AW7" s="40">
        <f t="shared" ref="AW7" ca="1" si="41">(AW5-AV5)-(AW6-AV6)</f>
        <v>121</v>
      </c>
      <c r="AX7" s="40">
        <f t="shared" ref="AX7" ca="1" si="42">(AX5-AW5)-(AX6-AW6)</f>
        <v>508</v>
      </c>
      <c r="AY7" s="40">
        <f t="shared" ref="AY7" ca="1" si="43">(AY5-AX5)-(AY6-AX6)</f>
        <v>0</v>
      </c>
      <c r="AZ7" s="40">
        <f t="shared" ref="AZ7" ca="1" si="44">(AZ5-AY5)-(AZ6-AY6)</f>
        <v>507</v>
      </c>
      <c r="BA7" s="40">
        <f t="shared" ref="BA7" ca="1" si="45">(BA5-AZ5)-(BA6-AZ6)</f>
        <v>245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508</v>
      </c>
      <c r="C8" s="21">
        <f>VLOOKUP(B2,Country_Data!C:G,5,FALSE)</f>
        <v>92</v>
      </c>
      <c r="F8" s="19" t="s">
        <v>505</v>
      </c>
      <c r="G8" s="40">
        <f>G5</f>
        <v>105</v>
      </c>
      <c r="H8" s="40">
        <f ca="1">MAX(SUM($G$7:H7)-($G$7/H4),G8+10)</f>
        <v>115</v>
      </c>
      <c r="I8" s="40">
        <f ca="1">MAX(SUM($G$7:I7)-($G$7/I4),H8+10)</f>
        <v>125</v>
      </c>
      <c r="J8" s="40">
        <f ca="1">MAX(SUM($G$7:J7)-($G$7/J4),I8+10)</f>
        <v>135</v>
      </c>
      <c r="K8" s="40">
        <f ca="1">MAX(SUM($G$7:K7)-($G$7/K4),J8+10)</f>
        <v>145</v>
      </c>
      <c r="L8" s="40">
        <f ca="1">MAX(SUM($G$7:L7)-($G$7/L4),K8+10)</f>
        <v>168</v>
      </c>
      <c r="M8" s="40">
        <f ca="1">MAX(SUM($G$7:M7)-($G$7/M4),L8+10)</f>
        <v>196.5</v>
      </c>
      <c r="N8" s="40">
        <f ca="1">MAX(SUM($G$7:N7)-($G$7/N4),M8+10)</f>
        <v>213</v>
      </c>
      <c r="O8" s="40">
        <f ca="1">MAX(SUM($G$7:O7)-($G$7/O4),N8+10)</f>
        <v>227.875</v>
      </c>
      <c r="P8" s="40">
        <f ca="1">MAX(SUM($G$7:P7)-($G$7/P4),O8+10)</f>
        <v>244.33333333333334</v>
      </c>
      <c r="Q8" s="40">
        <f ca="1">MAX(SUM($G$7:Q7)-($G$7/Q4),P8+10)</f>
        <v>263.5</v>
      </c>
      <c r="R8" s="40">
        <f ca="1">MAX(SUM($G$7:R7)-($G$7/R4),Q8+10)</f>
        <v>283.45454545454544</v>
      </c>
      <c r="S8" s="40">
        <f t="shared" ref="S8:CD8" ca="1" si="69">SUM(I7:S7)-H7</f>
        <v>192</v>
      </c>
      <c r="T8" s="40">
        <f t="shared" ca="1" si="69"/>
        <v>188</v>
      </c>
      <c r="U8" s="40">
        <f ca="1">SUM(K7:U7)-J7</f>
        <v>249</v>
      </c>
      <c r="V8" s="40">
        <f t="shared" ca="1" si="69"/>
        <v>280</v>
      </c>
      <c r="W8" s="40">
        <f t="shared" ca="1" si="69"/>
        <v>294</v>
      </c>
      <c r="X8" s="40">
        <f t="shared" ca="1" si="69"/>
        <v>272</v>
      </c>
      <c r="Y8" s="40">
        <f t="shared" ca="1" si="69"/>
        <v>339</v>
      </c>
      <c r="Z8" s="40">
        <f t="shared" ca="1" si="69"/>
        <v>380</v>
      </c>
      <c r="AA8" s="40">
        <f t="shared" ca="1" si="69"/>
        <v>362</v>
      </c>
      <c r="AB8" s="40">
        <f t="shared" ca="1" si="69"/>
        <v>400</v>
      </c>
      <c r="AC8" s="40">
        <f t="shared" ca="1" si="69"/>
        <v>449</v>
      </c>
      <c r="AD8" s="40">
        <f t="shared" ca="1" si="69"/>
        <v>458</v>
      </c>
      <c r="AE8" s="40">
        <f t="shared" ca="1" si="69"/>
        <v>433</v>
      </c>
      <c r="AF8" s="40">
        <f ca="1">SUM(V7:AF7)-U7</f>
        <v>379</v>
      </c>
      <c r="AG8" s="40">
        <f ca="1">SUM(W7:AG7)-V7</f>
        <v>368</v>
      </c>
      <c r="AH8" s="40">
        <f t="shared" ca="1" si="69"/>
        <v>362</v>
      </c>
      <c r="AI8" s="40">
        <f ca="1">SUM(Y7:AI7)-X7</f>
        <v>420</v>
      </c>
      <c r="AJ8" s="40">
        <f t="shared" ca="1" si="69"/>
        <v>331</v>
      </c>
      <c r="AK8" s="40">
        <f ca="1">SUM(AA7:AK7)-Z7</f>
        <v>383</v>
      </c>
      <c r="AL8" s="40">
        <f ca="1">SUM(AB7:AL7)-AA7</f>
        <v>464</v>
      </c>
      <c r="AM8" s="40">
        <f ca="1">SUM(AC7:AM7)-AB7</f>
        <v>409</v>
      </c>
      <c r="AN8" s="40">
        <f ca="1">SUM(AD7:AN7)-AC7</f>
        <v>442</v>
      </c>
      <c r="AO8" s="40">
        <f t="shared" ca="1" si="69"/>
        <v>457</v>
      </c>
      <c r="AP8" s="40">
        <f t="shared" ca="1" si="69"/>
        <v>612</v>
      </c>
      <c r="AQ8" s="40">
        <f ca="1">SUM(AG7:AQ7)-AF7</f>
        <v>755</v>
      </c>
      <c r="AR8" s="40">
        <f t="shared" ca="1" si="69"/>
        <v>941</v>
      </c>
      <c r="AS8" s="40">
        <f t="shared" ca="1" si="69"/>
        <v>882</v>
      </c>
      <c r="AT8" s="40">
        <f t="shared" ca="1" si="69"/>
        <v>932</v>
      </c>
      <c r="AU8" s="40">
        <f t="shared" ca="1" si="69"/>
        <v>1107</v>
      </c>
      <c r="AV8" s="40">
        <f t="shared" ca="1" si="69"/>
        <v>1285</v>
      </c>
      <c r="AW8" s="40">
        <f t="shared" ca="1" si="69"/>
        <v>1442</v>
      </c>
      <c r="AX8" s="40">
        <f t="shared" ca="1" si="69"/>
        <v>1848</v>
      </c>
      <c r="AY8" s="40">
        <f t="shared" ca="1" si="69"/>
        <v>1688</v>
      </c>
      <c r="AZ8" s="40">
        <f t="shared" ca="1" si="69"/>
        <v>2151</v>
      </c>
      <c r="BA8" s="40">
        <f t="shared" ca="1" si="69"/>
        <v>2316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571</v>
      </c>
      <c r="C9" s="83">
        <f ca="1">VLOOKUP(B2,Country_Data!C:P,14,FALSE)</f>
        <v>17</v>
      </c>
      <c r="F9" s="19" t="s">
        <v>582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105</v>
      </c>
      <c r="H9" s="40">
        <f t="shared" ca="1" si="73"/>
        <v>115</v>
      </c>
      <c r="I9" s="40">
        <f t="shared" ca="1" si="73"/>
        <v>125</v>
      </c>
      <c r="J9" s="40">
        <f t="shared" ca="1" si="73"/>
        <v>135</v>
      </c>
      <c r="K9" s="40">
        <f t="shared" ca="1" si="73"/>
        <v>145</v>
      </c>
      <c r="L9" s="40">
        <f t="shared" ca="1" si="73"/>
        <v>168</v>
      </c>
      <c r="M9" s="40">
        <f t="shared" ca="1" si="73"/>
        <v>196.5</v>
      </c>
      <c r="N9" s="40">
        <f t="shared" ca="1" si="73"/>
        <v>213</v>
      </c>
      <c r="O9" s="40">
        <f t="shared" ca="1" si="73"/>
        <v>227.875</v>
      </c>
      <c r="P9" s="40">
        <f t="shared" ca="1" si="73"/>
        <v>244.33333333333334</v>
      </c>
      <c r="Q9" s="40">
        <f t="shared" ca="1" si="73"/>
        <v>263.5</v>
      </c>
      <c r="R9" s="40">
        <f t="shared" ca="1" si="73"/>
        <v>283.45454545454544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192</v>
      </c>
      <c r="T9" s="40">
        <f ca="1">IF(IF(AND(ISNA(S8),ISNA(S$8)),S9*(1+$C$11),IF(AND(S$8&gt;0,ISNA(T$8)),S9*(1+$C$11),T$8))&gt;$C$21,$C$21,IF(AND(ISNA(T$8),ISNA(S$8)),S9*(1+$C$11),IF(AND(S$8&gt;0,ISNA(T$8)),S9*(1+$C$11),T$8)))</f>
        <v>188</v>
      </c>
      <c r="U9" s="40">
        <f ca="1">IF(IF(AND(ISNA(T8),ISNA(T$8)),T9*(1+$C$11),IF(AND(T$8&gt;0,ISNA(U$8)),T9*(1+$C$11),U$8))&gt;$C$21,$C$21,IF(AND(ISNA(U$8),ISNA(T$8)),T9*(1+$C$11),IF(AND(T$8&gt;0,ISNA(U$8)),T9*(1+$C$11),U$8)))</f>
        <v>249</v>
      </c>
      <c r="V9" s="40">
        <f t="shared" ca="1" si="73"/>
        <v>280</v>
      </c>
      <c r="W9" s="40">
        <f t="shared" ca="1" si="73"/>
        <v>294</v>
      </c>
      <c r="X9" s="40">
        <f t="shared" ca="1" si="73"/>
        <v>272</v>
      </c>
      <c r="Y9" s="40">
        <f ca="1">IF(IF(AND(ISNA(Y$8),ISNA(X$8)),X9*(1+$C$11),IF(AND(X$8&gt;0,ISNA(Y$8)),X9*(1+$C$11),Y$8))&gt;$C$21,$C$21,IF(AND(ISNA(Y$8),ISNA(X$8)),X9*(1+$C$11),IF(AND(X$8&gt;0,ISNA(Y$8)),X9*(1+$C$11),Y$8)))</f>
        <v>339</v>
      </c>
      <c r="Z9" s="40">
        <f t="shared" ca="1" si="73"/>
        <v>380</v>
      </c>
      <c r="AA9" s="40">
        <f t="shared" ca="1" si="73"/>
        <v>362</v>
      </c>
      <c r="AB9" s="40">
        <f t="shared" ca="1" si="73"/>
        <v>400</v>
      </c>
      <c r="AC9" s="40">
        <f t="shared" ca="1" si="73"/>
        <v>449</v>
      </c>
      <c r="AD9" s="40">
        <f t="shared" ca="1" si="73"/>
        <v>458</v>
      </c>
      <c r="AE9" s="40">
        <f t="shared" ca="1" si="73"/>
        <v>433</v>
      </c>
      <c r="AF9" s="40">
        <f t="shared" ca="1" si="73"/>
        <v>379</v>
      </c>
      <c r="AG9" s="40">
        <f t="shared" ca="1" si="73"/>
        <v>368</v>
      </c>
      <c r="AH9" s="40">
        <f t="shared" ca="1" si="73"/>
        <v>362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420</v>
      </c>
      <c r="AJ9" s="40">
        <f t="shared" ca="1" si="73"/>
        <v>331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383</v>
      </c>
      <c r="AL9" s="40">
        <f t="shared" ca="1" si="73"/>
        <v>464</v>
      </c>
      <c r="AM9" s="40">
        <f t="shared" ca="1" si="73"/>
        <v>409</v>
      </c>
      <c r="AN9" s="40">
        <f t="shared" ca="1" si="73"/>
        <v>442</v>
      </c>
      <c r="AO9" s="40">
        <f t="shared" ca="1" si="73"/>
        <v>457</v>
      </c>
      <c r="AP9" s="40">
        <f t="shared" ca="1" si="73"/>
        <v>612</v>
      </c>
      <c r="AQ9" s="40">
        <f t="shared" ca="1" si="73"/>
        <v>755</v>
      </c>
      <c r="AR9" s="40">
        <f t="shared" ca="1" si="73"/>
        <v>941</v>
      </c>
      <c r="AS9" s="40">
        <f t="shared" ca="1" si="73"/>
        <v>882</v>
      </c>
      <c r="AT9" s="40">
        <f t="shared" ca="1" si="73"/>
        <v>932</v>
      </c>
      <c r="AU9" s="40">
        <f t="shared" ca="1" si="73"/>
        <v>1107</v>
      </c>
      <c r="AV9" s="40">
        <f t="shared" ca="1" si="73"/>
        <v>1285</v>
      </c>
      <c r="AW9" s="40">
        <f t="shared" ca="1" si="73"/>
        <v>1442</v>
      </c>
      <c r="AX9" s="40">
        <f t="shared" ca="1" si="73"/>
        <v>1848</v>
      </c>
      <c r="AY9" s="40">
        <f t="shared" ca="1" si="73"/>
        <v>1688</v>
      </c>
      <c r="AZ9" s="40">
        <f t="shared" ca="1" si="73"/>
        <v>2151</v>
      </c>
      <c r="BA9" s="40">
        <f t="shared" ca="1" si="73"/>
        <v>2316</v>
      </c>
      <c r="BB9" s="40">
        <f t="shared" ca="1" si="73"/>
        <v>2619.5969287133335</v>
      </c>
      <c r="BC9" s="40">
        <f t="shared" ca="1" si="73"/>
        <v>2962.9913941814893</v>
      </c>
      <c r="BD9" s="40">
        <f t="shared" ca="1" si="73"/>
        <v>3351.4003264256767</v>
      </c>
      <c r="BE9" s="40">
        <f t="shared" ca="1" si="73"/>
        <v>3790.7245259039578</v>
      </c>
      <c r="BF9" s="40">
        <f t="shared" ca="1" si="73"/>
        <v>4287.6383098688748</v>
      </c>
      <c r="BG9" s="40">
        <f t="shared" ca="1" si="73"/>
        <v>4849.690910175359</v>
      </c>
      <c r="BH9" s="40">
        <f t="shared" ca="1" si="73"/>
        <v>5485.4211629984202</v>
      </c>
      <c r="BI9" s="40">
        <f t="shared" ca="1" si="73"/>
        <v>6204.487232853965</v>
      </c>
      <c r="BJ9" s="40">
        <f t="shared" ca="1" si="73"/>
        <v>7017.8133417207837</v>
      </c>
      <c r="BK9" s="40">
        <f t="shared" ca="1" si="73"/>
        <v>7937.7557324072623</v>
      </c>
      <c r="BL9" s="40">
        <f t="shared" ca="1" si="73"/>
        <v>8978.2903875175816</v>
      </c>
      <c r="BM9" s="40">
        <f t="shared" ca="1" si="73"/>
        <v>10155.225355888386</v>
      </c>
      <c r="BN9" s="40">
        <f t="shared" ca="1" si="73"/>
        <v>11486.440912209406</v>
      </c>
      <c r="BO9" s="40">
        <f t="shared" ca="1" si="73"/>
        <v>12992.161198389871</v>
      </c>
      <c r="BP9" s="40">
        <f t="shared" ca="1" si="73"/>
        <v>14695.261473510642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16621.615640176104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18800.489326968407</v>
      </c>
      <c r="BS9" s="40">
        <f t="shared" ca="1" si="75"/>
        <v>21264.984498805807</v>
      </c>
      <c r="BT9" s="40">
        <f t="shared" ca="1" si="75"/>
        <v>24052.542349830888</v>
      </c>
      <c r="BU9" s="40">
        <f t="shared" ca="1" si="75"/>
        <v>27205.512118896535</v>
      </c>
      <c r="BV9" s="40">
        <f t="shared" ca="1" si="75"/>
        <v>30771.79446922916</v>
      </c>
      <c r="BW9" s="40">
        <f t="shared" ca="1" si="75"/>
        <v>34805.569206645356</v>
      </c>
      <c r="BX9" s="40">
        <f t="shared" ca="1" si="75"/>
        <v>39368.118391989439</v>
      </c>
      <c r="BY9" s="40">
        <f t="shared" ca="1" si="75"/>
        <v>44528.757352710891</v>
      </c>
      <c r="BZ9" s="40">
        <f t="shared" ca="1" si="75"/>
        <v>50365.887737730016</v>
      </c>
      <c r="CA9" s="40">
        <f t="shared" ca="1" si="75"/>
        <v>56968.188613850645</v>
      </c>
      <c r="CB9" s="40">
        <f t="shared" ca="1" si="75"/>
        <v>64435.963699138621</v>
      </c>
      <c r="CC9" s="40">
        <f t="shared" ca="1" si="75"/>
        <v>72882.665200754476</v>
      </c>
      <c r="CD9" s="40">
        <f t="shared" ca="1" si="75"/>
        <v>82436.617407745493</v>
      </c>
      <c r="CE9" s="40">
        <f t="shared" ca="1" si="75"/>
        <v>93242.966224026866</v>
      </c>
      <c r="CF9" s="40">
        <f t="shared" ca="1" si="75"/>
        <v>105465.8842593186</v>
      </c>
      <c r="CG9" s="40">
        <f t="shared" ca="1" si="75"/>
        <v>119291.06497830177</v>
      </c>
      <c r="CH9" s="40">
        <f t="shared" ca="1" si="75"/>
        <v>134928.54379969861</v>
      </c>
      <c r="CI9" s="40">
        <f t="shared" ca="1" si="75"/>
        <v>152615.8890040816</v>
      </c>
      <c r="CJ9" s="40">
        <f t="shared" ca="1" si="75"/>
        <v>172621.81092743832</v>
      </c>
      <c r="CK9" s="40">
        <f t="shared" ca="1" si="75"/>
        <v>195250.24427221552</v>
      </c>
      <c r="CL9" s="40">
        <f t="shared" ca="1" si="75"/>
        <v>220844.96555527803</v>
      </c>
      <c r="CM9" s="40">
        <f t="shared" ca="1" si="75"/>
        <v>249794.81584214518</v>
      </c>
      <c r="CN9" s="40">
        <f t="shared" ca="1" si="75"/>
        <v>282539.60811251996</v>
      </c>
      <c r="CO9" s="40">
        <f t="shared" ca="1" si="75"/>
        <v>319576.80900320644</v>
      </c>
      <c r="CP9" s="40">
        <f t="shared" ca="1" si="75"/>
        <v>361469.0964390359</v>
      </c>
      <c r="CQ9" s="40">
        <f t="shared" ca="1" si="75"/>
        <v>408852.90796912013</v>
      </c>
      <c r="CR9" s="40">
        <f t="shared" ca="1" si="75"/>
        <v>462448.10967677989</v>
      </c>
      <c r="CS9" s="40">
        <f t="shared" ca="1" si="75"/>
        <v>523068.93255551788</v>
      </c>
      <c r="CT9" s="40">
        <f t="shared" ca="1" si="75"/>
        <v>591636.34249904857</v>
      </c>
      <c r="CU9" s="40">
        <f t="shared" ca="1" si="75"/>
        <v>669192.03183320269</v>
      </c>
      <c r="CV9" s="40">
        <f t="shared" ca="1" si="75"/>
        <v>756914.24495237181</v>
      </c>
      <c r="CW9" s="40">
        <f t="shared" ca="1" si="75"/>
        <v>856135.67848730786</v>
      </c>
      <c r="CX9" s="40">
        <f t="shared" ca="1" si="75"/>
        <v>968363.72794786596</v>
      </c>
      <c r="CY9" s="40">
        <f t="shared" ca="1" si="75"/>
        <v>1095303.3884324799</v>
      </c>
      <c r="CZ9" s="40">
        <f t="shared" ca="1" si="75"/>
        <v>1238883.1573173711</v>
      </c>
      <c r="DA9" s="40">
        <f t="shared" ca="1" si="75"/>
        <v>1401284.3324452776</v>
      </c>
      <c r="DB9" s="40">
        <f t="shared" ca="1" si="75"/>
        <v>1584974.1509187231</v>
      </c>
      <c r="DC9" s="40">
        <f t="shared" ca="1" si="75"/>
        <v>1792743.2719502205</v>
      </c>
      <c r="DD9" s="40">
        <f t="shared" ca="1" si="75"/>
        <v>2027748.1732177418</v>
      </c>
      <c r="DE9" s="40">
        <f t="shared" ca="1" si="75"/>
        <v>2293559.1048209276</v>
      </c>
      <c r="DF9" s="40">
        <f t="shared" ca="1" si="75"/>
        <v>2594214.3293658914</v>
      </c>
      <c r="DG9" s="40">
        <f t="shared" ca="1" si="75"/>
        <v>2934281.4722068259</v>
      </c>
      <c r="DH9" s="40">
        <f t="shared" ca="1" si="75"/>
        <v>3318926.9138918133</v>
      </c>
      <c r="DI9" s="40">
        <f t="shared" ca="1" si="75"/>
        <v>3753994.2790392986</v>
      </c>
      <c r="DJ9" s="40">
        <f t="shared" ca="1" si="75"/>
        <v>4246093.2140668267</v>
      </c>
      <c r="DK9" s="40">
        <f t="shared" ca="1" si="75"/>
        <v>4802699.8025043113</v>
      </c>
      <c r="DL9" s="40">
        <f t="shared" ca="1" si="75"/>
        <v>5432270.1434250548</v>
      </c>
      <c r="DM9" s="40">
        <f t="shared" ca="1" si="75"/>
        <v>6144368.8185049277</v>
      </c>
      <c r="DN9" s="40">
        <f t="shared" ca="1" si="75"/>
        <v>6949814.199411693</v>
      </c>
      <c r="DO9" s="40">
        <f t="shared" ca="1" si="75"/>
        <v>7860842.8030687328</v>
      </c>
      <c r="DP9" s="40">
        <f t="shared" ca="1" si="75"/>
        <v>8891295.1917172559</v>
      </c>
      <c r="DQ9" s="40">
        <f t="shared" ca="1" si="75"/>
        <v>10056826.242014747</v>
      </c>
      <c r="DR9" s="40">
        <f t="shared" ca="1" si="75"/>
        <v>11375142.977627585</v>
      </c>
      <c r="DS9" s="40">
        <f t="shared" ca="1" si="75"/>
        <v>12866273.578526884</v>
      </c>
      <c r="DT9" s="40">
        <f t="shared" ca="1" si="75"/>
        <v>14552871.653840473</v>
      </c>
      <c r="DU9" s="40">
        <f t="shared" ca="1" si="75"/>
        <v>16460560.400846215</v>
      </c>
      <c r="DV9" s="40">
        <f t="shared" ca="1" si="75"/>
        <v>18618321.878651582</v>
      </c>
      <c r="DW9" s="40">
        <f t="shared" ca="1" si="75"/>
        <v>21058937.310497385</v>
      </c>
      <c r="DX9" s="40">
        <f t="shared" ca="1" si="75"/>
        <v>23819485.103862509</v>
      </c>
      <c r="DY9" s="40">
        <f t="shared" ca="1" si="75"/>
        <v>26941904.154408991</v>
      </c>
      <c r="DZ9" s="40">
        <f t="shared" ca="1" si="75"/>
        <v>30473630.991614331</v>
      </c>
      <c r="EA9" s="40">
        <f t="shared" ca="1" si="75"/>
        <v>34468320.445758358</v>
      </c>
      <c r="EB9" s="40">
        <f t="shared" ca="1" si="75"/>
        <v>38986660.784808114</v>
      </c>
      <c r="EC9" s="40">
        <f t="shared" ca="1" si="75"/>
        <v>44097295.70495332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49877867.181890927</v>
      </c>
      <c r="EE9" s="40">
        <f t="shared" ca="1" si="76"/>
        <v>50590584.400000006</v>
      </c>
      <c r="EF9" s="40">
        <f t="shared" ca="1" si="76"/>
        <v>50590584.400000006</v>
      </c>
      <c r="EG9" s="40">
        <f t="shared" ca="1" si="76"/>
        <v>50590584.400000006</v>
      </c>
      <c r="EH9" s="40">
        <f t="shared" ca="1" si="76"/>
        <v>50590584.400000006</v>
      </c>
      <c r="EI9" s="40">
        <f t="shared" ca="1" si="76"/>
        <v>50590584.400000006</v>
      </c>
      <c r="EJ9" s="40">
        <f t="shared" ca="1" si="76"/>
        <v>50590584.400000006</v>
      </c>
      <c r="EK9" s="40">
        <f t="shared" ca="1" si="76"/>
        <v>50590584.400000006</v>
      </c>
      <c r="EL9" s="40">
        <f t="shared" ca="1" si="76"/>
        <v>50590584.400000006</v>
      </c>
      <c r="EM9" s="40">
        <f t="shared" ca="1" si="76"/>
        <v>50590584.400000006</v>
      </c>
      <c r="EN9" s="40">
        <f t="shared" ca="1" si="76"/>
        <v>50590584.400000006</v>
      </c>
      <c r="EO9" s="40">
        <f t="shared" ca="1" si="76"/>
        <v>50590584.400000006</v>
      </c>
      <c r="EP9" s="40">
        <f t="shared" ca="1" si="76"/>
        <v>50590584.400000006</v>
      </c>
      <c r="EQ9" s="40">
        <f t="shared" ca="1" si="76"/>
        <v>50590584.400000006</v>
      </c>
      <c r="ER9" s="40">
        <f t="shared" ca="1" si="76"/>
        <v>50590584.400000006</v>
      </c>
      <c r="ES9" s="40">
        <f t="shared" ca="1" si="76"/>
        <v>50590584.400000006</v>
      </c>
      <c r="ET9" s="40">
        <f t="shared" ca="1" si="76"/>
        <v>50590584.400000006</v>
      </c>
      <c r="EU9" s="40">
        <f t="shared" ca="1" si="76"/>
        <v>50590584.400000006</v>
      </c>
      <c r="EV9" s="40">
        <f t="shared" ca="1" si="76"/>
        <v>50590584.400000006</v>
      </c>
      <c r="EW9" s="40">
        <f t="shared" ca="1" si="76"/>
        <v>50590584.400000006</v>
      </c>
      <c r="EX9" s="40">
        <f t="shared" ca="1" si="76"/>
        <v>50590584.400000006</v>
      </c>
      <c r="EY9" s="40">
        <f t="shared" ca="1" si="76"/>
        <v>50590584.400000006</v>
      </c>
      <c r="EZ9" s="40">
        <f t="shared" ca="1" si="76"/>
        <v>50590584.400000006</v>
      </c>
      <c r="FA9" s="40">
        <f t="shared" ca="1" si="76"/>
        <v>50590584.400000006</v>
      </c>
      <c r="FB9" s="40">
        <f t="shared" ca="1" si="76"/>
        <v>50590584.400000006</v>
      </c>
      <c r="FC9" s="40">
        <f t="shared" ca="1" si="76"/>
        <v>50590584.400000006</v>
      </c>
      <c r="FD9" s="40">
        <f t="shared" ca="1" si="76"/>
        <v>50590584.400000006</v>
      </c>
      <c r="FE9" s="40">
        <f t="shared" ca="1" si="76"/>
        <v>50590584.400000006</v>
      </c>
      <c r="FF9" s="40">
        <f t="shared" ca="1" si="76"/>
        <v>50590584.400000006</v>
      </c>
      <c r="FG9" s="40">
        <f t="shared" ca="1" si="76"/>
        <v>50590584.400000006</v>
      </c>
      <c r="FH9" s="40">
        <f t="shared" ca="1" si="76"/>
        <v>50590584.400000006</v>
      </c>
      <c r="FI9" s="40">
        <f t="shared" ca="1" si="76"/>
        <v>50590584.400000006</v>
      </c>
      <c r="FJ9" s="40">
        <f t="shared" ca="1" si="76"/>
        <v>50590584.400000006</v>
      </c>
      <c r="FK9" s="40">
        <f t="shared" ca="1" si="76"/>
        <v>50590584.400000006</v>
      </c>
      <c r="FL9" s="40">
        <f t="shared" ca="1" si="76"/>
        <v>50590584.400000006</v>
      </c>
      <c r="FM9" s="40">
        <f t="shared" ca="1" si="76"/>
        <v>50590584.400000006</v>
      </c>
      <c r="FN9" s="40">
        <f t="shared" ca="1" si="76"/>
        <v>50590584.400000006</v>
      </c>
      <c r="FO9" s="40">
        <f t="shared" ca="1" si="76"/>
        <v>50590584.400000006</v>
      </c>
      <c r="FP9" s="40">
        <f t="shared" ca="1" si="76"/>
        <v>50590584.400000006</v>
      </c>
      <c r="FQ9" s="40">
        <f t="shared" ca="1" si="76"/>
        <v>50590584.400000006</v>
      </c>
      <c r="FR9" s="40">
        <f t="shared" ca="1" si="76"/>
        <v>50590584.400000006</v>
      </c>
      <c r="FS9" s="40">
        <f t="shared" ca="1" si="76"/>
        <v>50590584.400000006</v>
      </c>
      <c r="FT9" s="40">
        <f t="shared" ca="1" si="76"/>
        <v>50590584.400000006</v>
      </c>
      <c r="FU9" s="40">
        <f t="shared" ca="1" si="76"/>
        <v>50590584.400000006</v>
      </c>
      <c r="FV9" s="40">
        <f t="shared" ca="1" si="76"/>
        <v>50590584.400000006</v>
      </c>
      <c r="FW9" s="40">
        <f t="shared" ca="1" si="76"/>
        <v>50590584.400000006</v>
      </c>
      <c r="FX9" s="40">
        <f t="shared" ca="1" si="76"/>
        <v>50590584.400000006</v>
      </c>
      <c r="FY9" s="40">
        <f t="shared" ca="1" si="76"/>
        <v>50590584.400000006</v>
      </c>
      <c r="FZ9" s="40">
        <f t="shared" ca="1" si="76"/>
        <v>50590584.400000006</v>
      </c>
      <c r="GA9" s="40">
        <f t="shared" ca="1" si="76"/>
        <v>50590584.400000006</v>
      </c>
      <c r="GB9" s="40">
        <f t="shared" ca="1" si="76"/>
        <v>50590584.400000006</v>
      </c>
      <c r="GC9" s="40">
        <f t="shared" ca="1" si="76"/>
        <v>50590584.400000006</v>
      </c>
      <c r="GD9" s="40">
        <f t="shared" ca="1" si="76"/>
        <v>50590584.400000006</v>
      </c>
      <c r="GE9" s="40">
        <f t="shared" ca="1" si="76"/>
        <v>50590584.400000006</v>
      </c>
      <c r="GF9" s="40">
        <f t="shared" ca="1" si="76"/>
        <v>50590584.400000006</v>
      </c>
      <c r="GG9" s="40">
        <f t="shared" ca="1" si="76"/>
        <v>50590584.400000006</v>
      </c>
      <c r="GH9" s="40">
        <f t="shared" ca="1" si="76"/>
        <v>50590584.400000006</v>
      </c>
      <c r="GI9" s="40">
        <f t="shared" ca="1" si="76"/>
        <v>50590584.400000006</v>
      </c>
      <c r="GJ9" s="40">
        <f t="shared" ca="1" si="76"/>
        <v>50590584.400000006</v>
      </c>
      <c r="GK9" s="40">
        <f t="shared" ca="1" si="76"/>
        <v>50590584.400000006</v>
      </c>
      <c r="GL9" s="40">
        <f t="shared" ca="1" si="76"/>
        <v>50590584.400000006</v>
      </c>
      <c r="GM9" s="40">
        <f t="shared" ca="1" si="76"/>
        <v>50590584.400000006</v>
      </c>
      <c r="GN9" s="40">
        <f t="shared" ca="1" si="76"/>
        <v>50590584.400000006</v>
      </c>
      <c r="GO9" s="40">
        <f t="shared" ca="1" si="76"/>
        <v>50590584.400000006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50590584.400000006</v>
      </c>
      <c r="GQ9" s="40">
        <f t="shared" ca="1" si="77"/>
        <v>50590584.400000006</v>
      </c>
      <c r="GR9" s="40">
        <f t="shared" ca="1" si="77"/>
        <v>50590584.400000006</v>
      </c>
      <c r="GS9" s="40">
        <f t="shared" ca="1" si="77"/>
        <v>50590584.400000006</v>
      </c>
      <c r="GT9" s="40">
        <f t="shared" ca="1" si="77"/>
        <v>50590584.400000006</v>
      </c>
      <c r="GU9" s="40">
        <f t="shared" ca="1" si="77"/>
        <v>50590584.400000006</v>
      </c>
      <c r="GV9" s="40">
        <f t="shared" ca="1" si="77"/>
        <v>50590584.400000006</v>
      </c>
      <c r="GW9" s="40">
        <f t="shared" ca="1" si="77"/>
        <v>50590584.400000006</v>
      </c>
      <c r="GX9" s="40">
        <f t="shared" ca="1" si="77"/>
        <v>50590584.400000006</v>
      </c>
      <c r="GY9" s="40">
        <f t="shared" ca="1" si="77"/>
        <v>50590584.400000006</v>
      </c>
      <c r="GZ9" s="40">
        <f t="shared" ca="1" si="77"/>
        <v>50590584.400000006</v>
      </c>
      <c r="HA9" s="40">
        <f t="shared" ca="1" si="77"/>
        <v>50590584.400000006</v>
      </c>
      <c r="HB9" s="40">
        <f t="shared" ca="1" si="77"/>
        <v>50590584.400000006</v>
      </c>
      <c r="HC9" s="40">
        <f t="shared" ca="1" si="77"/>
        <v>50590584.400000006</v>
      </c>
      <c r="HD9" s="40">
        <f t="shared" ca="1" si="77"/>
        <v>50590584.400000006</v>
      </c>
      <c r="HE9" s="40">
        <f t="shared" ca="1" si="77"/>
        <v>50590584.400000006</v>
      </c>
      <c r="HF9" s="40">
        <f t="shared" ca="1" si="77"/>
        <v>50590584.400000006</v>
      </c>
      <c r="HG9" s="40">
        <f t="shared" ca="1" si="77"/>
        <v>50590584.400000006</v>
      </c>
      <c r="HH9" s="40">
        <f t="shared" ca="1" si="77"/>
        <v>50590584.400000006</v>
      </c>
      <c r="HI9" s="40">
        <f t="shared" ca="1" si="77"/>
        <v>50590584.400000006</v>
      </c>
      <c r="HJ9" s="40">
        <f t="shared" ca="1" si="77"/>
        <v>50590584.400000006</v>
      </c>
      <c r="HK9" s="40">
        <f t="shared" ca="1" si="77"/>
        <v>50590584.400000006</v>
      </c>
      <c r="HL9" s="40">
        <f t="shared" ca="1" si="77"/>
        <v>50590584.400000006</v>
      </c>
      <c r="HM9" s="40">
        <f t="shared" ca="1" si="77"/>
        <v>50590584.400000006</v>
      </c>
      <c r="HN9" s="40">
        <f t="shared" ca="1" si="77"/>
        <v>50590584.400000006</v>
      </c>
      <c r="HO9" s="40">
        <f t="shared" ca="1" si="77"/>
        <v>50590584.400000006</v>
      </c>
      <c r="HP9" s="40">
        <f t="shared" ca="1" si="77"/>
        <v>50590584.400000006</v>
      </c>
      <c r="HQ9" s="40">
        <f t="shared" ca="1" si="77"/>
        <v>50590584.400000006</v>
      </c>
      <c r="HR9" s="40">
        <f t="shared" ca="1" si="77"/>
        <v>50590584.400000006</v>
      </c>
      <c r="HS9" s="40">
        <f t="shared" ca="1" si="77"/>
        <v>50590584.400000006</v>
      </c>
      <c r="HT9" s="40">
        <f t="shared" ca="1" si="77"/>
        <v>50590584.400000006</v>
      </c>
      <c r="HU9" s="40">
        <f t="shared" ca="1" si="77"/>
        <v>50590584.400000006</v>
      </c>
      <c r="HV9" s="40">
        <f t="shared" ca="1" si="77"/>
        <v>50590584.400000006</v>
      </c>
      <c r="HW9" s="40">
        <f t="shared" ca="1" si="77"/>
        <v>50590584.400000006</v>
      </c>
      <c r="HX9" s="40">
        <f t="shared" ca="1" si="77"/>
        <v>50590584.400000006</v>
      </c>
      <c r="HY9" s="40">
        <f t="shared" ca="1" si="77"/>
        <v>50590584.400000006</v>
      </c>
      <c r="HZ9" s="40">
        <f t="shared" ca="1" si="77"/>
        <v>50590584.400000006</v>
      </c>
      <c r="IA9" s="40">
        <f t="shared" ca="1" si="77"/>
        <v>50590584.400000006</v>
      </c>
      <c r="IB9" s="40">
        <f t="shared" ca="1" si="77"/>
        <v>50590584.400000006</v>
      </c>
      <c r="IC9" s="40">
        <f t="shared" ca="1" si="77"/>
        <v>50590584.400000006</v>
      </c>
      <c r="ID9" s="40">
        <f t="shared" ca="1" si="77"/>
        <v>50590584.400000006</v>
      </c>
      <c r="IE9" s="40">
        <f t="shared" ca="1" si="77"/>
        <v>50590584.400000006</v>
      </c>
      <c r="IF9" s="40">
        <f t="shared" ca="1" si="77"/>
        <v>50590584.400000006</v>
      </c>
      <c r="IG9" s="40">
        <f t="shared" ca="1" si="77"/>
        <v>50590584.400000006</v>
      </c>
      <c r="IH9" s="40">
        <f t="shared" ca="1" si="77"/>
        <v>50590584.400000006</v>
      </c>
      <c r="II9" s="40">
        <f t="shared" ca="1" si="77"/>
        <v>50590584.400000006</v>
      </c>
      <c r="IJ9" s="40">
        <f t="shared" ca="1" si="77"/>
        <v>50590584.400000006</v>
      </c>
      <c r="IK9" s="40">
        <f t="shared" ca="1" si="77"/>
        <v>50590584.400000006</v>
      </c>
      <c r="IL9" s="40">
        <f t="shared" ca="1" si="77"/>
        <v>50590584.400000006</v>
      </c>
      <c r="IM9" s="40">
        <f t="shared" ca="1" si="77"/>
        <v>50590584.400000006</v>
      </c>
      <c r="IN9" s="40">
        <f t="shared" ca="1" si="77"/>
        <v>50590584.400000006</v>
      </c>
    </row>
    <row r="10" spans="2:248" x14ac:dyDescent="0.3">
      <c r="B10" s="19" t="s">
        <v>450</v>
      </c>
      <c r="C10" s="19">
        <v>5</v>
      </c>
      <c r="E10" s="22">
        <f>Projections!Z19</f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105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115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125</v>
      </c>
      <c r="J10" s="40">
        <f t="shared" ca="1" si="79"/>
        <v>135</v>
      </c>
      <c r="K10" s="40">
        <f t="shared" ca="1" si="79"/>
        <v>145</v>
      </c>
      <c r="L10" s="40">
        <f t="shared" ca="1" si="79"/>
        <v>168</v>
      </c>
      <c r="M10" s="40">
        <f t="shared" ca="1" si="79"/>
        <v>196.5</v>
      </c>
      <c r="N10" s="40">
        <f t="shared" ca="1" si="79"/>
        <v>213</v>
      </c>
      <c r="O10" s="40">
        <f t="shared" ca="1" si="79"/>
        <v>227.875</v>
      </c>
      <c r="P10" s="40">
        <f t="shared" ca="1" si="79"/>
        <v>244.33333333333334</v>
      </c>
      <c r="Q10" s="40">
        <f t="shared" ca="1" si="79"/>
        <v>263.5</v>
      </c>
      <c r="R10" s="40">
        <f t="shared" ca="1" si="79"/>
        <v>283.45454545454544</v>
      </c>
      <c r="S10" s="40">
        <f t="shared" ca="1" si="79"/>
        <v>192</v>
      </c>
      <c r="T10" s="40">
        <f t="shared" ca="1" si="79"/>
        <v>188</v>
      </c>
      <c r="U10" s="40">
        <f t="shared" ca="1" si="79"/>
        <v>249</v>
      </c>
      <c r="V10" s="40">
        <f t="shared" ca="1" si="79"/>
        <v>280</v>
      </c>
      <c r="W10" s="40">
        <f t="shared" ca="1" si="79"/>
        <v>294</v>
      </c>
      <c r="X10" s="40">
        <f t="shared" ca="1" si="79"/>
        <v>272</v>
      </c>
      <c r="Y10" s="40">
        <f t="shared" ca="1" si="79"/>
        <v>339</v>
      </c>
      <c r="Z10" s="40">
        <f t="shared" ca="1" si="79"/>
        <v>380</v>
      </c>
      <c r="AA10" s="40">
        <f t="shared" ca="1" si="79"/>
        <v>362</v>
      </c>
      <c r="AB10" s="40">
        <f t="shared" ca="1" si="79"/>
        <v>400</v>
      </c>
      <c r="AC10" s="40">
        <f t="shared" ca="1" si="79"/>
        <v>449</v>
      </c>
      <c r="AD10" s="40">
        <f t="shared" ca="1" si="79"/>
        <v>458</v>
      </c>
      <c r="AE10" s="40">
        <f t="shared" ca="1" si="79"/>
        <v>433</v>
      </c>
      <c r="AF10" s="40">
        <f t="shared" ca="1" si="79"/>
        <v>379</v>
      </c>
      <c r="AG10" s="40">
        <f t="shared" ca="1" si="79"/>
        <v>368</v>
      </c>
      <c r="AH10" s="40">
        <f t="shared" ca="1" si="79"/>
        <v>362</v>
      </c>
      <c r="AI10" s="40">
        <f t="shared" ca="1" si="79"/>
        <v>420</v>
      </c>
      <c r="AJ10" s="40">
        <f t="shared" ca="1" si="79"/>
        <v>331</v>
      </c>
      <c r="AK10" s="40">
        <f t="shared" ca="1" si="79"/>
        <v>383</v>
      </c>
      <c r="AL10" s="40">
        <f t="shared" ca="1" si="79"/>
        <v>464</v>
      </c>
      <c r="AM10" s="40">
        <f t="shared" ca="1" si="79"/>
        <v>409</v>
      </c>
      <c r="AN10" s="40">
        <f t="shared" ca="1" si="79"/>
        <v>442</v>
      </c>
      <c r="AO10" s="40">
        <f t="shared" ca="1" si="79"/>
        <v>457</v>
      </c>
      <c r="AP10" s="40">
        <f t="shared" ca="1" si="79"/>
        <v>612</v>
      </c>
      <c r="AQ10" s="40">
        <f t="shared" ca="1" si="79"/>
        <v>755</v>
      </c>
      <c r="AR10" s="40">
        <f t="shared" ca="1" si="79"/>
        <v>941</v>
      </c>
      <c r="AS10" s="40">
        <f t="shared" ca="1" si="79"/>
        <v>882</v>
      </c>
      <c r="AT10" s="40">
        <f t="shared" ca="1" si="79"/>
        <v>932</v>
      </c>
      <c r="AU10" s="40">
        <f t="shared" ca="1" si="79"/>
        <v>1107</v>
      </c>
      <c r="AV10" s="40">
        <f t="shared" ca="1" si="79"/>
        <v>1285</v>
      </c>
      <c r="AW10" s="40">
        <f t="shared" ca="1" si="79"/>
        <v>1442</v>
      </c>
      <c r="AX10" s="40">
        <f t="shared" ca="1" si="79"/>
        <v>1848</v>
      </c>
      <c r="AY10" s="40">
        <f t="shared" ca="1" si="79"/>
        <v>1688</v>
      </c>
      <c r="AZ10" s="40">
        <f t="shared" ca="1" si="79"/>
        <v>2151</v>
      </c>
      <c r="BA10" s="40">
        <f t="shared" ca="1" si="79"/>
        <v>2316</v>
      </c>
      <c r="BB10" s="40">
        <f t="shared" ca="1" si="79"/>
        <v>2547.6000000000004</v>
      </c>
      <c r="BC10" s="40">
        <f t="shared" ca="1" si="79"/>
        <v>2802.3600000000006</v>
      </c>
      <c r="BD10" s="40">
        <f t="shared" ca="1" si="79"/>
        <v>3082.5960000000009</v>
      </c>
      <c r="BE10" s="40">
        <f t="shared" ca="1" si="79"/>
        <v>3390.8556000000012</v>
      </c>
      <c r="BF10" s="40">
        <f t="shared" ca="1" si="79"/>
        <v>3729.9411600000017</v>
      </c>
      <c r="BG10" s="40">
        <f t="shared" ca="1" si="79"/>
        <v>4102.935276000002</v>
      </c>
      <c r="BH10" s="40">
        <f t="shared" ca="1" si="79"/>
        <v>4513.2288036000027</v>
      </c>
      <c r="BI10" s="40">
        <f t="shared" ca="1" si="79"/>
        <v>4964.5516839600032</v>
      </c>
      <c r="BJ10" s="40">
        <f t="shared" ca="1" si="79"/>
        <v>5461.0068523560039</v>
      </c>
      <c r="BK10" s="40">
        <f t="shared" ca="1" si="79"/>
        <v>6007.1075375916053</v>
      </c>
      <c r="BL10" s="40">
        <f t="shared" ca="1" si="79"/>
        <v>6607.8182913507662</v>
      </c>
      <c r="BM10" s="40">
        <f t="shared" ca="1" si="79"/>
        <v>7268.600120485843</v>
      </c>
      <c r="BN10" s="40">
        <f t="shared" ca="1" si="79"/>
        <v>7995.4601325344283</v>
      </c>
      <c r="BO10" s="40">
        <f t="shared" ca="1" si="79"/>
        <v>8795.006145787871</v>
      </c>
      <c r="BP10" s="40">
        <f t="shared" ca="1" si="79"/>
        <v>9674.5067603666594</v>
      </c>
      <c r="BQ10" s="40">
        <f t="shared" ca="1" si="79"/>
        <v>10641.957436403327</v>
      </c>
      <c r="BR10" s="40">
        <f t="shared" ca="1" si="79"/>
        <v>11706.153180043661</v>
      </c>
      <c r="BS10" s="40">
        <f t="shared" ca="1" si="79"/>
        <v>12876.768498048028</v>
      </c>
      <c r="BT10" s="40">
        <f t="shared" ca="1" si="79"/>
        <v>14164.445347852832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15580.889882638117</v>
      </c>
      <c r="BV10" s="40">
        <f t="shared" ca="1" si="80"/>
        <v>17138.97887090193</v>
      </c>
      <c r="BW10" s="40">
        <f t="shared" ca="1" si="80"/>
        <v>18852.876757992126</v>
      </c>
      <c r="BX10" s="40">
        <f t="shared" ca="1" si="80"/>
        <v>20738.164433791339</v>
      </c>
      <c r="BY10" s="40">
        <f t="shared" ca="1" si="80"/>
        <v>22811.980877170474</v>
      </c>
      <c r="BZ10" s="40">
        <f t="shared" ca="1" si="80"/>
        <v>25093.178964887524</v>
      </c>
      <c r="CA10" s="40">
        <f t="shared" ca="1" si="80"/>
        <v>27602.496861376279</v>
      </c>
      <c r="CB10" s="40">
        <f t="shared" ca="1" si="80"/>
        <v>30362.746547513911</v>
      </c>
      <c r="CC10" s="40">
        <f t="shared" ca="1" si="80"/>
        <v>33399.021202265307</v>
      </c>
      <c r="CD10" s="40">
        <f t="shared" ca="1" si="80"/>
        <v>36738.923322491843</v>
      </c>
      <c r="CE10" s="40">
        <f t="shared" ca="1" si="80"/>
        <v>40412.815654741033</v>
      </c>
      <c r="CF10" s="40">
        <f t="shared" ca="1" si="80"/>
        <v>44454.097220215139</v>
      </c>
      <c r="CG10" s="40">
        <f t="shared" ca="1" si="80"/>
        <v>48899.506942236658</v>
      </c>
      <c r="CH10" s="40">
        <f t="shared" ca="1" si="80"/>
        <v>53789.457636460327</v>
      </c>
      <c r="CI10" s="40">
        <f t="shared" ca="1" si="80"/>
        <v>59168.403400106363</v>
      </c>
      <c r="CJ10" s="40">
        <f t="shared" ca="1" si="80"/>
        <v>65085.243740117003</v>
      </c>
      <c r="CK10" s="40">
        <f t="shared" ca="1" si="80"/>
        <v>71593.768114128703</v>
      </c>
      <c r="CL10" s="40">
        <f t="shared" ca="1" si="80"/>
        <v>78753.144925541579</v>
      </c>
      <c r="CM10" s="40">
        <f t="shared" ca="1" si="80"/>
        <v>86628.45941809575</v>
      </c>
      <c r="CN10" s="40">
        <f t="shared" ca="1" si="80"/>
        <v>95291.305359905338</v>
      </c>
      <c r="CO10" s="40">
        <f t="shared" ca="1" si="80"/>
        <v>104820.43589589588</v>
      </c>
      <c r="CP10" s="40">
        <f t="shared" ca="1" si="80"/>
        <v>115302.47948548547</v>
      </c>
      <c r="CQ10" s="40">
        <f t="shared" ca="1" si="80"/>
        <v>126832.72743403402</v>
      </c>
      <c r="CR10" s="40">
        <f t="shared" ca="1" si="80"/>
        <v>139516.00017743744</v>
      </c>
      <c r="CS10" s="40">
        <f t="shared" ca="1" si="80"/>
        <v>153467.60019518121</v>
      </c>
      <c r="CT10" s="40">
        <f t="shared" ca="1" si="80"/>
        <v>168814.36021469935</v>
      </c>
      <c r="CU10" s="40">
        <f t="shared" ca="1" si="80"/>
        <v>185695.79623616929</v>
      </c>
      <c r="CV10" s="40">
        <f t="shared" ca="1" si="80"/>
        <v>204265.37585978623</v>
      </c>
      <c r="CW10" s="40">
        <f t="shared" ca="1" si="80"/>
        <v>224691.91344576486</v>
      </c>
      <c r="CX10" s="40">
        <f t="shared" ca="1" si="80"/>
        <v>247161.10479034137</v>
      </c>
      <c r="CY10" s="40">
        <f t="shared" ca="1" si="80"/>
        <v>271877.21526937553</v>
      </c>
      <c r="CZ10" s="40">
        <f t="shared" ca="1" si="80"/>
        <v>299064.93679631309</v>
      </c>
      <c r="DA10" s="40">
        <f t="shared" ca="1" si="80"/>
        <v>328971.43047594442</v>
      </c>
      <c r="DB10" s="40">
        <f t="shared" ca="1" si="80"/>
        <v>361868.57352353889</v>
      </c>
      <c r="DC10" s="40">
        <f t="shared" ca="1" si="80"/>
        <v>398055.43087589281</v>
      </c>
      <c r="DD10" s="40">
        <f t="shared" ca="1" si="80"/>
        <v>437860.97396348213</v>
      </c>
      <c r="DE10" s="40">
        <f t="shared" ca="1" si="80"/>
        <v>481647.07135983038</v>
      </c>
      <c r="DF10" s="40">
        <f t="shared" ca="1" si="80"/>
        <v>529811.77849581349</v>
      </c>
      <c r="DG10" s="40">
        <f t="shared" ca="1" si="80"/>
        <v>582792.95634539484</v>
      </c>
      <c r="DH10" s="40">
        <f t="shared" ca="1" si="80"/>
        <v>641072.2519799344</v>
      </c>
      <c r="DI10" s="40">
        <f t="shared" ca="1" si="80"/>
        <v>705179.47717792785</v>
      </c>
      <c r="DJ10" s="40">
        <f t="shared" ca="1" si="80"/>
        <v>775697.42489572067</v>
      </c>
      <c r="DK10" s="40">
        <f t="shared" ca="1" si="80"/>
        <v>853267.16738529282</v>
      </c>
      <c r="DL10" s="40">
        <f t="shared" ca="1" si="80"/>
        <v>938593.88412382221</v>
      </c>
      <c r="DM10" s="40">
        <f t="shared" ca="1" si="80"/>
        <v>1032453.2725362045</v>
      </c>
      <c r="DN10" s="40">
        <f t="shared" ca="1" si="80"/>
        <v>1135698.599789825</v>
      </c>
      <c r="DO10" s="40">
        <f t="shared" ca="1" si="80"/>
        <v>1249268.4597688077</v>
      </c>
      <c r="DP10" s="40">
        <f t="shared" ca="1" si="80"/>
        <v>1374195.3057456887</v>
      </c>
      <c r="DQ10" s="40">
        <f t="shared" ca="1" si="80"/>
        <v>1511614.8363202577</v>
      </c>
      <c r="DR10" s="40">
        <f t="shared" ca="1" si="80"/>
        <v>1662776.3199522838</v>
      </c>
      <c r="DS10" s="40">
        <f t="shared" ca="1" si="80"/>
        <v>1829053.9519475123</v>
      </c>
      <c r="DT10" s="40">
        <f t="shared" ca="1" si="80"/>
        <v>2011959.3471422638</v>
      </c>
      <c r="DU10" s="40">
        <f t="shared" ca="1" si="80"/>
        <v>2213155.2818564903</v>
      </c>
      <c r="DV10" s="40">
        <f t="shared" ca="1" si="80"/>
        <v>2434470.8100421396</v>
      </c>
      <c r="DW10" s="40">
        <f t="shared" ca="1" si="80"/>
        <v>2677917.8910463536</v>
      </c>
      <c r="DX10" s="40">
        <f t="shared" ca="1" si="80"/>
        <v>2945709.6801509894</v>
      </c>
      <c r="DY10" s="40">
        <f t="shared" ca="1" si="80"/>
        <v>3240280.6481660889</v>
      </c>
      <c r="DZ10" s="40">
        <f t="shared" ca="1" si="80"/>
        <v>3564308.7129826979</v>
      </c>
      <c r="EA10" s="40">
        <f t="shared" ca="1" si="80"/>
        <v>3920739.5842809682</v>
      </c>
      <c r="EB10" s="40">
        <f t="shared" ca="1" si="80"/>
        <v>4312813.5427090656</v>
      </c>
      <c r="EC10" s="40">
        <f t="shared" ca="1" si="80"/>
        <v>4744094.8969799727</v>
      </c>
      <c r="ED10" s="40">
        <f t="shared" ca="1" si="80"/>
        <v>5218504.3866779702</v>
      </c>
      <c r="EE10" s="40">
        <f t="shared" ca="1" si="80"/>
        <v>5740354.8253457677</v>
      </c>
      <c r="EF10" s="40">
        <f t="shared" ca="1" si="80"/>
        <v>6314390.3078803448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6945829.3386683799</v>
      </c>
      <c r="EH10" s="40">
        <f t="shared" ca="1" si="81"/>
        <v>7640412.2725352189</v>
      </c>
      <c r="EI10" s="40">
        <f t="shared" ca="1" si="81"/>
        <v>8404453.4997887406</v>
      </c>
      <c r="EJ10" s="40">
        <f t="shared" ca="1" si="81"/>
        <v>9244898.849767616</v>
      </c>
      <c r="EK10" s="40">
        <f t="shared" ca="1" si="81"/>
        <v>10169388.734744379</v>
      </c>
      <c r="EL10" s="40">
        <f t="shared" ca="1" si="81"/>
        <v>11186327.608218819</v>
      </c>
      <c r="EM10" s="40">
        <f t="shared" ca="1" si="81"/>
        <v>12304960.369040702</v>
      </c>
      <c r="EN10" s="40">
        <f t="shared" ca="1" si="81"/>
        <v>13535456.405944772</v>
      </c>
      <c r="EO10" s="40">
        <f t="shared" ca="1" si="81"/>
        <v>14889002.046539251</v>
      </c>
      <c r="EP10" s="40">
        <f t="shared" ca="1" si="81"/>
        <v>16377902.251193177</v>
      </c>
      <c r="EQ10" s="40">
        <f t="shared" ca="1" si="81"/>
        <v>18015692.476312496</v>
      </c>
      <c r="ER10" s="40">
        <f t="shared" ca="1" si="81"/>
        <v>19817261.723943748</v>
      </c>
      <c r="ES10" s="40">
        <f t="shared" ca="1" si="81"/>
        <v>21798987.896338124</v>
      </c>
      <c r="ET10" s="40">
        <f t="shared" ca="1" si="81"/>
        <v>23978886.685971938</v>
      </c>
      <c r="EU10" s="40">
        <f t="shared" ca="1" si="81"/>
        <v>26376775.354569133</v>
      </c>
      <c r="EV10" s="40">
        <f t="shared" ca="1" si="81"/>
        <v>29014452.890026048</v>
      </c>
      <c r="EW10" s="40">
        <f t="shared" ca="1" si="81"/>
        <v>31915898.179028656</v>
      </c>
      <c r="EX10" s="40">
        <f t="shared" ca="1" si="81"/>
        <v>35107487.996931523</v>
      </c>
      <c r="EY10" s="40">
        <f t="shared" ca="1" si="81"/>
        <v>38618236.796624675</v>
      </c>
      <c r="EZ10" s="40">
        <f t="shared" ca="1" si="81"/>
        <v>42480060.476287149</v>
      </c>
      <c r="FA10" s="40">
        <f t="shared" ca="1" si="81"/>
        <v>46728066.523915865</v>
      </c>
      <c r="FB10" s="40">
        <f t="shared" ca="1" si="81"/>
        <v>50590584.400000006</v>
      </c>
      <c r="FC10" s="40">
        <f t="shared" ca="1" si="81"/>
        <v>50590584.400000006</v>
      </c>
      <c r="FD10" s="40">
        <f t="shared" ca="1" si="81"/>
        <v>50590584.400000006</v>
      </c>
      <c r="FE10" s="40">
        <f t="shared" ca="1" si="81"/>
        <v>50590584.400000006</v>
      </c>
      <c r="FF10" s="40">
        <f t="shared" ca="1" si="81"/>
        <v>50590584.400000006</v>
      </c>
      <c r="FG10" s="40">
        <f t="shared" ca="1" si="81"/>
        <v>50590584.400000006</v>
      </c>
      <c r="FH10" s="40">
        <f t="shared" ca="1" si="81"/>
        <v>50590584.400000006</v>
      </c>
      <c r="FI10" s="40">
        <f t="shared" ca="1" si="81"/>
        <v>50590584.400000006</v>
      </c>
      <c r="FJ10" s="40">
        <f t="shared" ca="1" si="81"/>
        <v>50590584.400000006</v>
      </c>
      <c r="FK10" s="40">
        <f t="shared" ca="1" si="81"/>
        <v>50590584.400000006</v>
      </c>
      <c r="FL10" s="40">
        <f t="shared" ca="1" si="81"/>
        <v>50590584.400000006</v>
      </c>
      <c r="FM10" s="40">
        <f t="shared" ca="1" si="81"/>
        <v>50590584.400000006</v>
      </c>
      <c r="FN10" s="40">
        <f t="shared" ca="1" si="81"/>
        <v>50590584.400000006</v>
      </c>
      <c r="FO10" s="40">
        <f t="shared" ca="1" si="81"/>
        <v>50590584.400000006</v>
      </c>
      <c r="FP10" s="40">
        <f t="shared" ca="1" si="81"/>
        <v>50590584.400000006</v>
      </c>
      <c r="FQ10" s="40">
        <f t="shared" ca="1" si="81"/>
        <v>50590584.400000006</v>
      </c>
      <c r="FR10" s="40">
        <f t="shared" ca="1" si="81"/>
        <v>50590584.400000006</v>
      </c>
      <c r="FS10" s="40">
        <f t="shared" ca="1" si="81"/>
        <v>50590584.400000006</v>
      </c>
      <c r="FT10" s="40">
        <f t="shared" ca="1" si="81"/>
        <v>50590584.400000006</v>
      </c>
      <c r="FU10" s="40">
        <f t="shared" ca="1" si="81"/>
        <v>50590584.400000006</v>
      </c>
      <c r="FV10" s="40">
        <f t="shared" ca="1" si="81"/>
        <v>50590584.400000006</v>
      </c>
      <c r="FW10" s="40">
        <f t="shared" ca="1" si="81"/>
        <v>50590584.400000006</v>
      </c>
      <c r="FX10" s="40">
        <f t="shared" ca="1" si="81"/>
        <v>50590584.400000006</v>
      </c>
      <c r="FY10" s="40">
        <f t="shared" ca="1" si="81"/>
        <v>50590584.400000006</v>
      </c>
      <c r="FZ10" s="40">
        <f t="shared" ca="1" si="81"/>
        <v>50590584.400000006</v>
      </c>
      <c r="GA10" s="40">
        <f t="shared" ca="1" si="81"/>
        <v>50590584.400000006</v>
      </c>
      <c r="GB10" s="40">
        <f t="shared" ca="1" si="81"/>
        <v>50590584.400000006</v>
      </c>
      <c r="GC10" s="40">
        <f t="shared" ca="1" si="81"/>
        <v>50590584.400000006</v>
      </c>
      <c r="GD10" s="40">
        <f t="shared" ca="1" si="81"/>
        <v>50590584.400000006</v>
      </c>
      <c r="GE10" s="40">
        <f t="shared" ca="1" si="81"/>
        <v>50590584.400000006</v>
      </c>
      <c r="GF10" s="40">
        <f t="shared" ca="1" si="81"/>
        <v>50590584.400000006</v>
      </c>
      <c r="GG10" s="40">
        <f t="shared" ca="1" si="81"/>
        <v>50590584.400000006</v>
      </c>
      <c r="GH10" s="40">
        <f t="shared" ca="1" si="81"/>
        <v>50590584.400000006</v>
      </c>
      <c r="GI10" s="40">
        <f t="shared" ca="1" si="81"/>
        <v>50590584.400000006</v>
      </c>
      <c r="GJ10" s="40">
        <f t="shared" ca="1" si="81"/>
        <v>50590584.400000006</v>
      </c>
      <c r="GK10" s="40">
        <f t="shared" ca="1" si="81"/>
        <v>50590584.400000006</v>
      </c>
      <c r="GL10" s="40">
        <f t="shared" ca="1" si="81"/>
        <v>50590584.400000006</v>
      </c>
      <c r="GM10" s="40">
        <f t="shared" ca="1" si="81"/>
        <v>50590584.400000006</v>
      </c>
      <c r="GN10" s="40">
        <f t="shared" ca="1" si="81"/>
        <v>50590584.400000006</v>
      </c>
      <c r="GO10" s="40">
        <f t="shared" ca="1" si="81"/>
        <v>50590584.400000006</v>
      </c>
      <c r="GP10" s="40">
        <f t="shared" ca="1" si="81"/>
        <v>50590584.400000006</v>
      </c>
      <c r="GQ10" s="40">
        <f t="shared" ca="1" si="81"/>
        <v>50590584.400000006</v>
      </c>
      <c r="GR10" s="40">
        <f t="shared" ca="1" si="81"/>
        <v>50590584.400000006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50590584.400000006</v>
      </c>
      <c r="GT10" s="40">
        <f t="shared" ca="1" si="82"/>
        <v>50590584.400000006</v>
      </c>
      <c r="GU10" s="40">
        <f t="shared" ca="1" si="82"/>
        <v>50590584.400000006</v>
      </c>
      <c r="GV10" s="40">
        <f t="shared" ca="1" si="82"/>
        <v>50590584.400000006</v>
      </c>
      <c r="GW10" s="40">
        <f t="shared" ca="1" si="82"/>
        <v>50590584.400000006</v>
      </c>
      <c r="GX10" s="40">
        <f t="shared" ca="1" si="82"/>
        <v>50590584.400000006</v>
      </c>
      <c r="GY10" s="40">
        <f t="shared" ca="1" si="82"/>
        <v>50590584.400000006</v>
      </c>
      <c r="GZ10" s="40">
        <f t="shared" ca="1" si="82"/>
        <v>50590584.400000006</v>
      </c>
      <c r="HA10" s="40">
        <f t="shared" ca="1" si="82"/>
        <v>50590584.400000006</v>
      </c>
      <c r="HB10" s="40">
        <f t="shared" ca="1" si="82"/>
        <v>50590584.400000006</v>
      </c>
      <c r="HC10" s="40">
        <f t="shared" ca="1" si="82"/>
        <v>50590584.400000006</v>
      </c>
      <c r="HD10" s="40">
        <f t="shared" ca="1" si="82"/>
        <v>50590584.400000006</v>
      </c>
      <c r="HE10" s="40">
        <f t="shared" ca="1" si="82"/>
        <v>50590584.400000006</v>
      </c>
      <c r="HF10" s="40">
        <f t="shared" ca="1" si="82"/>
        <v>50590584.400000006</v>
      </c>
      <c r="HG10" s="40">
        <f t="shared" ca="1" si="82"/>
        <v>50590584.400000006</v>
      </c>
      <c r="HH10" s="40">
        <f t="shared" ca="1" si="82"/>
        <v>50590584.400000006</v>
      </c>
      <c r="HI10" s="40">
        <f t="shared" ca="1" si="82"/>
        <v>50590584.400000006</v>
      </c>
      <c r="HJ10" s="40">
        <f t="shared" ca="1" si="82"/>
        <v>50590584.400000006</v>
      </c>
      <c r="HK10" s="40">
        <f t="shared" ca="1" si="82"/>
        <v>50590584.400000006</v>
      </c>
      <c r="HL10" s="40">
        <f t="shared" ca="1" si="82"/>
        <v>50590584.400000006</v>
      </c>
      <c r="HM10" s="40">
        <f t="shared" ca="1" si="82"/>
        <v>50590584.400000006</v>
      </c>
      <c r="HN10" s="40">
        <f t="shared" ca="1" si="82"/>
        <v>50590584.400000006</v>
      </c>
      <c r="HO10" s="40">
        <f t="shared" ca="1" si="82"/>
        <v>50590584.400000006</v>
      </c>
      <c r="HP10" s="40">
        <f t="shared" ca="1" si="82"/>
        <v>50590584.400000006</v>
      </c>
      <c r="HQ10" s="40">
        <f t="shared" ca="1" si="82"/>
        <v>50590584.400000006</v>
      </c>
      <c r="HR10" s="40">
        <f t="shared" ca="1" si="82"/>
        <v>50590584.400000006</v>
      </c>
      <c r="HS10" s="40">
        <f t="shared" ca="1" si="82"/>
        <v>50590584.400000006</v>
      </c>
      <c r="HT10" s="40">
        <f t="shared" ca="1" si="82"/>
        <v>50590584.400000006</v>
      </c>
      <c r="HU10" s="40">
        <f t="shared" ca="1" si="82"/>
        <v>50590584.400000006</v>
      </c>
      <c r="HV10" s="40">
        <f t="shared" ca="1" si="82"/>
        <v>50590584.400000006</v>
      </c>
      <c r="HW10" s="40">
        <f t="shared" ca="1" si="82"/>
        <v>50590584.400000006</v>
      </c>
      <c r="HX10" s="40">
        <f t="shared" ca="1" si="82"/>
        <v>50590584.400000006</v>
      </c>
      <c r="HY10" s="40">
        <f t="shared" ca="1" si="82"/>
        <v>50590584.400000006</v>
      </c>
      <c r="HZ10" s="40">
        <f t="shared" ca="1" si="82"/>
        <v>50590584.400000006</v>
      </c>
      <c r="IA10" s="40">
        <f t="shared" ca="1" si="82"/>
        <v>50590584.400000006</v>
      </c>
      <c r="IB10" s="40">
        <f t="shared" ca="1" si="82"/>
        <v>50590584.400000006</v>
      </c>
      <c r="IC10" s="40">
        <f t="shared" ca="1" si="82"/>
        <v>50590584.400000006</v>
      </c>
      <c r="ID10" s="40">
        <f t="shared" ca="1" si="82"/>
        <v>50590584.400000006</v>
      </c>
      <c r="IE10" s="40">
        <f t="shared" ca="1" si="82"/>
        <v>50590584.400000006</v>
      </c>
      <c r="IF10" s="40">
        <f t="shared" ca="1" si="82"/>
        <v>50590584.400000006</v>
      </c>
      <c r="IG10" s="40">
        <f t="shared" ca="1" si="82"/>
        <v>50590584.400000006</v>
      </c>
      <c r="IH10" s="40">
        <f t="shared" ca="1" si="82"/>
        <v>50590584.400000006</v>
      </c>
      <c r="II10" s="40">
        <f t="shared" ca="1" si="82"/>
        <v>50590584.400000006</v>
      </c>
      <c r="IJ10" s="40">
        <f t="shared" ca="1" si="82"/>
        <v>50590584.400000006</v>
      </c>
      <c r="IK10" s="40">
        <f t="shared" ca="1" si="82"/>
        <v>50590584.400000006</v>
      </c>
      <c r="IL10" s="40">
        <f t="shared" ca="1" si="82"/>
        <v>50590584.400000006</v>
      </c>
      <c r="IM10" s="40">
        <f t="shared" ca="1" si="82"/>
        <v>50590584.400000006</v>
      </c>
      <c r="IN10" s="40">
        <f t="shared" ca="1" si="82"/>
        <v>50590584.400000006</v>
      </c>
    </row>
    <row r="11" spans="2:248" x14ac:dyDescent="0.3">
      <c r="B11" s="19" t="s">
        <v>526</v>
      </c>
      <c r="C11" s="53">
        <f ca="1">HLOOKUP($C$5-1,G4:IN16,13,FALSE)</f>
        <v>0.13108675678468637</v>
      </c>
      <c r="E11" s="22">
        <f>Projections!Z17</f>
        <v>0.25</v>
      </c>
      <c r="F11" s="19" t="s">
        <v>494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105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115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125</v>
      </c>
      <c r="J11" s="40">
        <f t="shared" ca="1" si="85"/>
        <v>135</v>
      </c>
      <c r="K11" s="40">
        <f t="shared" ca="1" si="85"/>
        <v>145</v>
      </c>
      <c r="L11" s="40">
        <f t="shared" ca="1" si="85"/>
        <v>168</v>
      </c>
      <c r="M11" s="40">
        <f t="shared" ca="1" si="85"/>
        <v>196.5</v>
      </c>
      <c r="N11" s="40">
        <f t="shared" ca="1" si="85"/>
        <v>213</v>
      </c>
      <c r="O11" s="40">
        <f t="shared" ca="1" si="85"/>
        <v>227.875</v>
      </c>
      <c r="P11" s="40">
        <f t="shared" ca="1" si="85"/>
        <v>244.33333333333334</v>
      </c>
      <c r="Q11" s="40">
        <f t="shared" ca="1" si="85"/>
        <v>263.5</v>
      </c>
      <c r="R11" s="40">
        <f t="shared" ca="1" si="85"/>
        <v>283.45454545454544</v>
      </c>
      <c r="S11" s="40">
        <f t="shared" ca="1" si="85"/>
        <v>192</v>
      </c>
      <c r="T11" s="40">
        <f t="shared" ca="1" si="85"/>
        <v>188</v>
      </c>
      <c r="U11" s="40">
        <f t="shared" ca="1" si="85"/>
        <v>249</v>
      </c>
      <c r="V11" s="40">
        <f t="shared" ca="1" si="85"/>
        <v>280</v>
      </c>
      <c r="W11" s="40">
        <f t="shared" ca="1" si="85"/>
        <v>294</v>
      </c>
      <c r="X11" s="40">
        <f t="shared" ca="1" si="85"/>
        <v>272</v>
      </c>
      <c r="Y11" s="40">
        <f t="shared" ca="1" si="85"/>
        <v>339</v>
      </c>
      <c r="Z11" s="40">
        <f t="shared" ca="1" si="85"/>
        <v>380</v>
      </c>
      <c r="AA11" s="40">
        <f t="shared" ca="1" si="85"/>
        <v>362</v>
      </c>
      <c r="AB11" s="40">
        <f t="shared" ca="1" si="85"/>
        <v>400</v>
      </c>
      <c r="AC11" s="40">
        <f t="shared" ca="1" si="85"/>
        <v>449</v>
      </c>
      <c r="AD11" s="40">
        <f t="shared" ca="1" si="85"/>
        <v>458</v>
      </c>
      <c r="AE11" s="40">
        <f t="shared" ca="1" si="85"/>
        <v>433</v>
      </c>
      <c r="AF11" s="40">
        <f t="shared" ca="1" si="85"/>
        <v>379</v>
      </c>
      <c r="AG11" s="40">
        <f t="shared" ca="1" si="85"/>
        <v>368</v>
      </c>
      <c r="AH11" s="40">
        <f t="shared" ca="1" si="85"/>
        <v>362</v>
      </c>
      <c r="AI11" s="40">
        <f t="shared" ca="1" si="85"/>
        <v>420</v>
      </c>
      <c r="AJ11" s="40">
        <f t="shared" ca="1" si="85"/>
        <v>331</v>
      </c>
      <c r="AK11" s="40">
        <f t="shared" ca="1" si="85"/>
        <v>383</v>
      </c>
      <c r="AL11" s="40">
        <f t="shared" ca="1" si="85"/>
        <v>464</v>
      </c>
      <c r="AM11" s="40">
        <f t="shared" ca="1" si="85"/>
        <v>409</v>
      </c>
      <c r="AN11" s="40">
        <f t="shared" ca="1" si="85"/>
        <v>442</v>
      </c>
      <c r="AO11" s="40">
        <f t="shared" ca="1" si="85"/>
        <v>457</v>
      </c>
      <c r="AP11" s="40">
        <f t="shared" ca="1" si="85"/>
        <v>612</v>
      </c>
      <c r="AQ11" s="40">
        <f t="shared" ca="1" si="85"/>
        <v>755</v>
      </c>
      <c r="AR11" s="40">
        <f t="shared" ca="1" si="85"/>
        <v>941</v>
      </c>
      <c r="AS11" s="40">
        <f t="shared" ca="1" si="85"/>
        <v>882</v>
      </c>
      <c r="AT11" s="40">
        <f t="shared" ca="1" si="85"/>
        <v>932</v>
      </c>
      <c r="AU11" s="40">
        <f t="shared" ca="1" si="85"/>
        <v>1107</v>
      </c>
      <c r="AV11" s="40">
        <f t="shared" ca="1" si="85"/>
        <v>1285</v>
      </c>
      <c r="AW11" s="40">
        <f t="shared" ca="1" si="85"/>
        <v>1442</v>
      </c>
      <c r="AX11" s="40">
        <f t="shared" ca="1" si="85"/>
        <v>1848</v>
      </c>
      <c r="AY11" s="40">
        <f t="shared" ca="1" si="85"/>
        <v>1688</v>
      </c>
      <c r="AZ11" s="40">
        <f t="shared" ca="1" si="85"/>
        <v>2151</v>
      </c>
      <c r="BA11" s="40">
        <f t="shared" ca="1" si="85"/>
        <v>2316</v>
      </c>
      <c r="BB11" s="40">
        <f t="shared" ca="1" si="85"/>
        <v>2895</v>
      </c>
      <c r="BC11" s="40">
        <f t="shared" ca="1" si="85"/>
        <v>3618.75</v>
      </c>
      <c r="BD11" s="40">
        <f t="shared" ca="1" si="85"/>
        <v>4523.4375</v>
      </c>
      <c r="BE11" s="40">
        <f t="shared" ca="1" si="85"/>
        <v>5654.296875</v>
      </c>
      <c r="BF11" s="40">
        <f t="shared" ca="1" si="85"/>
        <v>7067.87109375</v>
      </c>
      <c r="BG11" s="40">
        <f t="shared" ca="1" si="85"/>
        <v>8834.8388671875</v>
      </c>
      <c r="BH11" s="40">
        <f t="shared" ca="1" si="85"/>
        <v>11043.548583984375</v>
      </c>
      <c r="BI11" s="40">
        <f t="shared" ca="1" si="85"/>
        <v>13804.435729980469</v>
      </c>
      <c r="BJ11" s="40">
        <f t="shared" ca="1" si="85"/>
        <v>17255.544662475586</v>
      </c>
      <c r="BK11" s="40">
        <f t="shared" ca="1" si="85"/>
        <v>21569.430828094482</v>
      </c>
      <c r="BL11" s="40">
        <f t="shared" ca="1" si="85"/>
        <v>26961.788535118103</v>
      </c>
      <c r="BM11" s="40">
        <f t="shared" ca="1" si="85"/>
        <v>33702.235668897629</v>
      </c>
      <c r="BN11" s="40">
        <f t="shared" ca="1" si="85"/>
        <v>42127.794586122036</v>
      </c>
      <c r="BO11" s="40">
        <f t="shared" ca="1" si="85"/>
        <v>52659.743232652545</v>
      </c>
      <c r="BP11" s="40">
        <f t="shared" ca="1" si="85"/>
        <v>65824.679040815681</v>
      </c>
      <c r="BQ11" s="40">
        <f t="shared" ca="1" si="85"/>
        <v>82280.848801019602</v>
      </c>
      <c r="BR11" s="40">
        <f t="shared" ca="1" si="85"/>
        <v>102851.0610012745</v>
      </c>
      <c r="BS11" s="40">
        <f t="shared" ca="1" si="85"/>
        <v>128563.82625159313</v>
      </c>
      <c r="BT11" s="40">
        <f t="shared" ca="1" si="85"/>
        <v>160704.78281449142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200880.97851811428</v>
      </c>
      <c r="BV11" s="40">
        <f t="shared" ca="1" si="86"/>
        <v>251101.22314764286</v>
      </c>
      <c r="BW11" s="40">
        <f t="shared" ca="1" si="86"/>
        <v>313876.52893455356</v>
      </c>
      <c r="BX11" s="40">
        <f t="shared" ca="1" si="86"/>
        <v>392345.66116819193</v>
      </c>
      <c r="BY11" s="40">
        <f t="shared" ca="1" si="86"/>
        <v>490432.07646023994</v>
      </c>
      <c r="BZ11" s="40">
        <f t="shared" ca="1" si="86"/>
        <v>613040.09557529993</v>
      </c>
      <c r="CA11" s="40">
        <f t="shared" ca="1" si="86"/>
        <v>766300.11946912494</v>
      </c>
      <c r="CB11" s="40">
        <f t="shared" ca="1" si="86"/>
        <v>957875.14933640615</v>
      </c>
      <c r="CC11" s="40">
        <f t="shared" ca="1" si="86"/>
        <v>1197343.9366705078</v>
      </c>
      <c r="CD11" s="40">
        <f t="shared" ca="1" si="86"/>
        <v>1496679.9208381348</v>
      </c>
      <c r="CE11" s="40">
        <f t="shared" ca="1" si="86"/>
        <v>1870849.9010476684</v>
      </c>
      <c r="CF11" s="40">
        <f t="shared" ca="1" si="86"/>
        <v>2338562.3763095858</v>
      </c>
      <c r="CG11" s="40">
        <f t="shared" ca="1" si="86"/>
        <v>2923202.970386982</v>
      </c>
      <c r="CH11" s="40">
        <f t="shared" ca="1" si="86"/>
        <v>3654003.7129837275</v>
      </c>
      <c r="CI11" s="40">
        <f t="shared" ca="1" si="86"/>
        <v>4567504.6412296593</v>
      </c>
      <c r="CJ11" s="40">
        <f t="shared" ca="1" si="86"/>
        <v>5709380.8015370741</v>
      </c>
      <c r="CK11" s="40">
        <f t="shared" ca="1" si="86"/>
        <v>7136726.0019213427</v>
      </c>
      <c r="CL11" s="40">
        <f t="shared" ca="1" si="86"/>
        <v>8920907.5024016779</v>
      </c>
      <c r="CM11" s="40">
        <f t="shared" ca="1" si="86"/>
        <v>11151134.378002098</v>
      </c>
      <c r="CN11" s="40">
        <f t="shared" ca="1" si="86"/>
        <v>13938917.972502623</v>
      </c>
      <c r="CO11" s="40">
        <f t="shared" ca="1" si="86"/>
        <v>17423647.465628278</v>
      </c>
      <c r="CP11" s="40">
        <f t="shared" ca="1" si="86"/>
        <v>21779559.332035348</v>
      </c>
      <c r="CQ11" s="40">
        <f t="shared" ca="1" si="86"/>
        <v>27224449.165044185</v>
      </c>
      <c r="CR11" s="40">
        <f t="shared" ca="1" si="86"/>
        <v>34030561.456305228</v>
      </c>
      <c r="CS11" s="40">
        <f t="shared" ca="1" si="86"/>
        <v>42538201.820381537</v>
      </c>
      <c r="CT11" s="40">
        <f t="shared" ca="1" si="86"/>
        <v>50590584.400000006</v>
      </c>
      <c r="CU11" s="40">
        <f t="shared" ca="1" si="86"/>
        <v>50590584.400000006</v>
      </c>
      <c r="CV11" s="40">
        <f t="shared" ca="1" si="86"/>
        <v>50590584.400000006</v>
      </c>
      <c r="CW11" s="40">
        <f t="shared" ca="1" si="86"/>
        <v>50590584.400000006</v>
      </c>
      <c r="CX11" s="40">
        <f t="shared" ca="1" si="86"/>
        <v>50590584.400000006</v>
      </c>
      <c r="CY11" s="40">
        <f t="shared" ca="1" si="86"/>
        <v>50590584.400000006</v>
      </c>
      <c r="CZ11" s="40">
        <f t="shared" ca="1" si="86"/>
        <v>50590584.400000006</v>
      </c>
      <c r="DA11" s="40">
        <f t="shared" ca="1" si="86"/>
        <v>50590584.400000006</v>
      </c>
      <c r="DB11" s="40">
        <f t="shared" ca="1" si="86"/>
        <v>50590584.400000006</v>
      </c>
      <c r="DC11" s="40">
        <f t="shared" ca="1" si="86"/>
        <v>50590584.400000006</v>
      </c>
      <c r="DD11" s="40">
        <f t="shared" ca="1" si="86"/>
        <v>50590584.400000006</v>
      </c>
      <c r="DE11" s="40">
        <f t="shared" ca="1" si="86"/>
        <v>50590584.400000006</v>
      </c>
      <c r="DF11" s="40">
        <f t="shared" ca="1" si="86"/>
        <v>50590584.400000006</v>
      </c>
      <c r="DG11" s="40">
        <f t="shared" ca="1" si="86"/>
        <v>50590584.400000006</v>
      </c>
      <c r="DH11" s="40">
        <f t="shared" ca="1" si="86"/>
        <v>50590584.400000006</v>
      </c>
      <c r="DI11" s="40">
        <f t="shared" ca="1" si="86"/>
        <v>50590584.400000006</v>
      </c>
      <c r="DJ11" s="40">
        <f t="shared" ca="1" si="86"/>
        <v>50590584.400000006</v>
      </c>
      <c r="DK11" s="40">
        <f t="shared" ca="1" si="86"/>
        <v>50590584.400000006</v>
      </c>
      <c r="DL11" s="40">
        <f t="shared" ca="1" si="86"/>
        <v>50590584.400000006</v>
      </c>
      <c r="DM11" s="40">
        <f t="shared" ca="1" si="86"/>
        <v>50590584.400000006</v>
      </c>
      <c r="DN11" s="40">
        <f t="shared" ca="1" si="86"/>
        <v>50590584.400000006</v>
      </c>
      <c r="DO11" s="40">
        <f t="shared" ca="1" si="86"/>
        <v>50590584.400000006</v>
      </c>
      <c r="DP11" s="40">
        <f t="shared" ca="1" si="86"/>
        <v>50590584.400000006</v>
      </c>
      <c r="DQ11" s="40">
        <f t="shared" ca="1" si="86"/>
        <v>50590584.400000006</v>
      </c>
      <c r="DR11" s="40">
        <f t="shared" ca="1" si="86"/>
        <v>50590584.400000006</v>
      </c>
      <c r="DS11" s="40">
        <f t="shared" ca="1" si="86"/>
        <v>50590584.400000006</v>
      </c>
      <c r="DT11" s="40">
        <f t="shared" ca="1" si="86"/>
        <v>50590584.400000006</v>
      </c>
      <c r="DU11" s="40">
        <f t="shared" ca="1" si="86"/>
        <v>50590584.400000006</v>
      </c>
      <c r="DV11" s="40">
        <f t="shared" ca="1" si="86"/>
        <v>50590584.400000006</v>
      </c>
      <c r="DW11" s="40">
        <f t="shared" ca="1" si="86"/>
        <v>50590584.400000006</v>
      </c>
      <c r="DX11" s="40">
        <f t="shared" ca="1" si="86"/>
        <v>50590584.400000006</v>
      </c>
      <c r="DY11" s="40">
        <f t="shared" ca="1" si="86"/>
        <v>50590584.400000006</v>
      </c>
      <c r="DZ11" s="40">
        <f t="shared" ca="1" si="86"/>
        <v>50590584.400000006</v>
      </c>
      <c r="EA11" s="40">
        <f t="shared" ca="1" si="86"/>
        <v>50590584.400000006</v>
      </c>
      <c r="EB11" s="40">
        <f t="shared" ca="1" si="86"/>
        <v>50590584.400000006</v>
      </c>
      <c r="EC11" s="40">
        <f t="shared" ca="1" si="86"/>
        <v>50590584.400000006</v>
      </c>
      <c r="ED11" s="40">
        <f t="shared" ca="1" si="86"/>
        <v>50590584.400000006</v>
      </c>
      <c r="EE11" s="40">
        <f t="shared" ca="1" si="86"/>
        <v>50590584.400000006</v>
      </c>
      <c r="EF11" s="40">
        <f t="shared" ca="1" si="86"/>
        <v>50590584.400000006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50590584.400000006</v>
      </c>
      <c r="EH11" s="40">
        <f t="shared" ca="1" si="87"/>
        <v>50590584.400000006</v>
      </c>
      <c r="EI11" s="40">
        <f t="shared" ca="1" si="87"/>
        <v>50590584.400000006</v>
      </c>
      <c r="EJ11" s="40">
        <f t="shared" ca="1" si="87"/>
        <v>50590584.400000006</v>
      </c>
      <c r="EK11" s="40">
        <f t="shared" ca="1" si="87"/>
        <v>50590584.400000006</v>
      </c>
      <c r="EL11" s="40">
        <f t="shared" ca="1" si="87"/>
        <v>50590584.400000006</v>
      </c>
      <c r="EM11" s="40">
        <f t="shared" ca="1" si="87"/>
        <v>50590584.400000006</v>
      </c>
      <c r="EN11" s="40">
        <f t="shared" ca="1" si="87"/>
        <v>50590584.400000006</v>
      </c>
      <c r="EO11" s="40">
        <f t="shared" ca="1" si="87"/>
        <v>50590584.400000006</v>
      </c>
      <c r="EP11" s="40">
        <f t="shared" ca="1" si="87"/>
        <v>50590584.400000006</v>
      </c>
      <c r="EQ11" s="40">
        <f t="shared" ca="1" si="87"/>
        <v>50590584.400000006</v>
      </c>
      <c r="ER11" s="40">
        <f t="shared" ca="1" si="87"/>
        <v>50590584.400000006</v>
      </c>
      <c r="ES11" s="40">
        <f t="shared" ca="1" si="87"/>
        <v>50590584.400000006</v>
      </c>
      <c r="ET11" s="40">
        <f t="shared" ca="1" si="87"/>
        <v>50590584.400000006</v>
      </c>
      <c r="EU11" s="40">
        <f t="shared" ca="1" si="87"/>
        <v>50590584.400000006</v>
      </c>
      <c r="EV11" s="40">
        <f t="shared" ca="1" si="87"/>
        <v>50590584.400000006</v>
      </c>
      <c r="EW11" s="40">
        <f t="shared" ca="1" si="87"/>
        <v>50590584.400000006</v>
      </c>
      <c r="EX11" s="40">
        <f t="shared" ca="1" si="87"/>
        <v>50590584.400000006</v>
      </c>
      <c r="EY11" s="40">
        <f t="shared" ca="1" si="87"/>
        <v>50590584.400000006</v>
      </c>
      <c r="EZ11" s="40">
        <f t="shared" ca="1" si="87"/>
        <v>50590584.400000006</v>
      </c>
      <c r="FA11" s="40">
        <f t="shared" ca="1" si="87"/>
        <v>50590584.400000006</v>
      </c>
      <c r="FB11" s="40">
        <f t="shared" ca="1" si="87"/>
        <v>50590584.400000006</v>
      </c>
      <c r="FC11" s="40">
        <f t="shared" ca="1" si="87"/>
        <v>50590584.400000006</v>
      </c>
      <c r="FD11" s="40">
        <f t="shared" ca="1" si="87"/>
        <v>50590584.400000006</v>
      </c>
      <c r="FE11" s="40">
        <f t="shared" ca="1" si="87"/>
        <v>50590584.400000006</v>
      </c>
      <c r="FF11" s="40">
        <f t="shared" ca="1" si="87"/>
        <v>50590584.400000006</v>
      </c>
      <c r="FG11" s="40">
        <f t="shared" ca="1" si="87"/>
        <v>50590584.400000006</v>
      </c>
      <c r="FH11" s="40">
        <f t="shared" ca="1" si="87"/>
        <v>50590584.400000006</v>
      </c>
      <c r="FI11" s="40">
        <f t="shared" ca="1" si="87"/>
        <v>50590584.400000006</v>
      </c>
      <c r="FJ11" s="40">
        <f t="shared" ca="1" si="87"/>
        <v>50590584.400000006</v>
      </c>
      <c r="FK11" s="40">
        <f t="shared" ca="1" si="87"/>
        <v>50590584.400000006</v>
      </c>
      <c r="FL11" s="40">
        <f t="shared" ca="1" si="87"/>
        <v>50590584.400000006</v>
      </c>
      <c r="FM11" s="40">
        <f t="shared" ca="1" si="87"/>
        <v>50590584.400000006</v>
      </c>
      <c r="FN11" s="40">
        <f t="shared" ca="1" si="87"/>
        <v>50590584.400000006</v>
      </c>
      <c r="FO11" s="40">
        <f t="shared" ca="1" si="87"/>
        <v>50590584.400000006</v>
      </c>
      <c r="FP11" s="40">
        <f t="shared" ca="1" si="87"/>
        <v>50590584.400000006</v>
      </c>
      <c r="FQ11" s="40">
        <f t="shared" ca="1" si="87"/>
        <v>50590584.400000006</v>
      </c>
      <c r="FR11" s="40">
        <f t="shared" ca="1" si="87"/>
        <v>50590584.400000006</v>
      </c>
      <c r="FS11" s="40">
        <f t="shared" ca="1" si="87"/>
        <v>50590584.400000006</v>
      </c>
      <c r="FT11" s="40">
        <f t="shared" ca="1" si="87"/>
        <v>50590584.400000006</v>
      </c>
      <c r="FU11" s="40">
        <f t="shared" ca="1" si="87"/>
        <v>50590584.400000006</v>
      </c>
      <c r="FV11" s="40">
        <f t="shared" ca="1" si="87"/>
        <v>50590584.400000006</v>
      </c>
      <c r="FW11" s="40">
        <f t="shared" ca="1" si="87"/>
        <v>50590584.400000006</v>
      </c>
      <c r="FX11" s="40">
        <f t="shared" ca="1" si="87"/>
        <v>50590584.400000006</v>
      </c>
      <c r="FY11" s="40">
        <f t="shared" ca="1" si="87"/>
        <v>50590584.400000006</v>
      </c>
      <c r="FZ11" s="40">
        <f t="shared" ca="1" si="87"/>
        <v>50590584.400000006</v>
      </c>
      <c r="GA11" s="40">
        <f t="shared" ca="1" si="87"/>
        <v>50590584.400000006</v>
      </c>
      <c r="GB11" s="40">
        <f t="shared" ca="1" si="87"/>
        <v>50590584.400000006</v>
      </c>
      <c r="GC11" s="40">
        <f t="shared" ca="1" si="87"/>
        <v>50590584.400000006</v>
      </c>
      <c r="GD11" s="40">
        <f t="shared" ca="1" si="87"/>
        <v>50590584.400000006</v>
      </c>
      <c r="GE11" s="40">
        <f t="shared" ca="1" si="87"/>
        <v>50590584.400000006</v>
      </c>
      <c r="GF11" s="40">
        <f t="shared" ca="1" si="87"/>
        <v>50590584.400000006</v>
      </c>
      <c r="GG11" s="40">
        <f t="shared" ca="1" si="87"/>
        <v>50590584.400000006</v>
      </c>
      <c r="GH11" s="40">
        <f t="shared" ca="1" si="87"/>
        <v>50590584.400000006</v>
      </c>
      <c r="GI11" s="40">
        <f t="shared" ca="1" si="87"/>
        <v>50590584.400000006</v>
      </c>
      <c r="GJ11" s="40">
        <f t="shared" ca="1" si="87"/>
        <v>50590584.400000006</v>
      </c>
      <c r="GK11" s="40">
        <f t="shared" ca="1" si="87"/>
        <v>50590584.400000006</v>
      </c>
      <c r="GL11" s="40">
        <f t="shared" ca="1" si="87"/>
        <v>50590584.400000006</v>
      </c>
      <c r="GM11" s="40">
        <f t="shared" ca="1" si="87"/>
        <v>50590584.400000006</v>
      </c>
      <c r="GN11" s="40">
        <f t="shared" ca="1" si="87"/>
        <v>50590584.400000006</v>
      </c>
      <c r="GO11" s="40">
        <f t="shared" ca="1" si="87"/>
        <v>50590584.400000006</v>
      </c>
      <c r="GP11" s="40">
        <f t="shared" ca="1" si="87"/>
        <v>50590584.400000006</v>
      </c>
      <c r="GQ11" s="40">
        <f t="shared" ca="1" si="87"/>
        <v>50590584.400000006</v>
      </c>
      <c r="GR11" s="40">
        <f t="shared" ca="1" si="87"/>
        <v>50590584.400000006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50590584.400000006</v>
      </c>
      <c r="GT11" s="40">
        <f t="shared" ca="1" si="88"/>
        <v>50590584.400000006</v>
      </c>
      <c r="GU11" s="40">
        <f t="shared" ca="1" si="88"/>
        <v>50590584.400000006</v>
      </c>
      <c r="GV11" s="40">
        <f t="shared" ca="1" si="88"/>
        <v>50590584.400000006</v>
      </c>
      <c r="GW11" s="40">
        <f t="shared" ca="1" si="88"/>
        <v>50590584.400000006</v>
      </c>
      <c r="GX11" s="40">
        <f t="shared" ca="1" si="88"/>
        <v>50590584.400000006</v>
      </c>
      <c r="GY11" s="40">
        <f t="shared" ca="1" si="88"/>
        <v>50590584.400000006</v>
      </c>
      <c r="GZ11" s="40">
        <f t="shared" ca="1" si="88"/>
        <v>50590584.400000006</v>
      </c>
      <c r="HA11" s="40">
        <f t="shared" ca="1" si="88"/>
        <v>50590584.400000006</v>
      </c>
      <c r="HB11" s="40">
        <f t="shared" ca="1" si="88"/>
        <v>50590584.400000006</v>
      </c>
      <c r="HC11" s="40">
        <f t="shared" ca="1" si="88"/>
        <v>50590584.400000006</v>
      </c>
      <c r="HD11" s="40">
        <f t="shared" ca="1" si="88"/>
        <v>50590584.400000006</v>
      </c>
      <c r="HE11" s="40">
        <f t="shared" ca="1" si="88"/>
        <v>50590584.400000006</v>
      </c>
      <c r="HF11" s="40">
        <f t="shared" ca="1" si="88"/>
        <v>50590584.400000006</v>
      </c>
      <c r="HG11" s="40">
        <f t="shared" ca="1" si="88"/>
        <v>50590584.400000006</v>
      </c>
      <c r="HH11" s="40">
        <f t="shared" ca="1" si="88"/>
        <v>50590584.400000006</v>
      </c>
      <c r="HI11" s="40">
        <f t="shared" ca="1" si="88"/>
        <v>50590584.400000006</v>
      </c>
      <c r="HJ11" s="40">
        <f t="shared" ca="1" si="88"/>
        <v>50590584.400000006</v>
      </c>
      <c r="HK11" s="40">
        <f t="shared" ca="1" si="88"/>
        <v>50590584.400000006</v>
      </c>
      <c r="HL11" s="40">
        <f t="shared" ca="1" si="88"/>
        <v>50590584.400000006</v>
      </c>
      <c r="HM11" s="40">
        <f t="shared" ca="1" si="88"/>
        <v>50590584.400000006</v>
      </c>
      <c r="HN11" s="40">
        <f t="shared" ca="1" si="88"/>
        <v>50590584.400000006</v>
      </c>
      <c r="HO11" s="40">
        <f t="shared" ca="1" si="88"/>
        <v>50590584.400000006</v>
      </c>
      <c r="HP11" s="40">
        <f t="shared" ca="1" si="88"/>
        <v>50590584.400000006</v>
      </c>
      <c r="HQ11" s="40">
        <f t="shared" ca="1" si="88"/>
        <v>50590584.400000006</v>
      </c>
      <c r="HR11" s="40">
        <f t="shared" ca="1" si="88"/>
        <v>50590584.400000006</v>
      </c>
      <c r="HS11" s="40">
        <f t="shared" ca="1" si="88"/>
        <v>50590584.400000006</v>
      </c>
      <c r="HT11" s="40">
        <f t="shared" ca="1" si="88"/>
        <v>50590584.400000006</v>
      </c>
      <c r="HU11" s="40">
        <f t="shared" ca="1" si="88"/>
        <v>50590584.400000006</v>
      </c>
      <c r="HV11" s="40">
        <f t="shared" ca="1" si="88"/>
        <v>50590584.400000006</v>
      </c>
      <c r="HW11" s="40">
        <f t="shared" ca="1" si="88"/>
        <v>50590584.400000006</v>
      </c>
      <c r="HX11" s="40">
        <f t="shared" ca="1" si="88"/>
        <v>50590584.400000006</v>
      </c>
      <c r="HY11" s="40">
        <f t="shared" ca="1" si="88"/>
        <v>50590584.400000006</v>
      </c>
      <c r="HZ11" s="40">
        <f t="shared" ca="1" si="88"/>
        <v>50590584.400000006</v>
      </c>
      <c r="IA11" s="40">
        <f t="shared" ca="1" si="88"/>
        <v>50590584.400000006</v>
      </c>
      <c r="IB11" s="40">
        <f t="shared" ca="1" si="88"/>
        <v>50590584.400000006</v>
      </c>
      <c r="IC11" s="40">
        <f t="shared" ca="1" si="88"/>
        <v>50590584.400000006</v>
      </c>
      <c r="ID11" s="40">
        <f t="shared" ca="1" si="88"/>
        <v>50590584.400000006</v>
      </c>
      <c r="IE11" s="40">
        <f t="shared" ca="1" si="88"/>
        <v>50590584.400000006</v>
      </c>
      <c r="IF11" s="40">
        <f t="shared" ca="1" si="88"/>
        <v>50590584.400000006</v>
      </c>
      <c r="IG11" s="40">
        <f t="shared" ca="1" si="88"/>
        <v>50590584.400000006</v>
      </c>
      <c r="IH11" s="40">
        <f t="shared" ca="1" si="88"/>
        <v>50590584.400000006</v>
      </c>
      <c r="II11" s="40">
        <f t="shared" ca="1" si="88"/>
        <v>50590584.400000006</v>
      </c>
      <c r="IJ11" s="40">
        <f t="shared" ca="1" si="88"/>
        <v>50590584.400000006</v>
      </c>
      <c r="IK11" s="40">
        <f t="shared" ca="1" si="88"/>
        <v>50590584.400000006</v>
      </c>
      <c r="IL11" s="40">
        <f t="shared" ca="1" si="88"/>
        <v>50590584.400000006</v>
      </c>
      <c r="IM11" s="40">
        <f t="shared" ca="1" si="88"/>
        <v>50590584.400000006</v>
      </c>
      <c r="IN11" s="40">
        <f t="shared" ca="1" si="88"/>
        <v>50590584.400000006</v>
      </c>
    </row>
    <row r="12" spans="2:248" x14ac:dyDescent="0.3">
      <c r="B12" s="19" t="s">
        <v>527</v>
      </c>
      <c r="C12" s="74">
        <f>VLOOKUP(B2,Days_Since_100!C:G,5,FALSE)-1</f>
        <v>9.3785943359893542E-2</v>
      </c>
      <c r="E12" s="22">
        <f>Projections!Z15</f>
        <v>0.4</v>
      </c>
      <c r="F12" s="19" t="s">
        <v>452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105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115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125</v>
      </c>
      <c r="J12" s="40">
        <f t="shared" ca="1" si="91"/>
        <v>135</v>
      </c>
      <c r="K12" s="40">
        <f t="shared" ca="1" si="91"/>
        <v>145</v>
      </c>
      <c r="L12" s="40">
        <f t="shared" ca="1" si="91"/>
        <v>168</v>
      </c>
      <c r="M12" s="40">
        <f t="shared" ca="1" si="91"/>
        <v>196.5</v>
      </c>
      <c r="N12" s="40">
        <f t="shared" ca="1" si="91"/>
        <v>213</v>
      </c>
      <c r="O12" s="40">
        <f t="shared" ca="1" si="91"/>
        <v>227.875</v>
      </c>
      <c r="P12" s="40">
        <f t="shared" ca="1" si="91"/>
        <v>244.33333333333334</v>
      </c>
      <c r="Q12" s="40">
        <f t="shared" ca="1" si="91"/>
        <v>263.5</v>
      </c>
      <c r="R12" s="40">
        <f t="shared" ca="1" si="91"/>
        <v>283.45454545454544</v>
      </c>
      <c r="S12" s="40">
        <f t="shared" ca="1" si="91"/>
        <v>192</v>
      </c>
      <c r="T12" s="40">
        <f t="shared" ca="1" si="91"/>
        <v>188</v>
      </c>
      <c r="U12" s="40">
        <f t="shared" ca="1" si="91"/>
        <v>249</v>
      </c>
      <c r="V12" s="40">
        <f t="shared" ca="1" si="91"/>
        <v>280</v>
      </c>
      <c r="W12" s="40">
        <f t="shared" ca="1" si="91"/>
        <v>294</v>
      </c>
      <c r="X12" s="40">
        <f t="shared" ca="1" si="91"/>
        <v>272</v>
      </c>
      <c r="Y12" s="40">
        <f t="shared" ca="1" si="91"/>
        <v>339</v>
      </c>
      <c r="Z12" s="40">
        <f t="shared" ca="1" si="91"/>
        <v>380</v>
      </c>
      <c r="AA12" s="40">
        <f t="shared" ca="1" si="91"/>
        <v>362</v>
      </c>
      <c r="AB12" s="40">
        <f t="shared" ca="1" si="91"/>
        <v>400</v>
      </c>
      <c r="AC12" s="40">
        <f t="shared" ca="1" si="91"/>
        <v>449</v>
      </c>
      <c r="AD12" s="40">
        <f t="shared" ca="1" si="91"/>
        <v>458</v>
      </c>
      <c r="AE12" s="40">
        <f t="shared" ca="1" si="91"/>
        <v>433</v>
      </c>
      <c r="AF12" s="40">
        <f t="shared" ca="1" si="91"/>
        <v>379</v>
      </c>
      <c r="AG12" s="40">
        <f t="shared" ca="1" si="91"/>
        <v>368</v>
      </c>
      <c r="AH12" s="40">
        <f t="shared" ca="1" si="91"/>
        <v>362</v>
      </c>
      <c r="AI12" s="40">
        <f t="shared" ca="1" si="91"/>
        <v>420</v>
      </c>
      <c r="AJ12" s="40">
        <f t="shared" ca="1" si="91"/>
        <v>331</v>
      </c>
      <c r="AK12" s="40">
        <f t="shared" ca="1" si="91"/>
        <v>383</v>
      </c>
      <c r="AL12" s="40">
        <f t="shared" ca="1" si="91"/>
        <v>464</v>
      </c>
      <c r="AM12" s="40">
        <f t="shared" ca="1" si="91"/>
        <v>409</v>
      </c>
      <c r="AN12" s="40">
        <f t="shared" ca="1" si="91"/>
        <v>442</v>
      </c>
      <c r="AO12" s="40">
        <f t="shared" ca="1" si="91"/>
        <v>457</v>
      </c>
      <c r="AP12" s="40">
        <f t="shared" ca="1" si="91"/>
        <v>612</v>
      </c>
      <c r="AQ12" s="40">
        <f t="shared" ca="1" si="91"/>
        <v>755</v>
      </c>
      <c r="AR12" s="40">
        <f t="shared" ca="1" si="91"/>
        <v>941</v>
      </c>
      <c r="AS12" s="40">
        <f t="shared" ca="1" si="91"/>
        <v>882</v>
      </c>
      <c r="AT12" s="40">
        <f t="shared" ca="1" si="91"/>
        <v>932</v>
      </c>
      <c r="AU12" s="40">
        <f t="shared" ca="1" si="91"/>
        <v>1107</v>
      </c>
      <c r="AV12" s="40">
        <f t="shared" ca="1" si="91"/>
        <v>1285</v>
      </c>
      <c r="AW12" s="40">
        <f t="shared" ca="1" si="91"/>
        <v>1442</v>
      </c>
      <c r="AX12" s="40">
        <f t="shared" ca="1" si="91"/>
        <v>1848</v>
      </c>
      <c r="AY12" s="40">
        <f t="shared" ca="1" si="91"/>
        <v>1688</v>
      </c>
      <c r="AZ12" s="40">
        <f t="shared" ca="1" si="91"/>
        <v>2151</v>
      </c>
      <c r="BA12" s="40">
        <f t="shared" ca="1" si="91"/>
        <v>2316</v>
      </c>
      <c r="BB12" s="40">
        <f t="shared" ca="1" si="91"/>
        <v>3242.3999999999996</v>
      </c>
      <c r="BC12" s="40">
        <f t="shared" ca="1" si="91"/>
        <v>4539.3599999999988</v>
      </c>
      <c r="BD12" s="40">
        <f t="shared" ca="1" si="91"/>
        <v>6355.1039999999975</v>
      </c>
      <c r="BE12" s="40">
        <f t="shared" ca="1" si="91"/>
        <v>8897.1455999999962</v>
      </c>
      <c r="BF12" s="40">
        <f t="shared" ca="1" si="91"/>
        <v>12456.003839999994</v>
      </c>
      <c r="BG12" s="40">
        <f t="shared" ca="1" si="91"/>
        <v>17438.405375999992</v>
      </c>
      <c r="BH12" s="40">
        <f t="shared" ca="1" si="91"/>
        <v>24413.767526399988</v>
      </c>
      <c r="BI12" s="40">
        <f t="shared" ca="1" si="91"/>
        <v>34179.27453695998</v>
      </c>
      <c r="BJ12" s="40">
        <f t="shared" ca="1" si="91"/>
        <v>47850.984351743966</v>
      </c>
      <c r="BK12" s="40">
        <f t="shared" ca="1" si="91"/>
        <v>66991.378092441548</v>
      </c>
      <c r="BL12" s="40">
        <f t="shared" ca="1" si="91"/>
        <v>93787.929329418155</v>
      </c>
      <c r="BM12" s="40">
        <f t="shared" ca="1" si="91"/>
        <v>131303.10106118541</v>
      </c>
      <c r="BN12" s="40">
        <f t="shared" ca="1" si="91"/>
        <v>183824.34148565956</v>
      </c>
      <c r="BO12" s="40">
        <f t="shared" ca="1" si="91"/>
        <v>257354.07807992338</v>
      </c>
      <c r="BP12" s="40">
        <f t="shared" ca="1" si="91"/>
        <v>360295.70931189269</v>
      </c>
      <c r="BQ12" s="40">
        <f t="shared" ca="1" si="91"/>
        <v>504413.99303664971</v>
      </c>
      <c r="BR12" s="40">
        <f t="shared" ca="1" si="91"/>
        <v>706179.59025130956</v>
      </c>
      <c r="BS12" s="40">
        <f t="shared" ca="1" si="91"/>
        <v>988651.42635183327</v>
      </c>
      <c r="BT12" s="40">
        <f t="shared" ca="1" si="91"/>
        <v>1384111.9968925666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1937756.795649593</v>
      </c>
      <c r="BV12" s="40">
        <f t="shared" ca="1" si="92"/>
        <v>2712859.5139094302</v>
      </c>
      <c r="BW12" s="40">
        <f t="shared" ca="1" si="92"/>
        <v>3798003.3194732019</v>
      </c>
      <c r="BX12" s="40">
        <f t="shared" ca="1" si="92"/>
        <v>5317204.647262482</v>
      </c>
      <c r="BY12" s="40">
        <f t="shared" ca="1" si="92"/>
        <v>7444086.5061674742</v>
      </c>
      <c r="BZ12" s="40">
        <f t="shared" ca="1" si="92"/>
        <v>10421721.108634463</v>
      </c>
      <c r="CA12" s="40">
        <f t="shared" ca="1" si="92"/>
        <v>14590409.552088248</v>
      </c>
      <c r="CB12" s="40">
        <f t="shared" ca="1" si="92"/>
        <v>20426573.372923546</v>
      </c>
      <c r="CC12" s="40">
        <f t="shared" ca="1" si="92"/>
        <v>28597202.722092964</v>
      </c>
      <c r="CD12" s="40">
        <f t="shared" ca="1" si="92"/>
        <v>40036083.810930148</v>
      </c>
      <c r="CE12" s="40">
        <f t="shared" ca="1" si="92"/>
        <v>50590584.400000006</v>
      </c>
      <c r="CF12" s="40">
        <f t="shared" ca="1" si="92"/>
        <v>50590584.400000006</v>
      </c>
      <c r="CG12" s="40">
        <f t="shared" ca="1" si="92"/>
        <v>50590584.400000006</v>
      </c>
      <c r="CH12" s="40">
        <f t="shared" ca="1" si="92"/>
        <v>50590584.400000006</v>
      </c>
      <c r="CI12" s="40">
        <f t="shared" ca="1" si="92"/>
        <v>50590584.400000006</v>
      </c>
      <c r="CJ12" s="40">
        <f t="shared" ca="1" si="92"/>
        <v>50590584.400000006</v>
      </c>
      <c r="CK12" s="40">
        <f t="shared" ca="1" si="92"/>
        <v>50590584.400000006</v>
      </c>
      <c r="CL12" s="40">
        <f t="shared" ca="1" si="92"/>
        <v>50590584.400000006</v>
      </c>
      <c r="CM12" s="40">
        <f t="shared" ca="1" si="92"/>
        <v>50590584.400000006</v>
      </c>
      <c r="CN12" s="40">
        <f t="shared" ca="1" si="92"/>
        <v>50590584.400000006</v>
      </c>
      <c r="CO12" s="40">
        <f t="shared" ca="1" si="92"/>
        <v>50590584.400000006</v>
      </c>
      <c r="CP12" s="40">
        <f t="shared" ca="1" si="92"/>
        <v>50590584.400000006</v>
      </c>
      <c r="CQ12" s="40">
        <f t="shared" ca="1" si="92"/>
        <v>50590584.400000006</v>
      </c>
      <c r="CR12" s="40">
        <f t="shared" ca="1" si="92"/>
        <v>50590584.400000006</v>
      </c>
      <c r="CS12" s="40">
        <f t="shared" ca="1" si="92"/>
        <v>50590584.400000006</v>
      </c>
      <c r="CT12" s="40">
        <f t="shared" ca="1" si="92"/>
        <v>50590584.400000006</v>
      </c>
      <c r="CU12" s="40">
        <f t="shared" ca="1" si="92"/>
        <v>50590584.400000006</v>
      </c>
      <c r="CV12" s="40">
        <f t="shared" ca="1" si="92"/>
        <v>50590584.400000006</v>
      </c>
      <c r="CW12" s="40">
        <f t="shared" ca="1" si="92"/>
        <v>50590584.400000006</v>
      </c>
      <c r="CX12" s="40">
        <f t="shared" ca="1" si="92"/>
        <v>50590584.400000006</v>
      </c>
      <c r="CY12" s="40">
        <f t="shared" ca="1" si="92"/>
        <v>50590584.400000006</v>
      </c>
      <c r="CZ12" s="40">
        <f t="shared" ca="1" si="92"/>
        <v>50590584.400000006</v>
      </c>
      <c r="DA12" s="40">
        <f t="shared" ca="1" si="92"/>
        <v>50590584.400000006</v>
      </c>
      <c r="DB12" s="40">
        <f t="shared" ca="1" si="92"/>
        <v>50590584.400000006</v>
      </c>
      <c r="DC12" s="40">
        <f t="shared" ca="1" si="92"/>
        <v>50590584.400000006</v>
      </c>
      <c r="DD12" s="40">
        <f t="shared" ca="1" si="92"/>
        <v>50590584.400000006</v>
      </c>
      <c r="DE12" s="40">
        <f t="shared" ca="1" si="92"/>
        <v>50590584.400000006</v>
      </c>
      <c r="DF12" s="40">
        <f t="shared" ca="1" si="92"/>
        <v>50590584.400000006</v>
      </c>
      <c r="DG12" s="40">
        <f t="shared" ca="1" si="92"/>
        <v>50590584.400000006</v>
      </c>
      <c r="DH12" s="40">
        <f t="shared" ca="1" si="92"/>
        <v>50590584.400000006</v>
      </c>
      <c r="DI12" s="40">
        <f t="shared" ca="1" si="92"/>
        <v>50590584.400000006</v>
      </c>
      <c r="DJ12" s="40">
        <f t="shared" ca="1" si="92"/>
        <v>50590584.400000006</v>
      </c>
      <c r="DK12" s="40">
        <f t="shared" ca="1" si="92"/>
        <v>50590584.400000006</v>
      </c>
      <c r="DL12" s="40">
        <f t="shared" ca="1" si="92"/>
        <v>50590584.400000006</v>
      </c>
      <c r="DM12" s="40">
        <f t="shared" ca="1" si="92"/>
        <v>50590584.400000006</v>
      </c>
      <c r="DN12" s="40">
        <f t="shared" ca="1" si="92"/>
        <v>50590584.400000006</v>
      </c>
      <c r="DO12" s="40">
        <f t="shared" ca="1" si="92"/>
        <v>50590584.400000006</v>
      </c>
      <c r="DP12" s="40">
        <f t="shared" ca="1" si="92"/>
        <v>50590584.400000006</v>
      </c>
      <c r="DQ12" s="40">
        <f t="shared" ca="1" si="92"/>
        <v>50590584.400000006</v>
      </c>
      <c r="DR12" s="40">
        <f t="shared" ca="1" si="92"/>
        <v>50590584.400000006</v>
      </c>
      <c r="DS12" s="40">
        <f t="shared" ca="1" si="92"/>
        <v>50590584.400000006</v>
      </c>
      <c r="DT12" s="40">
        <f t="shared" ca="1" si="92"/>
        <v>50590584.400000006</v>
      </c>
      <c r="DU12" s="40">
        <f t="shared" ca="1" si="92"/>
        <v>50590584.400000006</v>
      </c>
      <c r="DV12" s="40">
        <f t="shared" ca="1" si="92"/>
        <v>50590584.400000006</v>
      </c>
      <c r="DW12" s="40">
        <f t="shared" ca="1" si="92"/>
        <v>50590584.400000006</v>
      </c>
      <c r="DX12" s="40">
        <f t="shared" ca="1" si="92"/>
        <v>50590584.400000006</v>
      </c>
      <c r="DY12" s="40">
        <f t="shared" ca="1" si="92"/>
        <v>50590584.400000006</v>
      </c>
      <c r="DZ12" s="40">
        <f t="shared" ca="1" si="92"/>
        <v>50590584.400000006</v>
      </c>
      <c r="EA12" s="40">
        <f t="shared" ca="1" si="92"/>
        <v>50590584.400000006</v>
      </c>
      <c r="EB12" s="40">
        <f t="shared" ca="1" si="92"/>
        <v>50590584.400000006</v>
      </c>
      <c r="EC12" s="40">
        <f t="shared" ca="1" si="92"/>
        <v>50590584.400000006</v>
      </c>
      <c r="ED12" s="40">
        <f t="shared" ca="1" si="92"/>
        <v>50590584.400000006</v>
      </c>
      <c r="EE12" s="40">
        <f t="shared" ca="1" si="92"/>
        <v>50590584.400000006</v>
      </c>
      <c r="EF12" s="40">
        <f t="shared" ca="1" si="92"/>
        <v>50590584.400000006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50590584.400000006</v>
      </c>
      <c r="EH12" s="40">
        <f t="shared" ca="1" si="93"/>
        <v>50590584.400000006</v>
      </c>
      <c r="EI12" s="40">
        <f t="shared" ca="1" si="93"/>
        <v>50590584.400000006</v>
      </c>
      <c r="EJ12" s="40">
        <f t="shared" ca="1" si="93"/>
        <v>50590584.400000006</v>
      </c>
      <c r="EK12" s="40">
        <f t="shared" ca="1" si="93"/>
        <v>50590584.400000006</v>
      </c>
      <c r="EL12" s="40">
        <f t="shared" ca="1" si="93"/>
        <v>50590584.400000006</v>
      </c>
      <c r="EM12" s="40">
        <f t="shared" ca="1" si="93"/>
        <v>50590584.400000006</v>
      </c>
      <c r="EN12" s="40">
        <f t="shared" ca="1" si="93"/>
        <v>50590584.400000006</v>
      </c>
      <c r="EO12" s="40">
        <f t="shared" ca="1" si="93"/>
        <v>50590584.400000006</v>
      </c>
      <c r="EP12" s="40">
        <f t="shared" ca="1" si="93"/>
        <v>50590584.400000006</v>
      </c>
      <c r="EQ12" s="40">
        <f t="shared" ca="1" si="93"/>
        <v>50590584.400000006</v>
      </c>
      <c r="ER12" s="40">
        <f t="shared" ca="1" si="93"/>
        <v>50590584.400000006</v>
      </c>
      <c r="ES12" s="40">
        <f t="shared" ca="1" si="93"/>
        <v>50590584.400000006</v>
      </c>
      <c r="ET12" s="40">
        <f t="shared" ca="1" si="93"/>
        <v>50590584.400000006</v>
      </c>
      <c r="EU12" s="40">
        <f t="shared" ca="1" si="93"/>
        <v>50590584.400000006</v>
      </c>
      <c r="EV12" s="40">
        <f t="shared" ca="1" si="93"/>
        <v>50590584.400000006</v>
      </c>
      <c r="EW12" s="40">
        <f t="shared" ca="1" si="93"/>
        <v>50590584.400000006</v>
      </c>
      <c r="EX12" s="40">
        <f t="shared" ca="1" si="93"/>
        <v>50590584.400000006</v>
      </c>
      <c r="EY12" s="40">
        <f t="shared" ca="1" si="93"/>
        <v>50590584.400000006</v>
      </c>
      <c r="EZ12" s="40">
        <f t="shared" ca="1" si="93"/>
        <v>50590584.400000006</v>
      </c>
      <c r="FA12" s="40">
        <f t="shared" ca="1" si="93"/>
        <v>50590584.400000006</v>
      </c>
      <c r="FB12" s="40">
        <f t="shared" ca="1" si="93"/>
        <v>50590584.400000006</v>
      </c>
      <c r="FC12" s="40">
        <f t="shared" ca="1" si="93"/>
        <v>50590584.400000006</v>
      </c>
      <c r="FD12" s="40">
        <f t="shared" ca="1" si="93"/>
        <v>50590584.400000006</v>
      </c>
      <c r="FE12" s="40">
        <f t="shared" ca="1" si="93"/>
        <v>50590584.400000006</v>
      </c>
      <c r="FF12" s="40">
        <f t="shared" ca="1" si="93"/>
        <v>50590584.400000006</v>
      </c>
      <c r="FG12" s="40">
        <f t="shared" ca="1" si="93"/>
        <v>50590584.400000006</v>
      </c>
      <c r="FH12" s="40">
        <f t="shared" ca="1" si="93"/>
        <v>50590584.400000006</v>
      </c>
      <c r="FI12" s="40">
        <f t="shared" ca="1" si="93"/>
        <v>50590584.400000006</v>
      </c>
      <c r="FJ12" s="40">
        <f t="shared" ca="1" si="93"/>
        <v>50590584.400000006</v>
      </c>
      <c r="FK12" s="40">
        <f t="shared" ca="1" si="93"/>
        <v>50590584.400000006</v>
      </c>
      <c r="FL12" s="40">
        <f t="shared" ca="1" si="93"/>
        <v>50590584.400000006</v>
      </c>
      <c r="FM12" s="40">
        <f t="shared" ca="1" si="93"/>
        <v>50590584.400000006</v>
      </c>
      <c r="FN12" s="40">
        <f t="shared" ca="1" si="93"/>
        <v>50590584.400000006</v>
      </c>
      <c r="FO12" s="40">
        <f t="shared" ca="1" si="93"/>
        <v>50590584.400000006</v>
      </c>
      <c r="FP12" s="40">
        <f t="shared" ca="1" si="93"/>
        <v>50590584.400000006</v>
      </c>
      <c r="FQ12" s="40">
        <f t="shared" ca="1" si="93"/>
        <v>50590584.400000006</v>
      </c>
      <c r="FR12" s="40">
        <f t="shared" ca="1" si="93"/>
        <v>50590584.400000006</v>
      </c>
      <c r="FS12" s="40">
        <f t="shared" ca="1" si="93"/>
        <v>50590584.400000006</v>
      </c>
      <c r="FT12" s="40">
        <f t="shared" ca="1" si="93"/>
        <v>50590584.400000006</v>
      </c>
      <c r="FU12" s="40">
        <f t="shared" ca="1" si="93"/>
        <v>50590584.400000006</v>
      </c>
      <c r="FV12" s="40">
        <f t="shared" ca="1" si="93"/>
        <v>50590584.400000006</v>
      </c>
      <c r="FW12" s="40">
        <f t="shared" ca="1" si="93"/>
        <v>50590584.400000006</v>
      </c>
      <c r="FX12" s="40">
        <f t="shared" ca="1" si="93"/>
        <v>50590584.400000006</v>
      </c>
      <c r="FY12" s="40">
        <f t="shared" ca="1" si="93"/>
        <v>50590584.400000006</v>
      </c>
      <c r="FZ12" s="40">
        <f t="shared" ca="1" si="93"/>
        <v>50590584.400000006</v>
      </c>
      <c r="GA12" s="40">
        <f t="shared" ca="1" si="93"/>
        <v>50590584.400000006</v>
      </c>
      <c r="GB12" s="40">
        <f t="shared" ca="1" si="93"/>
        <v>50590584.400000006</v>
      </c>
      <c r="GC12" s="40">
        <f t="shared" ca="1" si="93"/>
        <v>50590584.400000006</v>
      </c>
      <c r="GD12" s="40">
        <f t="shared" ca="1" si="93"/>
        <v>50590584.400000006</v>
      </c>
      <c r="GE12" s="40">
        <f t="shared" ca="1" si="93"/>
        <v>50590584.400000006</v>
      </c>
      <c r="GF12" s="40">
        <f t="shared" ca="1" si="93"/>
        <v>50590584.400000006</v>
      </c>
      <c r="GG12" s="40">
        <f t="shared" ca="1" si="93"/>
        <v>50590584.400000006</v>
      </c>
      <c r="GH12" s="40">
        <f t="shared" ca="1" si="93"/>
        <v>50590584.400000006</v>
      </c>
      <c r="GI12" s="40">
        <f t="shared" ca="1" si="93"/>
        <v>50590584.400000006</v>
      </c>
      <c r="GJ12" s="40">
        <f t="shared" ca="1" si="93"/>
        <v>50590584.400000006</v>
      </c>
      <c r="GK12" s="40">
        <f t="shared" ca="1" si="93"/>
        <v>50590584.400000006</v>
      </c>
      <c r="GL12" s="40">
        <f t="shared" ca="1" si="93"/>
        <v>50590584.400000006</v>
      </c>
      <c r="GM12" s="40">
        <f t="shared" ca="1" si="93"/>
        <v>50590584.400000006</v>
      </c>
      <c r="GN12" s="40">
        <f t="shared" ca="1" si="93"/>
        <v>50590584.400000006</v>
      </c>
      <c r="GO12" s="40">
        <f t="shared" ca="1" si="93"/>
        <v>50590584.400000006</v>
      </c>
      <c r="GP12" s="40">
        <f t="shared" ca="1" si="93"/>
        <v>50590584.400000006</v>
      </c>
      <c r="GQ12" s="40">
        <f t="shared" ca="1" si="93"/>
        <v>50590584.400000006</v>
      </c>
      <c r="GR12" s="40">
        <f t="shared" ca="1" si="93"/>
        <v>50590584.400000006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50590584.400000006</v>
      </c>
      <c r="GT12" s="40">
        <f t="shared" ca="1" si="94"/>
        <v>50590584.400000006</v>
      </c>
      <c r="GU12" s="40">
        <f t="shared" ca="1" si="94"/>
        <v>50590584.400000006</v>
      </c>
      <c r="GV12" s="40">
        <f t="shared" ca="1" si="94"/>
        <v>50590584.400000006</v>
      </c>
      <c r="GW12" s="40">
        <f t="shared" ca="1" si="94"/>
        <v>50590584.400000006</v>
      </c>
      <c r="GX12" s="40">
        <f t="shared" ca="1" si="94"/>
        <v>50590584.400000006</v>
      </c>
      <c r="GY12" s="40">
        <f t="shared" ca="1" si="94"/>
        <v>50590584.400000006</v>
      </c>
      <c r="GZ12" s="40">
        <f t="shared" ca="1" si="94"/>
        <v>50590584.400000006</v>
      </c>
      <c r="HA12" s="40">
        <f t="shared" ca="1" si="94"/>
        <v>50590584.400000006</v>
      </c>
      <c r="HB12" s="40">
        <f t="shared" ca="1" si="94"/>
        <v>50590584.400000006</v>
      </c>
      <c r="HC12" s="40">
        <f t="shared" ca="1" si="94"/>
        <v>50590584.400000006</v>
      </c>
      <c r="HD12" s="40">
        <f t="shared" ca="1" si="94"/>
        <v>50590584.400000006</v>
      </c>
      <c r="HE12" s="40">
        <f t="shared" ca="1" si="94"/>
        <v>50590584.400000006</v>
      </c>
      <c r="HF12" s="40">
        <f t="shared" ca="1" si="94"/>
        <v>50590584.400000006</v>
      </c>
      <c r="HG12" s="40">
        <f t="shared" ca="1" si="94"/>
        <v>50590584.400000006</v>
      </c>
      <c r="HH12" s="40">
        <f t="shared" ca="1" si="94"/>
        <v>50590584.400000006</v>
      </c>
      <c r="HI12" s="40">
        <f t="shared" ca="1" si="94"/>
        <v>50590584.400000006</v>
      </c>
      <c r="HJ12" s="40">
        <f t="shared" ca="1" si="94"/>
        <v>50590584.400000006</v>
      </c>
      <c r="HK12" s="40">
        <f t="shared" ca="1" si="94"/>
        <v>50590584.400000006</v>
      </c>
      <c r="HL12" s="40">
        <f t="shared" ca="1" si="94"/>
        <v>50590584.400000006</v>
      </c>
      <c r="HM12" s="40">
        <f t="shared" ca="1" si="94"/>
        <v>50590584.400000006</v>
      </c>
      <c r="HN12" s="40">
        <f t="shared" ca="1" si="94"/>
        <v>50590584.400000006</v>
      </c>
      <c r="HO12" s="40">
        <f t="shared" ca="1" si="94"/>
        <v>50590584.400000006</v>
      </c>
      <c r="HP12" s="40">
        <f t="shared" ca="1" si="94"/>
        <v>50590584.400000006</v>
      </c>
      <c r="HQ12" s="40">
        <f t="shared" ca="1" si="94"/>
        <v>50590584.400000006</v>
      </c>
      <c r="HR12" s="40">
        <f t="shared" ca="1" si="94"/>
        <v>50590584.400000006</v>
      </c>
      <c r="HS12" s="40">
        <f t="shared" ca="1" si="94"/>
        <v>50590584.400000006</v>
      </c>
      <c r="HT12" s="40">
        <f t="shared" ca="1" si="94"/>
        <v>50590584.400000006</v>
      </c>
      <c r="HU12" s="40">
        <f t="shared" ca="1" si="94"/>
        <v>50590584.400000006</v>
      </c>
      <c r="HV12" s="40">
        <f t="shared" ca="1" si="94"/>
        <v>50590584.400000006</v>
      </c>
      <c r="HW12" s="40">
        <f t="shared" ca="1" si="94"/>
        <v>50590584.400000006</v>
      </c>
      <c r="HX12" s="40">
        <f t="shared" ca="1" si="94"/>
        <v>50590584.400000006</v>
      </c>
      <c r="HY12" s="40">
        <f t="shared" ca="1" si="94"/>
        <v>50590584.400000006</v>
      </c>
      <c r="HZ12" s="40">
        <f t="shared" ca="1" si="94"/>
        <v>50590584.400000006</v>
      </c>
      <c r="IA12" s="40">
        <f t="shared" ca="1" si="94"/>
        <v>50590584.400000006</v>
      </c>
      <c r="IB12" s="40">
        <f t="shared" ca="1" si="94"/>
        <v>50590584.400000006</v>
      </c>
      <c r="IC12" s="40">
        <f t="shared" ca="1" si="94"/>
        <v>50590584.400000006</v>
      </c>
      <c r="ID12" s="40">
        <f t="shared" ca="1" si="94"/>
        <v>50590584.400000006</v>
      </c>
      <c r="IE12" s="40">
        <f t="shared" ca="1" si="94"/>
        <v>50590584.400000006</v>
      </c>
      <c r="IF12" s="40">
        <f t="shared" ca="1" si="94"/>
        <v>50590584.400000006</v>
      </c>
      <c r="IG12" s="40">
        <f t="shared" ca="1" si="94"/>
        <v>50590584.400000006</v>
      </c>
      <c r="IH12" s="40">
        <f t="shared" ca="1" si="94"/>
        <v>50590584.400000006</v>
      </c>
      <c r="II12" s="40">
        <f t="shared" ca="1" si="94"/>
        <v>50590584.400000006</v>
      </c>
      <c r="IJ12" s="40">
        <f t="shared" ca="1" si="94"/>
        <v>50590584.400000006</v>
      </c>
      <c r="IK12" s="40">
        <f t="shared" ca="1" si="94"/>
        <v>50590584.400000006</v>
      </c>
      <c r="IL12" s="40">
        <f t="shared" ca="1" si="94"/>
        <v>50590584.400000006</v>
      </c>
      <c r="IM12" s="40">
        <f t="shared" ca="1" si="94"/>
        <v>50590584.400000006</v>
      </c>
      <c r="IN12" s="40">
        <f t="shared" ca="1" si="94"/>
        <v>50590584.400000006</v>
      </c>
    </row>
    <row r="13" spans="2:248" x14ac:dyDescent="0.3">
      <c r="B13" s="19" t="s">
        <v>584</v>
      </c>
      <c r="C13" s="74">
        <f ca="1">HLOOKUP($C$5-1,G4:IN17,14,FALSE)</f>
        <v>7.7030880010255334E-2</v>
      </c>
      <c r="F13" s="19" t="s">
        <v>585</v>
      </c>
      <c r="G13" s="74"/>
      <c r="H13" s="53">
        <f ca="1">IF(ISNA(G5),NA(),IF(H4&lt;$C$10,(H5/OFFSET(H5,0,-H4))^(1/(H4)),(H5/OFFSET(H5,0,-$C$10))^(1/$C$10))-1)</f>
        <v>0.161904761904762</v>
      </c>
      <c r="I13" s="53">
        <f ca="1">IF(ISNA(H5),NA(),IF(I4&lt;$C$10,(I5/OFFSET(I5,0,-I4))^(1/(I4)),(I5/OFFSET(I5,0,-$C$10))^(1/$C$10))-1)</f>
        <v>0.18321595661992318</v>
      </c>
      <c r="J13" s="53">
        <f t="shared" ref="J13:BT13" ca="1" si="95">IF(ISNA(I5),NA(),IF(J4&lt;$C$10,(J5/OFFSET(J5,0,-J4))^(1/(J4)),(J5/OFFSET(J5,0,-$C$10))^(1/$C$10))-1)</f>
        <v>0.14833678012614415</v>
      </c>
      <c r="K13" s="53">
        <f t="shared" ca="1" si="95"/>
        <v>0.12801507993497308</v>
      </c>
      <c r="L13" s="53">
        <f ca="1">IF(ISNA(K5),NA(),IF(L4&lt;$C$10,(L5/OFFSET(L5,0,-L4))^(1/(L4)),(L5/OFFSET(L5,0,-$C$10))^(1/$C$10))-1)</f>
        <v>0.12474611314209483</v>
      </c>
      <c r="M13" s="53">
        <f t="shared" ca="1" si="95"/>
        <v>0.11895027803526736</v>
      </c>
      <c r="N13" s="53">
        <f t="shared" ca="1" si="95"/>
        <v>9.1750758822856326E-2</v>
      </c>
      <c r="O13" s="53">
        <f t="shared" ca="1" si="95"/>
        <v>8.6735823837897019E-2</v>
      </c>
      <c r="P13" s="53">
        <f t="shared" ca="1" si="95"/>
        <v>8.5321006202182081E-2</v>
      </c>
      <c r="Q13" s="53">
        <f t="shared" ca="1" si="95"/>
        <v>7.710428028660643E-2</v>
      </c>
      <c r="R13" s="53">
        <f t="shared" ca="1" si="95"/>
        <v>6.4855723187660308E-2</v>
      </c>
      <c r="S13" s="53">
        <f t="shared" ca="1" si="95"/>
        <v>7.7404113542846487E-2</v>
      </c>
      <c r="T13" s="53">
        <f ca="1">IF(ISNA(S5),NA(),IF(T4&lt;$C$10,(T5/OFFSET(T5,0,-T4))^(1/(T4)),(T5/OFFSET(T5,0,-$C$10))^(1/$C$10))-1)</f>
        <v>8.3570297157355755E-2</v>
      </c>
      <c r="U13" s="53">
        <f t="shared" ca="1" si="95"/>
        <v>0.10408336122422823</v>
      </c>
      <c r="V13" s="53">
        <f t="shared" ca="1" si="95"/>
        <v>0.10966036088938491</v>
      </c>
      <c r="W13" s="53">
        <f t="shared" ca="1" si="95"/>
        <v>0.11369743483780748</v>
      </c>
      <c r="X13" s="53">
        <f t="shared" ca="1" si="95"/>
        <v>9.0733322498641744E-2</v>
      </c>
      <c r="Y13" s="53">
        <f t="shared" ca="1" si="95"/>
        <v>0.10046117845187297</v>
      </c>
      <c r="Z13" s="53">
        <f t="shared" ca="1" si="95"/>
        <v>8.7552706572454841E-2</v>
      </c>
      <c r="AA13" s="53">
        <f t="shared" ca="1" si="95"/>
        <v>6.7480588922517848E-2</v>
      </c>
      <c r="AB13" s="53">
        <f t="shared" ca="1" si="95"/>
        <v>6.9061919797259064E-2</v>
      </c>
      <c r="AC13" s="53">
        <f ca="1">IF(ISNA(AB5),NA(),IF(AC4&lt;$C$10,(AC5/OFFSET(AC5,0,-AC4))^(1/(AC4)),(AC5/OFFSET(AC5,0,-$C$10))^(1/$C$10))-1)</f>
        <v>8.6304850578419634E-2</v>
      </c>
      <c r="AD13" s="53">
        <f t="shared" ca="1" si="95"/>
        <v>7.6259915712631132E-2</v>
      </c>
      <c r="AE13" s="53">
        <f t="shared" ca="1" si="95"/>
        <v>5.5971557164414598E-2</v>
      </c>
      <c r="AF13" s="53">
        <f t="shared" ca="1" si="95"/>
        <v>6.5611089807552592E-2</v>
      </c>
      <c r="AG13" s="53">
        <f ca="1">IF(ISNA(AF5),NA(),IF(AG4&lt;$C$10,(AG5/OFFSET(AG5,0,-AG4))^(1/(AG4)),(AG5/OFFSET(AG5,0,-$C$10))^(1/$C$10))-1)</f>
        <v>4.8664940277397983E-2</v>
      </c>
      <c r="AH13" s="53">
        <f t="shared" ca="1" si="95"/>
        <v>3.6331014231625325E-2</v>
      </c>
      <c r="AI13" s="53">
        <f t="shared" ca="1" si="95"/>
        <v>2.7952069623549125E-2</v>
      </c>
      <c r="AJ13" s="53">
        <f t="shared" ca="1" si="95"/>
        <v>3.7178491358442534E-2</v>
      </c>
      <c r="AK13" s="53">
        <f t="shared" ca="1" si="95"/>
        <v>4.6305626192720384E-2</v>
      </c>
      <c r="AL13" s="53">
        <f t="shared" ca="1" si="95"/>
        <v>4.8772926459972332E-2</v>
      </c>
      <c r="AM13" s="53">
        <f t="shared" ca="1" si="95"/>
        <v>5.2431151403422582E-2</v>
      </c>
      <c r="AN13" s="53">
        <f t="shared" ca="1" si="95"/>
        <v>6.2991667181409694E-2</v>
      </c>
      <c r="AO13" s="53">
        <f t="shared" ca="1" si="95"/>
        <v>6.6128119339313285E-2</v>
      </c>
      <c r="AP13" s="53">
        <f t="shared" ca="1" si="95"/>
        <v>5.9223841048812176E-2</v>
      </c>
      <c r="AQ13" s="53">
        <f t="shared" ca="1" si="95"/>
        <v>8.459992905653646E-2</v>
      </c>
      <c r="AR13" s="53">
        <f t="shared" ca="1" si="95"/>
        <v>9.358926684359048E-2</v>
      </c>
      <c r="AS13" s="53">
        <f t="shared" ca="1" si="95"/>
        <v>7.380942215342956E-2</v>
      </c>
      <c r="AT13" s="53">
        <f t="shared" ca="1" si="95"/>
        <v>7.0841408045857257E-2</v>
      </c>
      <c r="AU13" s="53">
        <f t="shared" ca="1" si="95"/>
        <v>8.2097425977405658E-2</v>
      </c>
      <c r="AV13" s="53">
        <f t="shared" ca="1" si="95"/>
        <v>8.0644178838022329E-2</v>
      </c>
      <c r="AW13" s="53">
        <f t="shared" ca="1" si="95"/>
        <v>6.9986791734832687E-2</v>
      </c>
      <c r="AX13" s="53">
        <f t="shared" ca="1" si="95"/>
        <v>0.1096242395527065</v>
      </c>
      <c r="AY13" s="53">
        <f t="shared" ca="1" si="95"/>
        <v>9.9557169087540531E-2</v>
      </c>
      <c r="AZ13" s="53">
        <f t="shared" ca="1" si="95"/>
        <v>0.10902703588728757</v>
      </c>
      <c r="BA13" s="53">
        <f t="shared" ca="1" si="95"/>
        <v>9.3785943359893542E-2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4272.3278947637446</v>
      </c>
      <c r="F14" s="19" t="s">
        <v>599</v>
      </c>
      <c r="G14" s="53">
        <f ca="1">H14</f>
        <v>9.5238095238095344E-2</v>
      </c>
      <c r="H14" s="53">
        <f ca="1">IF(ISNA(G8),NA(),IF(H4&lt;$C$10,(H8/OFFSET(H8,0,-H4))^(1/(H4)),(H8/OFFSET(H8,0,-$C$10))^(1/$C$10))-1)</f>
        <v>9.5238095238095344E-2</v>
      </c>
      <c r="I14" s="53">
        <f t="shared" ref="I14:BT14" ca="1" si="99">IF(ISNA(H8),NA(),IF(I4&lt;$C$10,(I8/OFFSET(I8,0,-I4))^(1/(I4)),(I8/OFFSET(I8,0,-$C$10))^(1/$C$10))-1)</f>
        <v>9.1089451179961811E-2</v>
      </c>
      <c r="J14" s="53">
        <f t="shared" ca="1" si="99"/>
        <v>8.7380373002892142E-2</v>
      </c>
      <c r="K14" s="53">
        <f t="shared" ca="1" si="99"/>
        <v>8.4038423113316663E-2</v>
      </c>
      <c r="L14" s="53">
        <f t="shared" ca="1" si="99"/>
        <v>9.8560543306117854E-2</v>
      </c>
      <c r="M14" s="53">
        <f t="shared" ca="1" si="99"/>
        <v>0.11309682218436867</v>
      </c>
      <c r="N14" s="53">
        <f t="shared" ca="1" si="99"/>
        <v>0.11248437017806778</v>
      </c>
      <c r="O14" s="53">
        <f t="shared" ca="1" si="99"/>
        <v>0.11038243376826551</v>
      </c>
      <c r="P14" s="53">
        <f t="shared" ca="1" si="99"/>
        <v>0.10999990990724307</v>
      </c>
      <c r="Q14" s="53">
        <f t="shared" ca="1" si="99"/>
        <v>9.4193845216762995E-2</v>
      </c>
      <c r="R14" s="53">
        <f t="shared" ca="1" si="99"/>
        <v>7.6029490726087667E-2</v>
      </c>
      <c r="S14" s="53">
        <f t="shared" ca="1" si="99"/>
        <v>-2.0545366586808611E-2</v>
      </c>
      <c r="T14" s="53">
        <f t="shared" ca="1" si="99"/>
        <v>-3.7740442130641094E-2</v>
      </c>
      <c r="U14" s="53">
        <f t="shared" ca="1" si="99"/>
        <v>3.7910646242664825E-3</v>
      </c>
      <c r="V14" s="53">
        <f t="shared" ca="1" si="99"/>
        <v>1.2221324484673834E-2</v>
      </c>
      <c r="W14" s="53">
        <f t="shared" ca="1" si="99"/>
        <v>7.3323490899992461E-3</v>
      </c>
      <c r="X14" s="53">
        <f t="shared" ca="1" si="99"/>
        <v>7.2145025900850923E-2</v>
      </c>
      <c r="Y14" s="53">
        <f t="shared" ca="1" si="99"/>
        <v>0.12514467671245666</v>
      </c>
      <c r="Z14" s="53">
        <f t="shared" ca="1" si="99"/>
        <v>8.8220367139258293E-2</v>
      </c>
      <c r="AA14" s="53">
        <f t="shared" ca="1" si="99"/>
        <v>5.2713295112456926E-2</v>
      </c>
      <c r="AB14" s="53">
        <f t="shared" ca="1" si="99"/>
        <v>6.3512336986038642E-2</v>
      </c>
      <c r="AC14" s="53">
        <f t="shared" ca="1" si="99"/>
        <v>0.1054407942930875</v>
      </c>
      <c r="AD14" s="53">
        <f t="shared" ca="1" si="99"/>
        <v>6.2021126073798616E-2</v>
      </c>
      <c r="AE14" s="53">
        <f t="shared" ca="1" si="99"/>
        <v>2.6457234416283892E-2</v>
      </c>
      <c r="AF14" s="53">
        <f t="shared" ca="1" si="99"/>
        <v>9.2206493177886539E-3</v>
      </c>
      <c r="AG14" s="53">
        <f t="shared" ca="1" si="99"/>
        <v>-1.6538041668570203E-2</v>
      </c>
      <c r="AH14" s="53">
        <f t="shared" ca="1" si="99"/>
        <v>-4.2161154780544718E-2</v>
      </c>
      <c r="AI14" s="53">
        <f t="shared" ca="1" si="99"/>
        <v>-1.7173715873579964E-2</v>
      </c>
      <c r="AJ14" s="53">
        <f t="shared" ca="1" si="99"/>
        <v>-5.2306243445132794E-2</v>
      </c>
      <c r="AK14" s="53">
        <f ca="1">IF(ISNA(AJ8),NA(),IF(AK4&lt;$C$10,(AK8/OFFSET(AK8,0,-AK4))^(1/(AK4)),(AK8/OFFSET(AK8,0,-$C$10))^(1/$C$10))-1)</f>
        <v>2.1019628527689793E-3</v>
      </c>
      <c r="AL14" s="53">
        <f t="shared" ca="1" si="99"/>
        <v>4.7451763732829999E-2</v>
      </c>
      <c r="AM14" s="53">
        <f t="shared" ca="1" si="99"/>
        <v>2.4714655384562301E-2</v>
      </c>
      <c r="AN14" s="53">
        <f t="shared" ca="1" si="99"/>
        <v>1.0263344665878638E-2</v>
      </c>
      <c r="AO14" s="53">
        <f t="shared" ca="1" si="99"/>
        <v>6.6639447777535388E-2</v>
      </c>
      <c r="AP14" s="53">
        <f t="shared" ca="1" si="99"/>
        <v>9.8273562978724138E-2</v>
      </c>
      <c r="AQ14" s="53">
        <f t="shared" ca="1" si="99"/>
        <v>0.10226443311983724</v>
      </c>
      <c r="AR14" s="53">
        <f t="shared" ca="1" si="99"/>
        <v>0.18133552191341207</v>
      </c>
      <c r="AS14" s="53">
        <f t="shared" ca="1" si="99"/>
        <v>0.14817811096336686</v>
      </c>
      <c r="AT14" s="53">
        <f t="shared" ca="1" si="99"/>
        <v>0.15318754317339556</v>
      </c>
      <c r="AU14" s="53">
        <f t="shared" ca="1" si="99"/>
        <v>0.12584664960568004</v>
      </c>
      <c r="AV14" s="53">
        <f t="shared" ca="1" si="99"/>
        <v>0.11222136984340936</v>
      </c>
      <c r="AW14" s="53">
        <f t="shared" ca="1" si="99"/>
        <v>8.9118480607212058E-2</v>
      </c>
      <c r="AX14" s="53">
        <f t="shared" ca="1" si="99"/>
        <v>0.15943572087062341</v>
      </c>
      <c r="AY14" s="53">
        <f t="shared" ca="1" si="99"/>
        <v>0.126137202874403</v>
      </c>
      <c r="AZ14" s="53">
        <f t="shared" ca="1" si="99"/>
        <v>0.1420853426537827</v>
      </c>
      <c r="BA14" s="53">
        <f t="shared" ca="1" si="99"/>
        <v>0.12503772482587339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5.8883768561187919E-2</v>
      </c>
      <c r="E15" s="90"/>
      <c r="F15" s="19" t="s">
        <v>566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 t="e">
        <f t="shared" ca="1" si="103"/>
        <v>#N/A</v>
      </c>
      <c r="O15" s="53" t="e">
        <f t="shared" ca="1" si="103"/>
        <v>#N/A</v>
      </c>
      <c r="P15" s="53" t="e">
        <f t="shared" ca="1" si="103"/>
        <v>#N/A</v>
      </c>
      <c r="Q15" s="53" t="e">
        <f t="shared" ca="1" si="103"/>
        <v>#N/A</v>
      </c>
      <c r="R15" s="53" t="e">
        <f t="shared" ca="1" si="103"/>
        <v>#N/A</v>
      </c>
      <c r="S15" s="53" t="e">
        <f t="shared" ca="1" si="103"/>
        <v>#N/A</v>
      </c>
      <c r="T15" s="53" t="e">
        <f t="shared" ca="1" si="103"/>
        <v>#N/A</v>
      </c>
      <c r="U15" s="53" t="e">
        <f t="shared" ca="1" si="103"/>
        <v>#N/A</v>
      </c>
      <c r="V15" s="53" t="e">
        <f t="shared" ca="1" si="103"/>
        <v>#N/A</v>
      </c>
      <c r="W15" s="53" t="e">
        <f t="shared" ca="1" si="103"/>
        <v>#N/A</v>
      </c>
      <c r="X15" s="53" t="e">
        <f t="shared" ca="1" si="103"/>
        <v>#N/A</v>
      </c>
      <c r="Y15" s="53">
        <f t="shared" ca="1" si="103"/>
        <v>0</v>
      </c>
      <c r="Z15" s="53">
        <f t="shared" ca="1" si="103"/>
        <v>0.22474487139158894</v>
      </c>
      <c r="AA15" s="53">
        <f t="shared" ca="1" si="103"/>
        <v>0.1696070952851465</v>
      </c>
      <c r="AB15" s="53">
        <f t="shared" ca="1" si="103"/>
        <v>0.17405488594401852</v>
      </c>
      <c r="AC15" s="53">
        <f t="shared" ca="1" si="103"/>
        <v>0.17080491296489231</v>
      </c>
      <c r="AD15" s="53">
        <f t="shared" ca="1" si="103"/>
        <v>0.17080491296489231</v>
      </c>
      <c r="AE15" s="53">
        <f t="shared" ca="1" si="103"/>
        <v>0.12474611314209483</v>
      </c>
      <c r="AF15" s="53">
        <f t="shared" ca="1" si="103"/>
        <v>0.12630393921616268</v>
      </c>
      <c r="AG15" s="53">
        <f t="shared" ca="1" si="103"/>
        <v>8.825051007784368E-2</v>
      </c>
      <c r="AH15" s="53">
        <f t="shared" ca="1" si="103"/>
        <v>5.6805496536407318E-2</v>
      </c>
      <c r="AI15" s="53">
        <f t="shared" ca="1" si="103"/>
        <v>8.4471771197698553E-2</v>
      </c>
      <c r="AJ15" s="53">
        <f t="shared" ca="1" si="103"/>
        <v>5.3272768583090491E-2</v>
      </c>
      <c r="AK15" s="53">
        <f t="shared" ca="1" si="103"/>
        <v>7.1709725300183047E-2</v>
      </c>
      <c r="AL15" s="53">
        <f t="shared" ca="1" si="103"/>
        <v>7.6887308061656112E-2</v>
      </c>
      <c r="AM15" s="53">
        <f t="shared" ca="1" si="103"/>
        <v>8.1967190705377613E-2</v>
      </c>
      <c r="AN15" s="53">
        <f t="shared" ca="1" si="103"/>
        <v>6.3995312815083638E-2</v>
      </c>
      <c r="AO15" s="53">
        <f t="shared" ca="1" si="103"/>
        <v>6.0732713038533337E-2</v>
      </c>
      <c r="AP15" s="53">
        <f t="shared" ca="1" si="103"/>
        <v>3.6292713876201477E-2</v>
      </c>
      <c r="AQ15" s="53">
        <f t="shared" ca="1" si="103"/>
        <v>4.3640227150435917E-2</v>
      </c>
      <c r="AR15" s="53">
        <f t="shared" ca="1" si="103"/>
        <v>4.6610435928968297E-2</v>
      </c>
      <c r="AS15" s="53">
        <f t="shared" ca="1" si="103"/>
        <v>3.7137289336648172E-2</v>
      </c>
      <c r="AT15" s="53">
        <f t="shared" ca="1" si="103"/>
        <v>3.5661981385701091E-2</v>
      </c>
      <c r="AU15" s="53">
        <f t="shared" ca="1" si="103"/>
        <v>3.0708256851391225E-2</v>
      </c>
      <c r="AV15" s="53">
        <f t="shared" ca="1" si="103"/>
        <v>3.5804203580214189E-2</v>
      </c>
      <c r="AW15" s="53">
        <f t="shared" ca="1" si="103"/>
        <v>3.1310306477545069E-2</v>
      </c>
      <c r="AX15" s="53">
        <f t="shared" ca="1" si="103"/>
        <v>7.3542872926286584E-2</v>
      </c>
      <c r="AY15" s="53">
        <f t="shared" ca="1" si="103"/>
        <v>6.5762756635474151E-2</v>
      </c>
      <c r="AZ15" s="53">
        <f t="shared" ca="1" si="103"/>
        <v>8.3200405718355075E-2</v>
      </c>
      <c r="BA15" s="53">
        <f t="shared" ca="1" si="103"/>
        <v>8.2129477676936791E-2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9232.781653</v>
      </c>
      <c r="E16" s="90" t="s">
        <v>583</v>
      </c>
      <c r="F16" s="19" t="s">
        <v>567</v>
      </c>
      <c r="G16" s="91">
        <f ca="1">IFERROR(AVERAGE(E14:G14),NA())</f>
        <v>9.5238095238095344E-2</v>
      </c>
      <c r="H16" s="91">
        <f t="shared" ref="H16:O16" ca="1" si="107">IFERROR(AVERAGE(F14:H14),NA())</f>
        <v>9.5238095238095344E-2</v>
      </c>
      <c r="I16" s="91">
        <f t="shared" ca="1" si="107"/>
        <v>9.3855213885384162E-2</v>
      </c>
      <c r="J16" s="91">
        <f t="shared" ca="1" si="107"/>
        <v>9.1235973140316437E-2</v>
      </c>
      <c r="K16" s="91">
        <f t="shared" ca="1" si="107"/>
        <v>8.7502749098723534E-2</v>
      </c>
      <c r="L16" s="91">
        <f t="shared" ca="1" si="107"/>
        <v>8.9993113140775557E-2</v>
      </c>
      <c r="M16" s="91">
        <f ca="1">IFERROR(AVERAGE(K14:M14),NA())</f>
        <v>9.8565262867934392E-2</v>
      </c>
      <c r="N16" s="91">
        <f t="shared" ca="1" si="107"/>
        <v>0.10804724522285143</v>
      </c>
      <c r="O16" s="91">
        <f t="shared" ca="1" si="107"/>
        <v>0.11198787537690065</v>
      </c>
      <c r="P16" s="91">
        <f ca="1">IFERROR(AVERAGE(N14:P14),NA())</f>
        <v>0.11095557128452545</v>
      </c>
      <c r="Q16" s="91">
        <f t="shared" ref="Q16:AC16" ca="1" si="108">IFERROR(AVERAGE(O14:Q14),NA())</f>
        <v>0.10485872963075719</v>
      </c>
      <c r="R16" s="91">
        <f t="shared" ca="1" si="108"/>
        <v>9.3407748616697914E-2</v>
      </c>
      <c r="S16" s="91">
        <f t="shared" ca="1" si="108"/>
        <v>4.9892656452014017E-2</v>
      </c>
      <c r="T16" s="91">
        <f t="shared" ca="1" si="108"/>
        <v>5.9145606695459874E-3</v>
      </c>
      <c r="U16" s="91">
        <f t="shared" ca="1" si="108"/>
        <v>-1.8164914697727741E-2</v>
      </c>
      <c r="V16" s="91">
        <f t="shared" ca="1" si="108"/>
        <v>-7.2426843405669255E-3</v>
      </c>
      <c r="W16" s="91">
        <f t="shared" ca="1" si="108"/>
        <v>7.781579399646521E-3</v>
      </c>
      <c r="X16" s="91">
        <f t="shared" ca="1" si="108"/>
        <v>3.0566233158508E-2</v>
      </c>
      <c r="Y16" s="91">
        <f t="shared" ca="1" si="108"/>
        <v>6.8207350567768943E-2</v>
      </c>
      <c r="Z16" s="91">
        <f t="shared" ca="1" si="108"/>
        <v>9.5170023250855287E-2</v>
      </c>
      <c r="AA16" s="91">
        <f t="shared" ca="1" si="108"/>
        <v>8.8692779654723955E-2</v>
      </c>
      <c r="AB16" s="91">
        <f t="shared" ca="1" si="108"/>
        <v>6.8148666412584616E-2</v>
      </c>
      <c r="AC16" s="91">
        <f t="shared" ca="1" si="108"/>
        <v>7.3888808797194352E-2</v>
      </c>
      <c r="AD16" s="91">
        <f ca="1">IFERROR(AVERAGE(AB14:AD14),NA())</f>
        <v>7.6991419117641582E-2</v>
      </c>
      <c r="AE16" s="91">
        <f ca="1">IFERROR(AVERAGE(AC14:AE14),NA())</f>
        <v>6.4639718261056675E-2</v>
      </c>
      <c r="AF16" s="91">
        <f t="shared" ref="AF16:CP16" ca="1" si="109">IFERROR(AVERAGE(AD14:AF14),NA())</f>
        <v>3.2566336602623723E-2</v>
      </c>
      <c r="AG16" s="91">
        <f t="shared" ca="1" si="109"/>
        <v>6.3799473551674479E-3</v>
      </c>
      <c r="AH16" s="91">
        <f t="shared" ca="1" si="109"/>
        <v>-1.6492849043775421E-2</v>
      </c>
      <c r="AI16" s="91">
        <f t="shared" ca="1" si="109"/>
        <v>-2.529097077423163E-2</v>
      </c>
      <c r="AJ16" s="91">
        <f t="shared" ca="1" si="109"/>
        <v>-3.7213704699752492E-2</v>
      </c>
      <c r="AK16" s="91">
        <f t="shared" ca="1" si="109"/>
        <v>-2.2459332155314593E-2</v>
      </c>
      <c r="AL16" s="91">
        <f t="shared" ca="1" si="109"/>
        <v>-9.1750561984460521E-4</v>
      </c>
      <c r="AM16" s="91">
        <f t="shared" ca="1" si="109"/>
        <v>2.4756127323387094E-2</v>
      </c>
      <c r="AN16" s="91">
        <f t="shared" ca="1" si="109"/>
        <v>2.7476587927756979E-2</v>
      </c>
      <c r="AO16" s="91">
        <f t="shared" ca="1" si="109"/>
        <v>3.387248260932544E-2</v>
      </c>
      <c r="AP16" s="91">
        <f t="shared" ca="1" si="109"/>
        <v>5.8392118474046052E-2</v>
      </c>
      <c r="AQ16" s="91">
        <f t="shared" ca="1" si="109"/>
        <v>8.9059147958698917E-2</v>
      </c>
      <c r="AR16" s="91">
        <f t="shared" ca="1" si="109"/>
        <v>0.12729117267065782</v>
      </c>
      <c r="AS16" s="91">
        <f t="shared" ca="1" si="109"/>
        <v>0.14392602199887206</v>
      </c>
      <c r="AT16" s="91">
        <f t="shared" ca="1" si="109"/>
        <v>0.16090039201672482</v>
      </c>
      <c r="AU16" s="91">
        <f t="shared" ca="1" si="109"/>
        <v>0.14240410124748082</v>
      </c>
      <c r="AV16" s="91">
        <f t="shared" ca="1" si="109"/>
        <v>0.13041852087416164</v>
      </c>
      <c r="AW16" s="91">
        <f t="shared" ca="1" si="109"/>
        <v>0.10906216668543382</v>
      </c>
      <c r="AX16" s="91">
        <f t="shared" ca="1" si="109"/>
        <v>0.12025852377374828</v>
      </c>
      <c r="AY16" s="91">
        <f t="shared" ca="1" si="109"/>
        <v>0.12489713478407949</v>
      </c>
      <c r="AZ16" s="91">
        <f t="shared" ca="1" si="109"/>
        <v>0.14255275546626969</v>
      </c>
      <c r="BA16" s="91">
        <f t="shared" ca="1" si="109"/>
        <v>0.13108675678468637</v>
      </c>
      <c r="BB16" s="91" t="e">
        <f t="shared" ca="1" si="109"/>
        <v>#N/A</v>
      </c>
      <c r="BC16" s="91" t="e">
        <f t="shared" ca="1" si="109"/>
        <v>#N/A</v>
      </c>
      <c r="BD16" s="91" t="e">
        <f t="shared" ca="1" si="109"/>
        <v>#N/A</v>
      </c>
      <c r="BE16" s="91" t="e">
        <f t="shared" ca="1" si="109"/>
        <v>#N/A</v>
      </c>
      <c r="BF16" s="91" t="e">
        <f t="shared" ca="1" si="109"/>
        <v>#N/A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496</v>
      </c>
      <c r="C17" s="23">
        <v>2.5000000000000001E-2</v>
      </c>
      <c r="E17" s="90" t="s">
        <v>583</v>
      </c>
      <c r="F17" s="19" t="s">
        <v>566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 t="e">
        <f t="shared" ca="1" si="113"/>
        <v>#N/A</v>
      </c>
      <c r="Q17" s="91" t="e">
        <f t="shared" ca="1" si="113"/>
        <v>#N/A</v>
      </c>
      <c r="R17" s="91" t="e">
        <f t="shared" ca="1" si="113"/>
        <v>#N/A</v>
      </c>
      <c r="S17" s="91" t="e">
        <f t="shared" ca="1" si="113"/>
        <v>#N/A</v>
      </c>
      <c r="T17" s="91" t="e">
        <f t="shared" ca="1" si="113"/>
        <v>#N/A</v>
      </c>
      <c r="U17" s="91" t="e">
        <f t="shared" ca="1" si="113"/>
        <v>#N/A</v>
      </c>
      <c r="V17" s="91" t="e">
        <f t="shared" ca="1" si="113"/>
        <v>#N/A</v>
      </c>
      <c r="W17" s="91" t="e">
        <f t="shared" ca="1" si="113"/>
        <v>#N/A</v>
      </c>
      <c r="X17" s="91" t="e">
        <f t="shared" ca="1" si="113"/>
        <v>#N/A</v>
      </c>
      <c r="Y17" s="91" t="e">
        <f t="shared" ca="1" si="113"/>
        <v>#N/A</v>
      </c>
      <c r="Z17" s="91" t="e">
        <f t="shared" ca="1" si="113"/>
        <v>#N/A</v>
      </c>
      <c r="AA17" s="91">
        <f t="shared" ca="1" si="113"/>
        <v>0.13145065555891181</v>
      </c>
      <c r="AB17" s="91">
        <f t="shared" ca="1" si="113"/>
        <v>0.18946895087358465</v>
      </c>
      <c r="AC17" s="91">
        <f t="shared" ca="1" si="113"/>
        <v>0.17148896473135244</v>
      </c>
      <c r="AD17" s="91">
        <f ca="1">IFERROR(AVERAGE(AB15:AD15),NA())</f>
        <v>0.1718882372912677</v>
      </c>
      <c r="AE17" s="91">
        <f t="shared" ref="AE17:CP17" ca="1" si="114">IFERROR(AVERAGE(AC15:AE15),NA())</f>
        <v>0.15545197969062649</v>
      </c>
      <c r="AF17" s="91">
        <f t="shared" ca="1" si="114"/>
        <v>0.14061832177438327</v>
      </c>
      <c r="AG17" s="91">
        <f t="shared" ca="1" si="114"/>
        <v>0.11310018747870039</v>
      </c>
      <c r="AH17" s="91">
        <f t="shared" ca="1" si="114"/>
        <v>9.0453315276804558E-2</v>
      </c>
      <c r="AI17" s="91">
        <f t="shared" ca="1" si="114"/>
        <v>7.6509259270649846E-2</v>
      </c>
      <c r="AJ17" s="91">
        <f t="shared" ca="1" si="114"/>
        <v>6.4850012105732116E-2</v>
      </c>
      <c r="AK17" s="91">
        <f t="shared" ca="1" si="114"/>
        <v>6.9818088360324035E-2</v>
      </c>
      <c r="AL17" s="91">
        <f t="shared" ca="1" si="114"/>
        <v>6.7289933981643221E-2</v>
      </c>
      <c r="AM17" s="91">
        <f t="shared" ca="1" si="114"/>
        <v>7.6854741355738929E-2</v>
      </c>
      <c r="AN17" s="91">
        <f t="shared" ca="1" si="114"/>
        <v>7.428327052737245E-2</v>
      </c>
      <c r="AO17" s="91">
        <f t="shared" ca="1" si="114"/>
        <v>6.8898405519664863E-2</v>
      </c>
      <c r="AP17" s="91">
        <f t="shared" ca="1" si="114"/>
        <v>5.3673579909939484E-2</v>
      </c>
      <c r="AQ17" s="91">
        <f t="shared" ca="1" si="114"/>
        <v>4.6888551355056908E-2</v>
      </c>
      <c r="AR17" s="91">
        <f t="shared" ca="1" si="114"/>
        <v>4.2181125651868566E-2</v>
      </c>
      <c r="AS17" s="91">
        <f t="shared" ca="1" si="114"/>
        <v>4.2462650805350798E-2</v>
      </c>
      <c r="AT17" s="91">
        <f t="shared" ca="1" si="114"/>
        <v>3.9803235550439187E-2</v>
      </c>
      <c r="AU17" s="91">
        <f t="shared" ca="1" si="114"/>
        <v>3.4502509191246832E-2</v>
      </c>
      <c r="AV17" s="91">
        <f t="shared" ca="1" si="114"/>
        <v>3.4058147272435502E-2</v>
      </c>
      <c r="AW17" s="91">
        <f t="shared" ca="1" si="114"/>
        <v>3.2607588969716828E-2</v>
      </c>
      <c r="AX17" s="91">
        <f t="shared" ca="1" si="114"/>
        <v>4.6885794328015283E-2</v>
      </c>
      <c r="AY17" s="91">
        <f t="shared" ca="1" si="114"/>
        <v>5.6871978679768599E-2</v>
      </c>
      <c r="AZ17" s="91">
        <f t="shared" ca="1" si="114"/>
        <v>7.416867842670527E-2</v>
      </c>
      <c r="BA17" s="91">
        <f t="shared" ca="1" si="114"/>
        <v>7.7030880010255334E-2</v>
      </c>
      <c r="BB17" s="91" t="e">
        <f t="shared" ca="1" si="114"/>
        <v>#N/A</v>
      </c>
      <c r="BC17" s="91" t="e">
        <f t="shared" ca="1" si="114"/>
        <v>#N/A</v>
      </c>
      <c r="BD17" s="91" t="e">
        <f t="shared" ca="1" si="114"/>
        <v>#N/A</v>
      </c>
      <c r="BE17" s="91" t="e">
        <f t="shared" ca="1" si="114"/>
        <v>#N/A</v>
      </c>
      <c r="BF17" s="91" t="e">
        <f t="shared" ca="1" si="114"/>
        <v>#N/A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477</v>
      </c>
      <c r="C19" s="40">
        <f>VLOOKUP(B2,Country_Data!B:J,9,FALSE)</f>
        <v>126476461</v>
      </c>
      <c r="F19" s="19" t="s">
        <v>464</v>
      </c>
      <c r="G19" s="40">
        <f>$C$16</f>
        <v>9232.781653</v>
      </c>
      <c r="H19" s="40">
        <f t="shared" ref="H19:BS19" si="118">$C$16</f>
        <v>9232.781653</v>
      </c>
      <c r="I19" s="40">
        <f t="shared" si="118"/>
        <v>9232.781653</v>
      </c>
      <c r="J19" s="40">
        <f t="shared" si="118"/>
        <v>9232.781653</v>
      </c>
      <c r="K19" s="40">
        <f t="shared" si="118"/>
        <v>9232.781653</v>
      </c>
      <c r="L19" s="40">
        <f t="shared" si="118"/>
        <v>9232.781653</v>
      </c>
      <c r="M19" s="40">
        <f t="shared" si="118"/>
        <v>9232.781653</v>
      </c>
      <c r="N19" s="40">
        <f t="shared" si="118"/>
        <v>9232.781653</v>
      </c>
      <c r="O19" s="40">
        <f t="shared" si="118"/>
        <v>9232.781653</v>
      </c>
      <c r="P19" s="40">
        <f t="shared" si="118"/>
        <v>9232.781653</v>
      </c>
      <c r="Q19" s="40">
        <f t="shared" si="118"/>
        <v>9232.781653</v>
      </c>
      <c r="R19" s="40">
        <f t="shared" si="118"/>
        <v>9232.781653</v>
      </c>
      <c r="S19" s="40">
        <f t="shared" si="118"/>
        <v>9232.781653</v>
      </c>
      <c r="T19" s="40">
        <f t="shared" si="118"/>
        <v>9232.781653</v>
      </c>
      <c r="U19" s="40">
        <f t="shared" si="118"/>
        <v>9232.781653</v>
      </c>
      <c r="V19" s="40">
        <f t="shared" si="118"/>
        <v>9232.781653</v>
      </c>
      <c r="W19" s="40">
        <f t="shared" si="118"/>
        <v>9232.781653</v>
      </c>
      <c r="X19" s="40">
        <f t="shared" si="118"/>
        <v>9232.781653</v>
      </c>
      <c r="Y19" s="40">
        <f t="shared" si="118"/>
        <v>9232.781653</v>
      </c>
      <c r="Z19" s="40">
        <f t="shared" si="118"/>
        <v>9232.781653</v>
      </c>
      <c r="AA19" s="40">
        <f t="shared" si="118"/>
        <v>9232.781653</v>
      </c>
      <c r="AB19" s="40">
        <f t="shared" si="118"/>
        <v>9232.781653</v>
      </c>
      <c r="AC19" s="40">
        <f t="shared" si="118"/>
        <v>9232.781653</v>
      </c>
      <c r="AD19" s="40">
        <f t="shared" si="118"/>
        <v>9232.781653</v>
      </c>
      <c r="AE19" s="40">
        <f t="shared" si="118"/>
        <v>9232.781653</v>
      </c>
      <c r="AF19" s="40">
        <f t="shared" si="118"/>
        <v>9232.781653</v>
      </c>
      <c r="AG19" s="40">
        <f t="shared" si="118"/>
        <v>9232.781653</v>
      </c>
      <c r="AH19" s="40">
        <f t="shared" si="118"/>
        <v>9232.781653</v>
      </c>
      <c r="AI19" s="40">
        <f t="shared" si="118"/>
        <v>9232.781653</v>
      </c>
      <c r="AJ19" s="40">
        <f t="shared" si="118"/>
        <v>9232.781653</v>
      </c>
      <c r="AK19" s="40">
        <f t="shared" si="118"/>
        <v>9232.781653</v>
      </c>
      <c r="AL19" s="40">
        <f t="shared" si="118"/>
        <v>9232.781653</v>
      </c>
      <c r="AM19" s="40">
        <f t="shared" si="118"/>
        <v>9232.781653</v>
      </c>
      <c r="AN19" s="40">
        <f t="shared" si="118"/>
        <v>9232.781653</v>
      </c>
      <c r="AO19" s="40">
        <f t="shared" si="118"/>
        <v>9232.781653</v>
      </c>
      <c r="AP19" s="40">
        <f t="shared" si="118"/>
        <v>9232.781653</v>
      </c>
      <c r="AQ19" s="40">
        <f t="shared" si="118"/>
        <v>9232.781653</v>
      </c>
      <c r="AR19" s="40">
        <f t="shared" si="118"/>
        <v>9232.781653</v>
      </c>
      <c r="AS19" s="40">
        <f t="shared" si="118"/>
        <v>9232.781653</v>
      </c>
      <c r="AT19" s="40">
        <f t="shared" si="118"/>
        <v>9232.781653</v>
      </c>
      <c r="AU19" s="40">
        <f t="shared" si="118"/>
        <v>9232.781653</v>
      </c>
      <c r="AV19" s="40">
        <f t="shared" si="118"/>
        <v>9232.781653</v>
      </c>
      <c r="AW19" s="40">
        <f t="shared" si="118"/>
        <v>9232.781653</v>
      </c>
      <c r="AX19" s="40">
        <f t="shared" si="118"/>
        <v>9232.781653</v>
      </c>
      <c r="AY19" s="40">
        <f t="shared" si="118"/>
        <v>9232.781653</v>
      </c>
      <c r="AZ19" s="40">
        <f t="shared" si="118"/>
        <v>9232.781653</v>
      </c>
      <c r="BA19" s="40">
        <f t="shared" si="118"/>
        <v>9232.781653</v>
      </c>
      <c r="BB19" s="40">
        <f t="shared" si="118"/>
        <v>9232.781653</v>
      </c>
      <c r="BC19" s="40">
        <f t="shared" si="118"/>
        <v>9232.781653</v>
      </c>
      <c r="BD19" s="40">
        <f t="shared" si="118"/>
        <v>9232.781653</v>
      </c>
      <c r="BE19" s="40">
        <f t="shared" si="118"/>
        <v>9232.781653</v>
      </c>
      <c r="BF19" s="40">
        <f t="shared" si="118"/>
        <v>9232.781653</v>
      </c>
      <c r="BG19" s="40">
        <f t="shared" si="118"/>
        <v>9232.781653</v>
      </c>
      <c r="BH19" s="40">
        <f t="shared" si="118"/>
        <v>9232.781653</v>
      </c>
      <c r="BI19" s="40">
        <f t="shared" si="118"/>
        <v>9232.781653</v>
      </c>
      <c r="BJ19" s="40">
        <f t="shared" si="118"/>
        <v>9232.781653</v>
      </c>
      <c r="BK19" s="40">
        <f t="shared" si="118"/>
        <v>9232.781653</v>
      </c>
      <c r="BL19" s="40">
        <f t="shared" si="118"/>
        <v>9232.781653</v>
      </c>
      <c r="BM19" s="40">
        <f t="shared" si="118"/>
        <v>9232.781653</v>
      </c>
      <c r="BN19" s="40">
        <f t="shared" si="118"/>
        <v>9232.781653</v>
      </c>
      <c r="BO19" s="40">
        <f t="shared" si="118"/>
        <v>9232.781653</v>
      </c>
      <c r="BP19" s="40">
        <f t="shared" si="118"/>
        <v>9232.781653</v>
      </c>
      <c r="BQ19" s="40">
        <f t="shared" si="118"/>
        <v>9232.781653</v>
      </c>
      <c r="BR19" s="40">
        <f t="shared" si="118"/>
        <v>9232.781653</v>
      </c>
      <c r="BS19" s="40">
        <f t="shared" si="118"/>
        <v>9232.781653</v>
      </c>
      <c r="BT19" s="40">
        <f t="shared" ref="BT19:EE19" si="119">$C$16</f>
        <v>9232.781653</v>
      </c>
      <c r="BU19" s="40">
        <f t="shared" si="119"/>
        <v>9232.781653</v>
      </c>
      <c r="BV19" s="40">
        <f t="shared" si="119"/>
        <v>9232.781653</v>
      </c>
      <c r="BW19" s="40">
        <f t="shared" si="119"/>
        <v>9232.781653</v>
      </c>
      <c r="BX19" s="40">
        <f t="shared" si="119"/>
        <v>9232.781653</v>
      </c>
      <c r="BY19" s="40">
        <f t="shared" si="119"/>
        <v>9232.781653</v>
      </c>
      <c r="BZ19" s="40">
        <f t="shared" si="119"/>
        <v>9232.781653</v>
      </c>
      <c r="CA19" s="40">
        <f t="shared" si="119"/>
        <v>9232.781653</v>
      </c>
      <c r="CB19" s="40">
        <f t="shared" si="119"/>
        <v>9232.781653</v>
      </c>
      <c r="CC19" s="40">
        <f t="shared" si="119"/>
        <v>9232.781653</v>
      </c>
      <c r="CD19" s="40">
        <f t="shared" si="119"/>
        <v>9232.781653</v>
      </c>
      <c r="CE19" s="40">
        <f t="shared" si="119"/>
        <v>9232.781653</v>
      </c>
      <c r="CF19" s="40">
        <f t="shared" si="119"/>
        <v>9232.781653</v>
      </c>
      <c r="CG19" s="40">
        <f t="shared" si="119"/>
        <v>9232.781653</v>
      </c>
      <c r="CH19" s="40">
        <f t="shared" si="119"/>
        <v>9232.781653</v>
      </c>
      <c r="CI19" s="40">
        <f t="shared" si="119"/>
        <v>9232.781653</v>
      </c>
      <c r="CJ19" s="40">
        <f t="shared" si="119"/>
        <v>9232.781653</v>
      </c>
      <c r="CK19" s="40">
        <f t="shared" si="119"/>
        <v>9232.781653</v>
      </c>
      <c r="CL19" s="40">
        <f t="shared" si="119"/>
        <v>9232.781653</v>
      </c>
      <c r="CM19" s="40">
        <f t="shared" si="119"/>
        <v>9232.781653</v>
      </c>
      <c r="CN19" s="40">
        <f t="shared" si="119"/>
        <v>9232.781653</v>
      </c>
      <c r="CO19" s="40">
        <f t="shared" si="119"/>
        <v>9232.781653</v>
      </c>
      <c r="CP19" s="40">
        <f t="shared" si="119"/>
        <v>9232.781653</v>
      </c>
      <c r="CQ19" s="40">
        <f t="shared" si="119"/>
        <v>9232.781653</v>
      </c>
      <c r="CR19" s="40">
        <f t="shared" si="119"/>
        <v>9232.781653</v>
      </c>
      <c r="CS19" s="40">
        <f t="shared" si="119"/>
        <v>9232.781653</v>
      </c>
      <c r="CT19" s="40">
        <f t="shared" si="119"/>
        <v>9232.781653</v>
      </c>
      <c r="CU19" s="40">
        <f t="shared" si="119"/>
        <v>9232.781653</v>
      </c>
      <c r="CV19" s="40">
        <f t="shared" si="119"/>
        <v>9232.781653</v>
      </c>
      <c r="CW19" s="40">
        <f t="shared" si="119"/>
        <v>9232.781653</v>
      </c>
      <c r="CX19" s="40">
        <f t="shared" si="119"/>
        <v>9232.781653</v>
      </c>
      <c r="CY19" s="40">
        <f t="shared" si="119"/>
        <v>9232.781653</v>
      </c>
      <c r="CZ19" s="40">
        <f t="shared" si="119"/>
        <v>9232.781653</v>
      </c>
      <c r="DA19" s="40">
        <f t="shared" si="119"/>
        <v>9232.781653</v>
      </c>
      <c r="DB19" s="40">
        <f t="shared" si="119"/>
        <v>9232.781653</v>
      </c>
      <c r="DC19" s="40">
        <f t="shared" si="119"/>
        <v>9232.781653</v>
      </c>
      <c r="DD19" s="40">
        <f t="shared" si="119"/>
        <v>9232.781653</v>
      </c>
      <c r="DE19" s="40">
        <f t="shared" si="119"/>
        <v>9232.781653</v>
      </c>
      <c r="DF19" s="40">
        <f t="shared" si="119"/>
        <v>9232.781653</v>
      </c>
      <c r="DG19" s="40">
        <f t="shared" si="119"/>
        <v>9232.781653</v>
      </c>
      <c r="DH19" s="40">
        <f t="shared" si="119"/>
        <v>9232.781653</v>
      </c>
      <c r="DI19" s="40">
        <f t="shared" si="119"/>
        <v>9232.781653</v>
      </c>
      <c r="DJ19" s="40">
        <f t="shared" si="119"/>
        <v>9232.781653</v>
      </c>
      <c r="DK19" s="40">
        <f t="shared" si="119"/>
        <v>9232.781653</v>
      </c>
      <c r="DL19" s="40">
        <f t="shared" si="119"/>
        <v>9232.781653</v>
      </c>
      <c r="DM19" s="40">
        <f t="shared" si="119"/>
        <v>9232.781653</v>
      </c>
      <c r="DN19" s="40">
        <f t="shared" si="119"/>
        <v>9232.781653</v>
      </c>
      <c r="DO19" s="40">
        <f t="shared" si="119"/>
        <v>9232.781653</v>
      </c>
      <c r="DP19" s="40">
        <f t="shared" si="119"/>
        <v>9232.781653</v>
      </c>
      <c r="DQ19" s="40">
        <f t="shared" si="119"/>
        <v>9232.781653</v>
      </c>
      <c r="DR19" s="40">
        <f t="shared" si="119"/>
        <v>9232.781653</v>
      </c>
      <c r="DS19" s="40">
        <f t="shared" si="119"/>
        <v>9232.781653</v>
      </c>
      <c r="DT19" s="40">
        <f t="shared" si="119"/>
        <v>9232.781653</v>
      </c>
      <c r="DU19" s="40">
        <f t="shared" si="119"/>
        <v>9232.781653</v>
      </c>
      <c r="DV19" s="40">
        <f t="shared" si="119"/>
        <v>9232.781653</v>
      </c>
      <c r="DW19" s="40">
        <f t="shared" si="119"/>
        <v>9232.781653</v>
      </c>
      <c r="DX19" s="40">
        <f t="shared" si="119"/>
        <v>9232.781653</v>
      </c>
      <c r="DY19" s="40">
        <f t="shared" si="119"/>
        <v>9232.781653</v>
      </c>
      <c r="DZ19" s="40">
        <f t="shared" si="119"/>
        <v>9232.781653</v>
      </c>
      <c r="EA19" s="40">
        <f t="shared" si="119"/>
        <v>9232.781653</v>
      </c>
      <c r="EB19" s="40">
        <f t="shared" si="119"/>
        <v>9232.781653</v>
      </c>
      <c r="EC19" s="40">
        <f t="shared" si="119"/>
        <v>9232.781653</v>
      </c>
      <c r="ED19" s="40">
        <f t="shared" si="119"/>
        <v>9232.781653</v>
      </c>
      <c r="EE19" s="40">
        <f t="shared" si="119"/>
        <v>9232.781653</v>
      </c>
      <c r="EF19" s="40">
        <f t="shared" ref="EF19:GQ19" si="120">$C$16</f>
        <v>9232.781653</v>
      </c>
      <c r="EG19" s="40">
        <f t="shared" si="120"/>
        <v>9232.781653</v>
      </c>
      <c r="EH19" s="40">
        <f t="shared" si="120"/>
        <v>9232.781653</v>
      </c>
      <c r="EI19" s="40">
        <f t="shared" si="120"/>
        <v>9232.781653</v>
      </c>
      <c r="EJ19" s="40">
        <f t="shared" si="120"/>
        <v>9232.781653</v>
      </c>
      <c r="EK19" s="40">
        <f t="shared" si="120"/>
        <v>9232.781653</v>
      </c>
      <c r="EL19" s="40">
        <f t="shared" si="120"/>
        <v>9232.781653</v>
      </c>
      <c r="EM19" s="40">
        <f t="shared" si="120"/>
        <v>9232.781653</v>
      </c>
      <c r="EN19" s="40">
        <f t="shared" si="120"/>
        <v>9232.781653</v>
      </c>
      <c r="EO19" s="40">
        <f t="shared" si="120"/>
        <v>9232.781653</v>
      </c>
      <c r="EP19" s="40">
        <f t="shared" si="120"/>
        <v>9232.781653</v>
      </c>
      <c r="EQ19" s="40">
        <f t="shared" si="120"/>
        <v>9232.781653</v>
      </c>
      <c r="ER19" s="40">
        <f t="shared" si="120"/>
        <v>9232.781653</v>
      </c>
      <c r="ES19" s="40">
        <f t="shared" si="120"/>
        <v>9232.781653</v>
      </c>
      <c r="ET19" s="40">
        <f t="shared" si="120"/>
        <v>9232.781653</v>
      </c>
      <c r="EU19" s="40">
        <f t="shared" si="120"/>
        <v>9232.781653</v>
      </c>
      <c r="EV19" s="40">
        <f t="shared" si="120"/>
        <v>9232.781653</v>
      </c>
      <c r="EW19" s="40">
        <f t="shared" si="120"/>
        <v>9232.781653</v>
      </c>
      <c r="EX19" s="40">
        <f t="shared" si="120"/>
        <v>9232.781653</v>
      </c>
      <c r="EY19" s="40">
        <f t="shared" si="120"/>
        <v>9232.781653</v>
      </c>
      <c r="EZ19" s="40">
        <f t="shared" si="120"/>
        <v>9232.781653</v>
      </c>
      <c r="FA19" s="40">
        <f t="shared" si="120"/>
        <v>9232.781653</v>
      </c>
      <c r="FB19" s="40">
        <f t="shared" si="120"/>
        <v>9232.781653</v>
      </c>
      <c r="FC19" s="40">
        <f t="shared" si="120"/>
        <v>9232.781653</v>
      </c>
      <c r="FD19" s="40">
        <f t="shared" si="120"/>
        <v>9232.781653</v>
      </c>
      <c r="FE19" s="40">
        <f t="shared" si="120"/>
        <v>9232.781653</v>
      </c>
      <c r="FF19" s="40">
        <f t="shared" si="120"/>
        <v>9232.781653</v>
      </c>
      <c r="FG19" s="40">
        <f t="shared" si="120"/>
        <v>9232.781653</v>
      </c>
      <c r="FH19" s="40">
        <f t="shared" si="120"/>
        <v>9232.781653</v>
      </c>
      <c r="FI19" s="40">
        <f t="shared" si="120"/>
        <v>9232.781653</v>
      </c>
      <c r="FJ19" s="40">
        <f t="shared" si="120"/>
        <v>9232.781653</v>
      </c>
      <c r="FK19" s="40">
        <f t="shared" si="120"/>
        <v>9232.781653</v>
      </c>
      <c r="FL19" s="40">
        <f t="shared" si="120"/>
        <v>9232.781653</v>
      </c>
      <c r="FM19" s="40">
        <f t="shared" si="120"/>
        <v>9232.781653</v>
      </c>
      <c r="FN19" s="40">
        <f t="shared" si="120"/>
        <v>9232.781653</v>
      </c>
      <c r="FO19" s="40">
        <f t="shared" si="120"/>
        <v>9232.781653</v>
      </c>
      <c r="FP19" s="40">
        <f t="shared" si="120"/>
        <v>9232.781653</v>
      </c>
      <c r="FQ19" s="40">
        <f t="shared" si="120"/>
        <v>9232.781653</v>
      </c>
      <c r="FR19" s="40">
        <f t="shared" si="120"/>
        <v>9232.781653</v>
      </c>
      <c r="FS19" s="40">
        <f t="shared" si="120"/>
        <v>9232.781653</v>
      </c>
      <c r="FT19" s="40">
        <f t="shared" si="120"/>
        <v>9232.781653</v>
      </c>
      <c r="FU19" s="40">
        <f t="shared" si="120"/>
        <v>9232.781653</v>
      </c>
      <c r="FV19" s="40">
        <f t="shared" si="120"/>
        <v>9232.781653</v>
      </c>
      <c r="FW19" s="40">
        <f t="shared" si="120"/>
        <v>9232.781653</v>
      </c>
      <c r="FX19" s="40">
        <f t="shared" si="120"/>
        <v>9232.781653</v>
      </c>
      <c r="FY19" s="40">
        <f t="shared" si="120"/>
        <v>9232.781653</v>
      </c>
      <c r="FZ19" s="40">
        <f t="shared" si="120"/>
        <v>9232.781653</v>
      </c>
      <c r="GA19" s="40">
        <f t="shared" si="120"/>
        <v>9232.781653</v>
      </c>
      <c r="GB19" s="40">
        <f t="shared" si="120"/>
        <v>9232.781653</v>
      </c>
      <c r="GC19" s="40">
        <f t="shared" si="120"/>
        <v>9232.781653</v>
      </c>
      <c r="GD19" s="40">
        <f t="shared" si="120"/>
        <v>9232.781653</v>
      </c>
      <c r="GE19" s="40">
        <f t="shared" si="120"/>
        <v>9232.781653</v>
      </c>
      <c r="GF19" s="40">
        <f t="shared" si="120"/>
        <v>9232.781653</v>
      </c>
      <c r="GG19" s="40">
        <f t="shared" si="120"/>
        <v>9232.781653</v>
      </c>
      <c r="GH19" s="40">
        <f t="shared" si="120"/>
        <v>9232.781653</v>
      </c>
      <c r="GI19" s="40">
        <f t="shared" si="120"/>
        <v>9232.781653</v>
      </c>
      <c r="GJ19" s="40">
        <f t="shared" si="120"/>
        <v>9232.781653</v>
      </c>
      <c r="GK19" s="40">
        <f t="shared" si="120"/>
        <v>9232.781653</v>
      </c>
      <c r="GL19" s="40">
        <f t="shared" si="120"/>
        <v>9232.781653</v>
      </c>
      <c r="GM19" s="40">
        <f t="shared" si="120"/>
        <v>9232.781653</v>
      </c>
      <c r="GN19" s="40">
        <f t="shared" si="120"/>
        <v>9232.781653</v>
      </c>
      <c r="GO19" s="40">
        <f t="shared" si="120"/>
        <v>9232.781653</v>
      </c>
      <c r="GP19" s="40">
        <f t="shared" si="120"/>
        <v>9232.781653</v>
      </c>
      <c r="GQ19" s="40">
        <f t="shared" si="120"/>
        <v>9232.781653</v>
      </c>
      <c r="GR19" s="40">
        <f t="shared" ref="GR19:IN19" si="121">$C$16</f>
        <v>9232.781653</v>
      </c>
      <c r="GS19" s="40">
        <f t="shared" si="121"/>
        <v>9232.781653</v>
      </c>
      <c r="GT19" s="40">
        <f t="shared" si="121"/>
        <v>9232.781653</v>
      </c>
      <c r="GU19" s="40">
        <f t="shared" si="121"/>
        <v>9232.781653</v>
      </c>
      <c r="GV19" s="40">
        <f t="shared" si="121"/>
        <v>9232.781653</v>
      </c>
      <c r="GW19" s="40">
        <f t="shared" si="121"/>
        <v>9232.781653</v>
      </c>
      <c r="GX19" s="40">
        <f t="shared" si="121"/>
        <v>9232.781653</v>
      </c>
      <c r="GY19" s="40">
        <f t="shared" si="121"/>
        <v>9232.781653</v>
      </c>
      <c r="GZ19" s="40">
        <f t="shared" si="121"/>
        <v>9232.781653</v>
      </c>
      <c r="HA19" s="40">
        <f t="shared" si="121"/>
        <v>9232.781653</v>
      </c>
      <c r="HB19" s="40">
        <f t="shared" si="121"/>
        <v>9232.781653</v>
      </c>
      <c r="HC19" s="40">
        <f t="shared" si="121"/>
        <v>9232.781653</v>
      </c>
      <c r="HD19" s="40">
        <f t="shared" si="121"/>
        <v>9232.781653</v>
      </c>
      <c r="HE19" s="40">
        <f t="shared" si="121"/>
        <v>9232.781653</v>
      </c>
      <c r="HF19" s="40">
        <f t="shared" si="121"/>
        <v>9232.781653</v>
      </c>
      <c r="HG19" s="40">
        <f t="shared" si="121"/>
        <v>9232.781653</v>
      </c>
      <c r="HH19" s="40">
        <f t="shared" si="121"/>
        <v>9232.781653</v>
      </c>
      <c r="HI19" s="40">
        <f t="shared" si="121"/>
        <v>9232.781653</v>
      </c>
      <c r="HJ19" s="40">
        <f t="shared" si="121"/>
        <v>9232.781653</v>
      </c>
      <c r="HK19" s="40">
        <f t="shared" si="121"/>
        <v>9232.781653</v>
      </c>
      <c r="HL19" s="40">
        <f t="shared" si="121"/>
        <v>9232.781653</v>
      </c>
      <c r="HM19" s="40">
        <f t="shared" si="121"/>
        <v>9232.781653</v>
      </c>
      <c r="HN19" s="40">
        <f t="shared" si="121"/>
        <v>9232.781653</v>
      </c>
      <c r="HO19" s="40">
        <f t="shared" si="121"/>
        <v>9232.781653</v>
      </c>
      <c r="HP19" s="40">
        <f t="shared" si="121"/>
        <v>9232.781653</v>
      </c>
      <c r="HQ19" s="40">
        <f t="shared" si="121"/>
        <v>9232.781653</v>
      </c>
      <c r="HR19" s="40">
        <f t="shared" si="121"/>
        <v>9232.781653</v>
      </c>
      <c r="HS19" s="40">
        <f t="shared" si="121"/>
        <v>9232.781653</v>
      </c>
      <c r="HT19" s="40">
        <f t="shared" si="121"/>
        <v>9232.781653</v>
      </c>
      <c r="HU19" s="40">
        <f t="shared" si="121"/>
        <v>9232.781653</v>
      </c>
      <c r="HV19" s="40">
        <f t="shared" si="121"/>
        <v>9232.781653</v>
      </c>
      <c r="HW19" s="40">
        <f t="shared" si="121"/>
        <v>9232.781653</v>
      </c>
      <c r="HX19" s="40">
        <f t="shared" si="121"/>
        <v>9232.781653</v>
      </c>
      <c r="HY19" s="40">
        <f t="shared" si="121"/>
        <v>9232.781653</v>
      </c>
      <c r="HZ19" s="40">
        <f t="shared" si="121"/>
        <v>9232.781653</v>
      </c>
      <c r="IA19" s="40">
        <f t="shared" si="121"/>
        <v>9232.781653</v>
      </c>
      <c r="IB19" s="40">
        <f t="shared" si="121"/>
        <v>9232.781653</v>
      </c>
      <c r="IC19" s="40">
        <f t="shared" si="121"/>
        <v>9232.781653</v>
      </c>
      <c r="ID19" s="40">
        <f t="shared" si="121"/>
        <v>9232.781653</v>
      </c>
      <c r="IE19" s="40">
        <f t="shared" si="121"/>
        <v>9232.781653</v>
      </c>
      <c r="IF19" s="40">
        <f t="shared" si="121"/>
        <v>9232.781653</v>
      </c>
      <c r="IG19" s="40">
        <f t="shared" si="121"/>
        <v>9232.781653</v>
      </c>
      <c r="IH19" s="40">
        <f t="shared" si="121"/>
        <v>9232.781653</v>
      </c>
      <c r="II19" s="40">
        <f t="shared" si="121"/>
        <v>9232.781653</v>
      </c>
      <c r="IJ19" s="40">
        <f t="shared" si="121"/>
        <v>9232.781653</v>
      </c>
      <c r="IK19" s="40">
        <f t="shared" si="121"/>
        <v>9232.781653</v>
      </c>
      <c r="IL19" s="40">
        <f t="shared" si="121"/>
        <v>9232.781653</v>
      </c>
      <c r="IM19" s="40">
        <f t="shared" si="121"/>
        <v>9232.781653</v>
      </c>
      <c r="IN19" s="40">
        <f t="shared" si="121"/>
        <v>9232.781653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6.182795698924731</v>
      </c>
      <c r="H20" s="40">
        <f t="shared" ref="H20:BS20" ca="1" si="122">H9*$C$15</f>
        <v>6.771633384536611</v>
      </c>
      <c r="I20" s="40">
        <f t="shared" ca="1" si="122"/>
        <v>7.3604710701484901</v>
      </c>
      <c r="J20" s="40">
        <f t="shared" ca="1" si="122"/>
        <v>7.9493087557603692</v>
      </c>
      <c r="K20" s="40">
        <f t="shared" ca="1" si="122"/>
        <v>8.5381464413722483</v>
      </c>
      <c r="L20" s="40">
        <f t="shared" ca="1" si="122"/>
        <v>9.89247311827957</v>
      </c>
      <c r="M20" s="40">
        <f t="shared" ca="1" si="122"/>
        <v>11.570660522273426</v>
      </c>
      <c r="N20" s="40">
        <f t="shared" ca="1" si="122"/>
        <v>12.542242703533027</v>
      </c>
      <c r="O20" s="40">
        <f t="shared" ca="1" si="122"/>
        <v>13.418138760880696</v>
      </c>
      <c r="P20" s="40">
        <f t="shared" ca="1" si="122"/>
        <v>14.387267451783583</v>
      </c>
      <c r="Q20" s="40">
        <f t="shared" ca="1" si="122"/>
        <v>15.515873015873016</v>
      </c>
      <c r="R20" s="40">
        <f t="shared" ca="1" si="122"/>
        <v>16.690871852162175</v>
      </c>
      <c r="S20" s="40">
        <f t="shared" ca="1" si="122"/>
        <v>11.305683563748079</v>
      </c>
      <c r="T20" s="40">
        <f t="shared" ca="1" si="122"/>
        <v>11.070148489503328</v>
      </c>
      <c r="U20" s="40">
        <f t="shared" ca="1" si="122"/>
        <v>14.662058371735792</v>
      </c>
      <c r="V20" s="40">
        <f t="shared" ca="1" si="122"/>
        <v>16.487455197132618</v>
      </c>
      <c r="W20" s="40">
        <f t="shared" ca="1" si="122"/>
        <v>17.311827956989248</v>
      </c>
      <c r="X20" s="40">
        <f t="shared" ca="1" si="122"/>
        <v>16.016385048643112</v>
      </c>
      <c r="Y20" s="40">
        <f t="shared" ca="1" si="122"/>
        <v>19.961597542242703</v>
      </c>
      <c r="Z20" s="40">
        <f t="shared" ca="1" si="122"/>
        <v>22.375832053251408</v>
      </c>
      <c r="AA20" s="40">
        <f t="shared" ca="1" si="122"/>
        <v>21.315924219150027</v>
      </c>
      <c r="AB20" s="40">
        <f t="shared" ca="1" si="122"/>
        <v>23.553507424475168</v>
      </c>
      <c r="AC20" s="40">
        <f t="shared" ca="1" si="122"/>
        <v>26.438812083973374</v>
      </c>
      <c r="AD20" s="40">
        <f t="shared" ca="1" si="122"/>
        <v>26.968766001024068</v>
      </c>
      <c r="AE20" s="40">
        <f t="shared" ca="1" si="122"/>
        <v>25.496671786994369</v>
      </c>
      <c r="AF20" s="40">
        <f t="shared" ca="1" si="122"/>
        <v>22.31694828469022</v>
      </c>
      <c r="AG20" s="40">
        <f t="shared" ca="1" si="122"/>
        <v>21.669226830517154</v>
      </c>
      <c r="AH20" s="40">
        <f t="shared" ca="1" si="122"/>
        <v>21.315924219150027</v>
      </c>
      <c r="AI20" s="40">
        <f t="shared" ca="1" si="122"/>
        <v>24.731182795698924</v>
      </c>
      <c r="AJ20" s="40">
        <f t="shared" ca="1" si="122"/>
        <v>19.490527393753201</v>
      </c>
      <c r="AK20" s="40">
        <f t="shared" ca="1" si="122"/>
        <v>22.552483358934971</v>
      </c>
      <c r="AL20" s="40">
        <f t="shared" ca="1" si="122"/>
        <v>27.322068612391195</v>
      </c>
      <c r="AM20" s="40">
        <f t="shared" ca="1" si="122"/>
        <v>24.083461341525858</v>
      </c>
      <c r="AN20" s="40">
        <f t="shared" ca="1" si="122"/>
        <v>26.02662570404506</v>
      </c>
      <c r="AO20" s="40">
        <f t="shared" ca="1" si="122"/>
        <v>26.909882232462877</v>
      </c>
      <c r="AP20" s="40">
        <f t="shared" ca="1" si="122"/>
        <v>36.036866359447004</v>
      </c>
      <c r="AQ20" s="40">
        <f t="shared" ca="1" si="122"/>
        <v>44.457245263696876</v>
      </c>
      <c r="AR20" s="40">
        <f t="shared" ca="1" si="122"/>
        <v>55.409626216077832</v>
      </c>
      <c r="AS20" s="40">
        <f t="shared" ca="1" si="122"/>
        <v>51.935483870967744</v>
      </c>
      <c r="AT20" s="40">
        <f t="shared" ca="1" si="122"/>
        <v>54.879672299027142</v>
      </c>
      <c r="AU20" s="40">
        <f t="shared" ca="1" si="122"/>
        <v>65.184331797235032</v>
      </c>
      <c r="AV20" s="40">
        <f t="shared" ca="1" si="122"/>
        <v>75.665642601126478</v>
      </c>
      <c r="AW20" s="40">
        <f t="shared" ca="1" si="122"/>
        <v>84.910394265232981</v>
      </c>
      <c r="AX20" s="40">
        <f t="shared" ca="1" si="122"/>
        <v>108.81720430107528</v>
      </c>
      <c r="AY20" s="40">
        <f t="shared" ca="1" si="122"/>
        <v>99.395801331285213</v>
      </c>
      <c r="AZ20" s="40">
        <f t="shared" ca="1" si="122"/>
        <v>126.65898617511522</v>
      </c>
      <c r="BA20" s="40">
        <f t="shared" ca="1" si="122"/>
        <v>136.37480798771122</v>
      </c>
      <c r="BB20" s="40">
        <f t="shared" ca="1" si="122"/>
        <v>154.25173927395463</v>
      </c>
      <c r="BC20" s="40">
        <f t="shared" ca="1" si="122"/>
        <v>174.47209950377433</v>
      </c>
      <c r="BD20" s="40">
        <f t="shared" ca="1" si="122"/>
        <v>197.3430811771392</v>
      </c>
      <c r="BE20" s="40">
        <f t="shared" ca="1" si="122"/>
        <v>223.21214566254744</v>
      </c>
      <c r="BF20" s="40">
        <f t="shared" ca="1" si="122"/>
        <v>252.47230191240175</v>
      </c>
      <c r="BG20" s="40">
        <f t="shared" ca="1" si="122"/>
        <v>285.56807714806263</v>
      </c>
      <c r="BH20" s="40">
        <f t="shared" ca="1" si="122"/>
        <v>323.00227022264124</v>
      </c>
      <c r="BI20" s="40">
        <f t="shared" ca="1" si="122"/>
        <v>365.34359026021815</v>
      </c>
      <c r="BJ20" s="40">
        <f t="shared" ca="1" si="122"/>
        <v>413.2352966195034</v>
      </c>
      <c r="BK20" s="40">
        <f t="shared" ca="1" si="122"/>
        <v>467.40497144231193</v>
      </c>
      <c r="BL20" s="40">
        <f t="shared" ca="1" si="122"/>
        <v>528.67557325372343</v>
      </c>
      <c r="BM20" s="40">
        <f t="shared" ca="1" si="122"/>
        <v>597.97793954283895</v>
      </c>
      <c r="BN20" s="40">
        <f t="shared" ca="1" si="122"/>
        <v>676.36492826629888</v>
      </c>
      <c r="BO20" s="40">
        <f t="shared" ca="1" si="122"/>
        <v>765.027413115635</v>
      </c>
      <c r="BP20" s="40">
        <f t="shared" ca="1" si="122"/>
        <v>865.31237555234202</v>
      </c>
      <c r="BQ20" s="40">
        <f t="shared" ca="1" si="122"/>
        <v>978.74336846915105</v>
      </c>
      <c r="BR20" s="40">
        <f t="shared" ca="1" si="122"/>
        <v>1107.0436623662913</v>
      </c>
      <c r="BS20" s="40">
        <f t="shared" ca="1" si="122"/>
        <v>1252.1624256849298</v>
      </c>
      <c r="BT20" s="40">
        <f t="shared" ref="BT20:EE20" ca="1" si="123">BT9*$C$15</f>
        <v>1416.3043370356131</v>
      </c>
      <c r="BU20" s="40">
        <f t="shared" ca="1" si="123"/>
        <v>1601.9630791976967</v>
      </c>
      <c r="BV20" s="40">
        <f t="shared" ca="1" si="123"/>
        <v>1811.9592237385323</v>
      </c>
      <c r="BW20" s="40">
        <f t="shared" ca="1" si="123"/>
        <v>2049.4830818045143</v>
      </c>
      <c r="BX20" s="40">
        <f t="shared" ca="1" si="123"/>
        <v>2318.1431720833516</v>
      </c>
      <c r="BY20" s="40">
        <f t="shared" ca="1" si="123"/>
        <v>2622.021042274323</v>
      </c>
      <c r="BZ20" s="40">
        <f t="shared" ca="1" si="123"/>
        <v>2965.7332769272666</v>
      </c>
      <c r="CA20" s="40">
        <f t="shared" ca="1" si="123"/>
        <v>3354.5016336880822</v>
      </c>
      <c r="CB20" s="40">
        <f t="shared" ca="1" si="123"/>
        <v>3794.2323734771849</v>
      </c>
      <c r="CC20" s="40">
        <f t="shared" ca="1" si="123"/>
        <v>4291.6059898037711</v>
      </c>
      <c r="CD20" s="40">
        <f t="shared" ca="1" si="123"/>
        <v>4854.1787004048811</v>
      </c>
      <c r="CE20" s="40">
        <f t="shared" ca="1" si="123"/>
        <v>5490.4972430942598</v>
      </c>
      <c r="CF20" s="40">
        <f t="shared" ca="1" si="123"/>
        <v>6210.2287198267486</v>
      </c>
      <c r="CG20" s="40">
        <f t="shared" ca="1" si="123"/>
        <v>7024.3074615999512</v>
      </c>
      <c r="CH20" s="40">
        <f t="shared" ca="1" si="123"/>
        <v>7945.1011453995607</v>
      </c>
      <c r="CI20" s="40">
        <f t="shared" ca="1" si="123"/>
        <v>8986.5986868762848</v>
      </c>
      <c r="CJ20" s="40">
        <f t="shared" ca="1" si="123"/>
        <v>10164.622763264417</v>
      </c>
      <c r="CK20" s="40">
        <f t="shared" ca="1" si="123"/>
        <v>11497.070195240545</v>
      </c>
      <c r="CL20" s="40">
        <f t="shared" ca="1" si="123"/>
        <v>13004.183839660509</v>
      </c>
      <c r="CM20" s="40">
        <f t="shared" ca="1" si="123"/>
        <v>14708.860123833434</v>
      </c>
      <c r="CN20" s="40">
        <f t="shared" ca="1" si="123"/>
        <v>16636.996893466359</v>
      </c>
      <c r="CO20" s="40">
        <f t="shared" ca="1" si="123"/>
        <v>18817.886858867761</v>
      </c>
      <c r="CP20" s="40">
        <f t="shared" ca="1" si="123"/>
        <v>21284.662616737907</v>
      </c>
      <c r="CQ20" s="40">
        <f t="shared" ca="1" si="123"/>
        <v>24074.800008422335</v>
      </c>
      <c r="CR20" s="40">
        <f t="shared" ca="1" si="123"/>
        <v>27230.687461766352</v>
      </c>
      <c r="CS20" s="40">
        <f t="shared" ca="1" si="123"/>
        <v>30800.269966146727</v>
      </c>
      <c r="CT20" s="40">
        <f t="shared" ca="1" si="123"/>
        <v>34837.77746410168</v>
      </c>
      <c r="CU20" s="40">
        <f t="shared" ca="1" si="123"/>
        <v>39404.548725457404</v>
      </c>
      <c r="CV20" s="40">
        <f t="shared" ca="1" si="123"/>
        <v>44569.963220441765</v>
      </c>
      <c r="CW20" s="40">
        <f t="shared" ca="1" si="123"/>
        <v>50412.495149022223</v>
      </c>
      <c r="CX20" s="40">
        <f t="shared" ca="1" si="123"/>
        <v>57020.90563953128</v>
      </c>
      <c r="CY20" s="40">
        <f t="shared" ca="1" si="123"/>
        <v>64495.591228743062</v>
      </c>
      <c r="CZ20" s="40">
        <f t="shared" ca="1" si="123"/>
        <v>72950.109109829849</v>
      </c>
      <c r="DA20" s="40">
        <f t="shared" ca="1" si="123"/>
        <v>82512.902320126435</v>
      </c>
      <c r="DB20" s="40">
        <f t="shared" ca="1" si="123"/>
        <v>93329.251078163419</v>
      </c>
      <c r="DC20" s="40">
        <f t="shared" ca="1" si="123"/>
        <v>105563.47991514356</v>
      </c>
      <c r="DD20" s="40">
        <f t="shared" ca="1" si="123"/>
        <v>119401.4541321251</v>
      </c>
      <c r="DE20" s="40">
        <f t="shared" ca="1" si="123"/>
        <v>135053.40350968085</v>
      </c>
      <c r="DF20" s="40">
        <f t="shared" ca="1" si="123"/>
        <v>152757.11616849847</v>
      </c>
      <c r="DG20" s="40">
        <f t="shared" ca="1" si="123"/>
        <v>172781.5511028085</v>
      </c>
      <c r="DH20" s="40">
        <f t="shared" ca="1" si="123"/>
        <v>195430.92426910318</v>
      </c>
      <c r="DI20" s="40">
        <f t="shared" ca="1" si="123"/>
        <v>221049.33030697357</v>
      </c>
      <c r="DJ20" s="40">
        <f t="shared" ca="1" si="123"/>
        <v>250025.97010634159</v>
      </c>
      <c r="DK20" s="40">
        <f t="shared" ca="1" si="123"/>
        <v>282801.06363952678</v>
      </c>
      <c r="DL20" s="40">
        <f t="shared" ca="1" si="123"/>
        <v>319872.53788729204</v>
      </c>
      <c r="DM20" s="40">
        <f t="shared" ca="1" si="123"/>
        <v>361803.5914634238</v>
      </c>
      <c r="DN20" s="40">
        <f t="shared" ca="1" si="123"/>
        <v>409231.25086141564</v>
      </c>
      <c r="DO20" s="40">
        <f t="shared" ca="1" si="123"/>
        <v>462876.04831177898</v>
      </c>
      <c r="DP20" s="40">
        <f t="shared" ca="1" si="123"/>
        <v>523552.96827828186</v>
      </c>
      <c r="DQ20" s="40">
        <f t="shared" ca="1" si="123"/>
        <v>592183.82889487757</v>
      </c>
      <c r="DR20" s="40">
        <f t="shared" ca="1" si="123"/>
        <v>669811.28644504468</v>
      </c>
      <c r="DS20" s="40">
        <f t="shared" ca="1" si="123"/>
        <v>757614.67564290413</v>
      </c>
      <c r="DT20" s="40">
        <f t="shared" ca="1" si="123"/>
        <v>856927.92636541452</v>
      </c>
      <c r="DU20" s="40">
        <f t="shared" ca="1" si="123"/>
        <v>969259.82903088315</v>
      </c>
      <c r="DV20" s="40">
        <f t="shared" ca="1" si="123"/>
        <v>1096316.9565002213</v>
      </c>
      <c r="DW20" s="40">
        <f t="shared" ca="1" si="123"/>
        <v>1240029.5907358932</v>
      </c>
      <c r="DX20" s="40">
        <f t="shared" ca="1" si="123"/>
        <v>1402581.0481025032</v>
      </c>
      <c r="DY20" s="40">
        <f t="shared" ca="1" si="123"/>
        <v>1586440.8488259264</v>
      </c>
      <c r="DZ20" s="40">
        <f t="shared" ca="1" si="123"/>
        <v>1794402.2345292617</v>
      </c>
      <c r="EA20" s="40">
        <f t="shared" ca="1" si="123"/>
        <v>2029624.6038208967</v>
      </c>
      <c r="EB20" s="40">
        <f t="shared" ca="1" si="123"/>
        <v>2295681.510626182</v>
      </c>
      <c r="EC20" s="40">
        <f t="shared" ca="1" si="123"/>
        <v>2596614.9544647373</v>
      </c>
      <c r="ED20" s="40">
        <f t="shared" ca="1" si="123"/>
        <v>2936996.7874641358</v>
      </c>
      <c r="EE20" s="40">
        <f t="shared" ca="1" si="123"/>
        <v>2978964.2631848445</v>
      </c>
      <c r="EF20" s="40">
        <f t="shared" ref="EF20:GQ20" ca="1" si="124">EF9*$C$15</f>
        <v>2978964.2631848445</v>
      </c>
      <c r="EG20" s="40">
        <f t="shared" ca="1" si="124"/>
        <v>2978964.2631848445</v>
      </c>
      <c r="EH20" s="40">
        <f t="shared" ca="1" si="124"/>
        <v>2978964.2631848445</v>
      </c>
      <c r="EI20" s="40">
        <f t="shared" ca="1" si="124"/>
        <v>2978964.2631848445</v>
      </c>
      <c r="EJ20" s="40">
        <f t="shared" ca="1" si="124"/>
        <v>2978964.2631848445</v>
      </c>
      <c r="EK20" s="40">
        <f t="shared" ca="1" si="124"/>
        <v>2978964.2631848445</v>
      </c>
      <c r="EL20" s="40">
        <f t="shared" ca="1" si="124"/>
        <v>2978964.2631848445</v>
      </c>
      <c r="EM20" s="40">
        <f t="shared" ca="1" si="124"/>
        <v>2978964.2631848445</v>
      </c>
      <c r="EN20" s="40">
        <f t="shared" ca="1" si="124"/>
        <v>2978964.2631848445</v>
      </c>
      <c r="EO20" s="40">
        <f t="shared" ca="1" si="124"/>
        <v>2978964.2631848445</v>
      </c>
      <c r="EP20" s="40">
        <f t="shared" ca="1" si="124"/>
        <v>2978964.2631848445</v>
      </c>
      <c r="EQ20" s="40">
        <f t="shared" ca="1" si="124"/>
        <v>2978964.2631848445</v>
      </c>
      <c r="ER20" s="40">
        <f t="shared" ca="1" si="124"/>
        <v>2978964.2631848445</v>
      </c>
      <c r="ES20" s="40">
        <f t="shared" ca="1" si="124"/>
        <v>2978964.2631848445</v>
      </c>
      <c r="ET20" s="40">
        <f t="shared" ca="1" si="124"/>
        <v>2978964.2631848445</v>
      </c>
      <c r="EU20" s="40">
        <f t="shared" ca="1" si="124"/>
        <v>2978964.2631848445</v>
      </c>
      <c r="EV20" s="40">
        <f t="shared" ca="1" si="124"/>
        <v>2978964.2631848445</v>
      </c>
      <c r="EW20" s="40">
        <f t="shared" ca="1" si="124"/>
        <v>2978964.2631848445</v>
      </c>
      <c r="EX20" s="40">
        <f t="shared" ca="1" si="124"/>
        <v>2978964.2631848445</v>
      </c>
      <c r="EY20" s="40">
        <f t="shared" ca="1" si="124"/>
        <v>2978964.2631848445</v>
      </c>
      <c r="EZ20" s="40">
        <f t="shared" ca="1" si="124"/>
        <v>2978964.2631848445</v>
      </c>
      <c r="FA20" s="40">
        <f t="shared" ca="1" si="124"/>
        <v>2978964.2631848445</v>
      </c>
      <c r="FB20" s="40">
        <f t="shared" ca="1" si="124"/>
        <v>2978964.2631848445</v>
      </c>
      <c r="FC20" s="40">
        <f t="shared" ca="1" si="124"/>
        <v>2978964.2631848445</v>
      </c>
      <c r="FD20" s="40">
        <f t="shared" ca="1" si="124"/>
        <v>2978964.2631848445</v>
      </c>
      <c r="FE20" s="40">
        <f t="shared" ca="1" si="124"/>
        <v>2978964.2631848445</v>
      </c>
      <c r="FF20" s="40">
        <f t="shared" ca="1" si="124"/>
        <v>2978964.2631848445</v>
      </c>
      <c r="FG20" s="40">
        <f t="shared" ca="1" si="124"/>
        <v>2978964.2631848445</v>
      </c>
      <c r="FH20" s="40">
        <f t="shared" ca="1" si="124"/>
        <v>2978964.2631848445</v>
      </c>
      <c r="FI20" s="40">
        <f t="shared" ca="1" si="124"/>
        <v>2978964.2631848445</v>
      </c>
      <c r="FJ20" s="40">
        <f t="shared" ca="1" si="124"/>
        <v>2978964.2631848445</v>
      </c>
      <c r="FK20" s="40">
        <f t="shared" ca="1" si="124"/>
        <v>2978964.2631848445</v>
      </c>
      <c r="FL20" s="40">
        <f t="shared" ca="1" si="124"/>
        <v>2978964.2631848445</v>
      </c>
      <c r="FM20" s="40">
        <f t="shared" ca="1" si="124"/>
        <v>2978964.2631848445</v>
      </c>
      <c r="FN20" s="40">
        <f t="shared" ca="1" si="124"/>
        <v>2978964.2631848445</v>
      </c>
      <c r="FO20" s="40">
        <f t="shared" ca="1" si="124"/>
        <v>2978964.2631848445</v>
      </c>
      <c r="FP20" s="40">
        <f t="shared" ca="1" si="124"/>
        <v>2978964.2631848445</v>
      </c>
      <c r="FQ20" s="40">
        <f t="shared" ca="1" si="124"/>
        <v>2978964.2631848445</v>
      </c>
      <c r="FR20" s="40">
        <f t="shared" ca="1" si="124"/>
        <v>2978964.2631848445</v>
      </c>
      <c r="FS20" s="40">
        <f t="shared" ca="1" si="124"/>
        <v>2978964.2631848445</v>
      </c>
      <c r="FT20" s="40">
        <f t="shared" ca="1" si="124"/>
        <v>2978964.2631848445</v>
      </c>
      <c r="FU20" s="40">
        <f t="shared" ca="1" si="124"/>
        <v>2978964.2631848445</v>
      </c>
      <c r="FV20" s="40">
        <f t="shared" ca="1" si="124"/>
        <v>2978964.2631848445</v>
      </c>
      <c r="FW20" s="40">
        <f t="shared" ca="1" si="124"/>
        <v>2978964.2631848445</v>
      </c>
      <c r="FX20" s="40">
        <f t="shared" ca="1" si="124"/>
        <v>2978964.2631848445</v>
      </c>
      <c r="FY20" s="40">
        <f t="shared" ca="1" si="124"/>
        <v>2978964.2631848445</v>
      </c>
      <c r="FZ20" s="40">
        <f t="shared" ca="1" si="124"/>
        <v>2978964.2631848445</v>
      </c>
      <c r="GA20" s="40">
        <f t="shared" ca="1" si="124"/>
        <v>2978964.2631848445</v>
      </c>
      <c r="GB20" s="40">
        <f t="shared" ca="1" si="124"/>
        <v>2978964.2631848445</v>
      </c>
      <c r="GC20" s="40">
        <f t="shared" ca="1" si="124"/>
        <v>2978964.2631848445</v>
      </c>
      <c r="GD20" s="40">
        <f t="shared" ca="1" si="124"/>
        <v>2978964.2631848445</v>
      </c>
      <c r="GE20" s="40">
        <f t="shared" ca="1" si="124"/>
        <v>2978964.2631848445</v>
      </c>
      <c r="GF20" s="40">
        <f t="shared" ca="1" si="124"/>
        <v>2978964.2631848445</v>
      </c>
      <c r="GG20" s="40">
        <f t="shared" ca="1" si="124"/>
        <v>2978964.2631848445</v>
      </c>
      <c r="GH20" s="40">
        <f t="shared" ca="1" si="124"/>
        <v>2978964.2631848445</v>
      </c>
      <c r="GI20" s="40">
        <f t="shared" ca="1" si="124"/>
        <v>2978964.2631848445</v>
      </c>
      <c r="GJ20" s="40">
        <f t="shared" ca="1" si="124"/>
        <v>2978964.2631848445</v>
      </c>
      <c r="GK20" s="40">
        <f t="shared" ca="1" si="124"/>
        <v>2978964.2631848445</v>
      </c>
      <c r="GL20" s="40">
        <f t="shared" ca="1" si="124"/>
        <v>2978964.2631848445</v>
      </c>
      <c r="GM20" s="40">
        <f t="shared" ca="1" si="124"/>
        <v>2978964.2631848445</v>
      </c>
      <c r="GN20" s="40">
        <f t="shared" ca="1" si="124"/>
        <v>2978964.2631848445</v>
      </c>
      <c r="GO20" s="40">
        <f t="shared" ca="1" si="124"/>
        <v>2978964.2631848445</v>
      </c>
      <c r="GP20" s="40">
        <f t="shared" ca="1" si="124"/>
        <v>2978964.2631848445</v>
      </c>
      <c r="GQ20" s="40">
        <f t="shared" ca="1" si="124"/>
        <v>2978964.2631848445</v>
      </c>
      <c r="GR20" s="40">
        <f t="shared" ref="GR20:IN20" ca="1" si="125">GR9*$C$15</f>
        <v>2978964.2631848445</v>
      </c>
      <c r="GS20" s="40">
        <f t="shared" ca="1" si="125"/>
        <v>2978964.2631848445</v>
      </c>
      <c r="GT20" s="40">
        <f t="shared" ca="1" si="125"/>
        <v>2978964.2631848445</v>
      </c>
      <c r="GU20" s="40">
        <f t="shared" ca="1" si="125"/>
        <v>2978964.2631848445</v>
      </c>
      <c r="GV20" s="40">
        <f t="shared" ca="1" si="125"/>
        <v>2978964.2631848445</v>
      </c>
      <c r="GW20" s="40">
        <f t="shared" ca="1" si="125"/>
        <v>2978964.2631848445</v>
      </c>
      <c r="GX20" s="40">
        <f t="shared" ca="1" si="125"/>
        <v>2978964.2631848445</v>
      </c>
      <c r="GY20" s="40">
        <f t="shared" ca="1" si="125"/>
        <v>2978964.2631848445</v>
      </c>
      <c r="GZ20" s="40">
        <f t="shared" ca="1" si="125"/>
        <v>2978964.2631848445</v>
      </c>
      <c r="HA20" s="40">
        <f t="shared" ca="1" si="125"/>
        <v>2978964.2631848445</v>
      </c>
      <c r="HB20" s="40">
        <f t="shared" ca="1" si="125"/>
        <v>2978964.2631848445</v>
      </c>
      <c r="HC20" s="40">
        <f t="shared" ca="1" si="125"/>
        <v>2978964.2631848445</v>
      </c>
      <c r="HD20" s="40">
        <f t="shared" ca="1" si="125"/>
        <v>2978964.2631848445</v>
      </c>
      <c r="HE20" s="40">
        <f t="shared" ca="1" si="125"/>
        <v>2978964.2631848445</v>
      </c>
      <c r="HF20" s="40">
        <f t="shared" ca="1" si="125"/>
        <v>2978964.2631848445</v>
      </c>
      <c r="HG20" s="40">
        <f t="shared" ca="1" si="125"/>
        <v>2978964.2631848445</v>
      </c>
      <c r="HH20" s="40">
        <f t="shared" ca="1" si="125"/>
        <v>2978964.2631848445</v>
      </c>
      <c r="HI20" s="40">
        <f t="shared" ca="1" si="125"/>
        <v>2978964.2631848445</v>
      </c>
      <c r="HJ20" s="40">
        <f t="shared" ca="1" si="125"/>
        <v>2978964.2631848445</v>
      </c>
      <c r="HK20" s="40">
        <f t="shared" ca="1" si="125"/>
        <v>2978964.2631848445</v>
      </c>
      <c r="HL20" s="40">
        <f t="shared" ca="1" si="125"/>
        <v>2978964.2631848445</v>
      </c>
      <c r="HM20" s="40">
        <f t="shared" ca="1" si="125"/>
        <v>2978964.2631848445</v>
      </c>
      <c r="HN20" s="40">
        <f t="shared" ca="1" si="125"/>
        <v>2978964.2631848445</v>
      </c>
      <c r="HO20" s="40">
        <f t="shared" ca="1" si="125"/>
        <v>2978964.2631848445</v>
      </c>
      <c r="HP20" s="40">
        <f t="shared" ca="1" si="125"/>
        <v>2978964.2631848445</v>
      </c>
      <c r="HQ20" s="40">
        <f t="shared" ca="1" si="125"/>
        <v>2978964.2631848445</v>
      </c>
      <c r="HR20" s="40">
        <f t="shared" ca="1" si="125"/>
        <v>2978964.2631848445</v>
      </c>
      <c r="HS20" s="40">
        <f t="shared" ca="1" si="125"/>
        <v>2978964.2631848445</v>
      </c>
      <c r="HT20" s="40">
        <f t="shared" ca="1" si="125"/>
        <v>2978964.2631848445</v>
      </c>
      <c r="HU20" s="40">
        <f t="shared" ca="1" si="125"/>
        <v>2978964.2631848445</v>
      </c>
      <c r="HV20" s="40">
        <f t="shared" ca="1" si="125"/>
        <v>2978964.2631848445</v>
      </c>
      <c r="HW20" s="40">
        <f t="shared" ca="1" si="125"/>
        <v>2978964.2631848445</v>
      </c>
      <c r="HX20" s="40">
        <f t="shared" ca="1" si="125"/>
        <v>2978964.2631848445</v>
      </c>
      <c r="HY20" s="40">
        <f t="shared" ca="1" si="125"/>
        <v>2978964.2631848445</v>
      </c>
      <c r="HZ20" s="40">
        <f t="shared" ca="1" si="125"/>
        <v>2978964.2631848445</v>
      </c>
      <c r="IA20" s="40">
        <f t="shared" ca="1" si="125"/>
        <v>2978964.2631848445</v>
      </c>
      <c r="IB20" s="40">
        <f t="shared" ca="1" si="125"/>
        <v>2978964.2631848445</v>
      </c>
      <c r="IC20" s="40">
        <f t="shared" ca="1" si="125"/>
        <v>2978964.2631848445</v>
      </c>
      <c r="ID20" s="40">
        <f t="shared" ca="1" si="125"/>
        <v>2978964.2631848445</v>
      </c>
      <c r="IE20" s="40">
        <f t="shared" ca="1" si="125"/>
        <v>2978964.2631848445</v>
      </c>
      <c r="IF20" s="40">
        <f t="shared" ca="1" si="125"/>
        <v>2978964.2631848445</v>
      </c>
      <c r="IG20" s="40">
        <f t="shared" ca="1" si="125"/>
        <v>2978964.2631848445</v>
      </c>
      <c r="IH20" s="40">
        <f t="shared" ca="1" si="125"/>
        <v>2978964.2631848445</v>
      </c>
      <c r="II20" s="40">
        <f t="shared" ca="1" si="125"/>
        <v>2978964.2631848445</v>
      </c>
      <c r="IJ20" s="40">
        <f t="shared" ca="1" si="125"/>
        <v>2978964.2631848445</v>
      </c>
      <c r="IK20" s="40">
        <f t="shared" ca="1" si="125"/>
        <v>2978964.2631848445</v>
      </c>
      <c r="IL20" s="40">
        <f t="shared" ca="1" si="125"/>
        <v>2978964.2631848445</v>
      </c>
      <c r="IM20" s="40">
        <f t="shared" ca="1" si="125"/>
        <v>2978964.2631848445</v>
      </c>
      <c r="IN20" s="40">
        <f t="shared" ca="1" si="125"/>
        <v>2978964.2631848445</v>
      </c>
    </row>
    <row r="21" spans="2:248" x14ac:dyDescent="0.3">
      <c r="B21" s="19" t="s">
        <v>490</v>
      </c>
      <c r="C21" s="40">
        <f>C20*C19</f>
        <v>50590584.400000006</v>
      </c>
      <c r="F21" s="19" t="s">
        <v>492</v>
      </c>
      <c r="G21" s="40">
        <f>G10*$C$15</f>
        <v>6.182795698924731</v>
      </c>
      <c r="H21" s="40">
        <f t="shared" ref="H21:BS22" ca="1" si="126">H10*$C$15</f>
        <v>6.771633384536611</v>
      </c>
      <c r="I21" s="40">
        <f t="shared" ca="1" si="126"/>
        <v>7.3604710701484901</v>
      </c>
      <c r="J21" s="40">
        <f t="shared" ca="1" si="126"/>
        <v>7.9493087557603692</v>
      </c>
      <c r="K21" s="40">
        <f t="shared" ca="1" si="126"/>
        <v>8.5381464413722483</v>
      </c>
      <c r="L21" s="40">
        <f t="shared" ca="1" si="126"/>
        <v>9.89247311827957</v>
      </c>
      <c r="M21" s="40">
        <f t="shared" ca="1" si="126"/>
        <v>11.570660522273426</v>
      </c>
      <c r="N21" s="40">
        <f t="shared" ca="1" si="126"/>
        <v>12.542242703533027</v>
      </c>
      <c r="O21" s="40">
        <f t="shared" ca="1" si="126"/>
        <v>13.418138760880696</v>
      </c>
      <c r="P21" s="40">
        <f t="shared" ca="1" si="126"/>
        <v>14.387267451783583</v>
      </c>
      <c r="Q21" s="40">
        <f t="shared" ca="1" si="126"/>
        <v>15.515873015873016</v>
      </c>
      <c r="R21" s="40">
        <f t="shared" ca="1" si="126"/>
        <v>16.690871852162175</v>
      </c>
      <c r="S21" s="40">
        <f t="shared" ca="1" si="126"/>
        <v>11.305683563748079</v>
      </c>
      <c r="T21" s="40">
        <f t="shared" ca="1" si="126"/>
        <v>11.070148489503328</v>
      </c>
      <c r="U21" s="40">
        <f t="shared" ca="1" si="126"/>
        <v>14.662058371735792</v>
      </c>
      <c r="V21" s="40">
        <f t="shared" ca="1" si="126"/>
        <v>16.487455197132618</v>
      </c>
      <c r="W21" s="40">
        <f t="shared" ca="1" si="126"/>
        <v>17.311827956989248</v>
      </c>
      <c r="X21" s="40">
        <f t="shared" ca="1" si="126"/>
        <v>16.016385048643112</v>
      </c>
      <c r="Y21" s="40">
        <f t="shared" ca="1" si="126"/>
        <v>19.961597542242703</v>
      </c>
      <c r="Z21" s="40">
        <f t="shared" ca="1" si="126"/>
        <v>22.375832053251408</v>
      </c>
      <c r="AA21" s="40">
        <f t="shared" ca="1" si="126"/>
        <v>21.315924219150027</v>
      </c>
      <c r="AB21" s="40">
        <f t="shared" ca="1" si="126"/>
        <v>23.553507424475168</v>
      </c>
      <c r="AC21" s="40">
        <f t="shared" ca="1" si="126"/>
        <v>26.438812083973374</v>
      </c>
      <c r="AD21" s="40">
        <f t="shared" ca="1" si="126"/>
        <v>26.968766001024068</v>
      </c>
      <c r="AE21" s="40">
        <f t="shared" ca="1" si="126"/>
        <v>25.496671786994369</v>
      </c>
      <c r="AF21" s="40">
        <f t="shared" ca="1" si="126"/>
        <v>22.31694828469022</v>
      </c>
      <c r="AG21" s="40">
        <f t="shared" ca="1" si="126"/>
        <v>21.669226830517154</v>
      </c>
      <c r="AH21" s="40">
        <f t="shared" ca="1" si="126"/>
        <v>21.315924219150027</v>
      </c>
      <c r="AI21" s="40">
        <f t="shared" ca="1" si="126"/>
        <v>24.731182795698924</v>
      </c>
      <c r="AJ21" s="40">
        <f t="shared" ca="1" si="126"/>
        <v>19.490527393753201</v>
      </c>
      <c r="AK21" s="40">
        <f t="shared" ca="1" si="126"/>
        <v>22.552483358934971</v>
      </c>
      <c r="AL21" s="40">
        <f t="shared" ca="1" si="126"/>
        <v>27.322068612391195</v>
      </c>
      <c r="AM21" s="40">
        <f t="shared" ca="1" si="126"/>
        <v>24.083461341525858</v>
      </c>
      <c r="AN21" s="40">
        <f t="shared" ca="1" si="126"/>
        <v>26.02662570404506</v>
      </c>
      <c r="AO21" s="40">
        <f t="shared" ca="1" si="126"/>
        <v>26.909882232462877</v>
      </c>
      <c r="AP21" s="40">
        <f t="shared" ca="1" si="126"/>
        <v>36.036866359447004</v>
      </c>
      <c r="AQ21" s="40">
        <f t="shared" ca="1" si="126"/>
        <v>44.457245263696876</v>
      </c>
      <c r="AR21" s="40">
        <f t="shared" ca="1" si="126"/>
        <v>55.409626216077832</v>
      </c>
      <c r="AS21" s="40">
        <f t="shared" ca="1" si="126"/>
        <v>51.935483870967744</v>
      </c>
      <c r="AT21" s="40">
        <f t="shared" ca="1" si="126"/>
        <v>54.879672299027142</v>
      </c>
      <c r="AU21" s="40">
        <f t="shared" ca="1" si="126"/>
        <v>65.184331797235032</v>
      </c>
      <c r="AV21" s="40">
        <f t="shared" ca="1" si="126"/>
        <v>75.665642601126478</v>
      </c>
      <c r="AW21" s="40">
        <f t="shared" ca="1" si="126"/>
        <v>84.910394265232981</v>
      </c>
      <c r="AX21" s="40">
        <f t="shared" ca="1" si="126"/>
        <v>108.81720430107528</v>
      </c>
      <c r="AY21" s="40">
        <f t="shared" ca="1" si="126"/>
        <v>99.395801331285213</v>
      </c>
      <c r="AZ21" s="40">
        <f t="shared" ca="1" si="126"/>
        <v>126.65898617511522</v>
      </c>
      <c r="BA21" s="40">
        <f t="shared" ca="1" si="126"/>
        <v>136.37480798771122</v>
      </c>
      <c r="BB21" s="40">
        <f t="shared" ca="1" si="126"/>
        <v>150.01228878648237</v>
      </c>
      <c r="BC21" s="40">
        <f t="shared" ca="1" si="126"/>
        <v>165.01351766513062</v>
      </c>
      <c r="BD21" s="40">
        <f t="shared" ca="1" si="126"/>
        <v>181.51486943164369</v>
      </c>
      <c r="BE21" s="40">
        <f t="shared" ca="1" si="126"/>
        <v>199.66635637480806</v>
      </c>
      <c r="BF21" s="40">
        <f t="shared" ca="1" si="126"/>
        <v>219.6329920122889</v>
      </c>
      <c r="BG21" s="40">
        <f t="shared" ca="1" si="126"/>
        <v>241.59629121351779</v>
      </c>
      <c r="BH21" s="40">
        <f t="shared" ca="1" si="126"/>
        <v>265.75592033486959</v>
      </c>
      <c r="BI21" s="40">
        <f t="shared" ca="1" si="126"/>
        <v>292.33151236835658</v>
      </c>
      <c r="BJ21" s="40">
        <f t="shared" ca="1" si="126"/>
        <v>321.56466360519227</v>
      </c>
      <c r="BK21" s="40">
        <f t="shared" ca="1" si="126"/>
        <v>353.72112996571155</v>
      </c>
      <c r="BL21" s="40">
        <f t="shared" ca="1" si="126"/>
        <v>389.09324296228272</v>
      </c>
      <c r="BM21" s="40">
        <f t="shared" ca="1" si="126"/>
        <v>428.00256725851102</v>
      </c>
      <c r="BN21" s="40">
        <f t="shared" ca="1" si="126"/>
        <v>470.80282398436213</v>
      </c>
      <c r="BO21" s="40">
        <f t="shared" ca="1" si="126"/>
        <v>517.88310638279836</v>
      </c>
      <c r="BP21" s="40">
        <f t="shared" ca="1" si="126"/>
        <v>569.67141702107824</v>
      </c>
      <c r="BQ21" s="40">
        <f t="shared" ca="1" si="126"/>
        <v>626.63855872318618</v>
      </c>
      <c r="BR21" s="40">
        <f t="shared" ca="1" si="126"/>
        <v>689.30241459550484</v>
      </c>
      <c r="BS21" s="40">
        <f t="shared" ca="1" si="126"/>
        <v>758.23265605505549</v>
      </c>
      <c r="BT21" s="40">
        <f t="shared" ref="BT21:EE23" ca="1" si="127">BT10*$C$15</f>
        <v>834.05592166056101</v>
      </c>
      <c r="BU21" s="40">
        <f t="shared" ca="1" si="127"/>
        <v>917.46151382661731</v>
      </c>
      <c r="BV21" s="40">
        <f t="shared" ca="1" si="127"/>
        <v>1009.2076652092791</v>
      </c>
      <c r="BW21" s="40">
        <f t="shared" ca="1" si="127"/>
        <v>1110.1284317302072</v>
      </c>
      <c r="BX21" s="40">
        <f t="shared" ca="1" si="127"/>
        <v>1221.1412749032279</v>
      </c>
      <c r="BY21" s="40">
        <f t="shared" ca="1" si="127"/>
        <v>1343.2554023935506</v>
      </c>
      <c r="BZ21" s="40">
        <f t="shared" ca="1" si="127"/>
        <v>1477.580942632906</v>
      </c>
      <c r="CA21" s="40">
        <f t="shared" ca="1" si="127"/>
        <v>1625.3390368961968</v>
      </c>
      <c r="CB21" s="40">
        <f t="shared" ca="1" si="127"/>
        <v>1787.8729405858167</v>
      </c>
      <c r="CC21" s="40">
        <f t="shared" ca="1" si="127"/>
        <v>1966.6602346443985</v>
      </c>
      <c r="CD21" s="40">
        <f t="shared" ca="1" si="127"/>
        <v>2163.3262581088388</v>
      </c>
      <c r="CE21" s="40">
        <f t="shared" ca="1" si="127"/>
        <v>2379.6588839197229</v>
      </c>
      <c r="CF21" s="40">
        <f t="shared" ca="1" si="127"/>
        <v>2617.6247723116953</v>
      </c>
      <c r="CG21" s="40">
        <f t="shared" ca="1" si="127"/>
        <v>2879.3872495428654</v>
      </c>
      <c r="CH21" s="40">
        <f t="shared" ca="1" si="127"/>
        <v>3167.3259744971519</v>
      </c>
      <c r="CI21" s="40">
        <f t="shared" ca="1" si="127"/>
        <v>3484.0585719468672</v>
      </c>
      <c r="CJ21" s="40">
        <f t="shared" ca="1" si="127"/>
        <v>3832.4644291415543</v>
      </c>
      <c r="CK21" s="40">
        <f t="shared" ca="1" si="127"/>
        <v>4215.7108720557098</v>
      </c>
      <c r="CL21" s="40">
        <f t="shared" ca="1" si="127"/>
        <v>4637.2819592612814</v>
      </c>
      <c r="CM21" s="40">
        <f t="shared" ca="1" si="127"/>
        <v>5101.0101551874104</v>
      </c>
      <c r="CN21" s="40">
        <f t="shared" ca="1" si="127"/>
        <v>5611.1111707061518</v>
      </c>
      <c r="CO21" s="40">
        <f t="shared" ca="1" si="127"/>
        <v>6172.2222877767672</v>
      </c>
      <c r="CP21" s="40">
        <f t="shared" ca="1" si="127"/>
        <v>6789.4445165544439</v>
      </c>
      <c r="CQ21" s="40">
        <f t="shared" ca="1" si="127"/>
        <v>7468.3889682098888</v>
      </c>
      <c r="CR21" s="40">
        <f t="shared" ca="1" si="127"/>
        <v>8215.2278650308781</v>
      </c>
      <c r="CS21" s="40">
        <f t="shared" ca="1" si="127"/>
        <v>9036.7506515339683</v>
      </c>
      <c r="CT21" s="40">
        <f t="shared" ca="1" si="127"/>
        <v>9940.4257166873667</v>
      </c>
      <c r="CU21" s="40">
        <f t="shared" ca="1" si="127"/>
        <v>10934.468288356104</v>
      </c>
      <c r="CV21" s="40">
        <f t="shared" ca="1" si="127"/>
        <v>12027.915117191715</v>
      </c>
      <c r="CW21" s="40">
        <f t="shared" ca="1" si="127"/>
        <v>13230.706628910886</v>
      </c>
      <c r="CX21" s="40">
        <f t="shared" ca="1" si="127"/>
        <v>14553.777291801976</v>
      </c>
      <c r="CY21" s="40">
        <f t="shared" ca="1" si="127"/>
        <v>16009.155020982174</v>
      </c>
      <c r="CZ21" s="40">
        <f t="shared" ca="1" si="127"/>
        <v>17610.070523080394</v>
      </c>
      <c r="DA21" s="40">
        <f t="shared" ca="1" si="127"/>
        <v>19371.077575388434</v>
      </c>
      <c r="DB21" s="40">
        <f t="shared" ca="1" si="127"/>
        <v>21308.185332927278</v>
      </c>
      <c r="DC21" s="40">
        <f t="shared" ca="1" si="127"/>
        <v>23439.00386622001</v>
      </c>
      <c r="DD21" s="40">
        <f t="shared" ca="1" si="127"/>
        <v>25782.90425284201</v>
      </c>
      <c r="DE21" s="40">
        <f t="shared" ca="1" si="127"/>
        <v>28361.194678126216</v>
      </c>
      <c r="DF21" s="40">
        <f t="shared" ca="1" si="127"/>
        <v>31197.314145938839</v>
      </c>
      <c r="DG21" s="40">
        <f t="shared" ca="1" si="127"/>
        <v>34317.045560532722</v>
      </c>
      <c r="DH21" s="40">
        <f t="shared" ca="1" si="127"/>
        <v>37748.750116586001</v>
      </c>
      <c r="DI21" s="40">
        <f t="shared" ca="1" si="127"/>
        <v>41523.625128244603</v>
      </c>
      <c r="DJ21" s="40">
        <f t="shared" ca="1" si="127"/>
        <v>45675.987641069063</v>
      </c>
      <c r="DK21" s="40">
        <f t="shared" ca="1" si="127"/>
        <v>50243.586405175978</v>
      </c>
      <c r="DL21" s="40">
        <f t="shared" ca="1" si="127"/>
        <v>55267.945045693581</v>
      </c>
      <c r="DM21" s="40">
        <f t="shared" ca="1" si="127"/>
        <v>60794.739550262944</v>
      </c>
      <c r="DN21" s="40">
        <f t="shared" ca="1" si="127"/>
        <v>66874.213505289241</v>
      </c>
      <c r="DO21" s="40">
        <f t="shared" ca="1" si="127"/>
        <v>73561.634855818178</v>
      </c>
      <c r="DP21" s="40">
        <f t="shared" ca="1" si="127"/>
        <v>80917.798341400005</v>
      </c>
      <c r="DQ21" s="40">
        <f t="shared" ca="1" si="127"/>
        <v>89009.578175540009</v>
      </c>
      <c r="DR21" s="40">
        <f t="shared" ca="1" si="127"/>
        <v>97910.535993094032</v>
      </c>
      <c r="DS21" s="40">
        <f t="shared" ca="1" si="127"/>
        <v>107701.58959240344</v>
      </c>
      <c r="DT21" s="40">
        <f t="shared" ca="1" si="127"/>
        <v>118471.7485516438</v>
      </c>
      <c r="DU21" s="40">
        <f t="shared" ca="1" si="127"/>
        <v>130318.92340680819</v>
      </c>
      <c r="DV21" s="40">
        <f t="shared" ca="1" si="127"/>
        <v>143350.81574748902</v>
      </c>
      <c r="DW21" s="40">
        <f t="shared" ca="1" si="127"/>
        <v>157685.89732223793</v>
      </c>
      <c r="DX21" s="40">
        <f t="shared" ca="1" si="127"/>
        <v>173454.48705446176</v>
      </c>
      <c r="DY21" s="40">
        <f t="shared" ca="1" si="127"/>
        <v>190799.93575990797</v>
      </c>
      <c r="DZ21" s="40">
        <f t="shared" ca="1" si="127"/>
        <v>209879.92933589875</v>
      </c>
      <c r="EA21" s="40">
        <f t="shared" ca="1" si="127"/>
        <v>230867.92226948866</v>
      </c>
      <c r="EB21" s="40">
        <f t="shared" ca="1" si="127"/>
        <v>253954.71449643758</v>
      </c>
      <c r="EC21" s="40">
        <f t="shared" ca="1" si="127"/>
        <v>279350.18594608136</v>
      </c>
      <c r="ED21" s="40">
        <f t="shared" ca="1" si="127"/>
        <v>307285.20454068948</v>
      </c>
      <c r="EE21" s="40">
        <f t="shared" ca="1" si="127"/>
        <v>338013.72499475849</v>
      </c>
      <c r="EF21" s="40">
        <f t="shared" ref="EF21:GQ23" ca="1" si="128">EF10*$C$15</f>
        <v>371815.09749423433</v>
      </c>
      <c r="EG21" s="40">
        <f t="shared" ca="1" si="128"/>
        <v>408996.60724365781</v>
      </c>
      <c r="EH21" s="40">
        <f t="shared" ca="1" si="128"/>
        <v>449896.26796802366</v>
      </c>
      <c r="EI21" s="40">
        <f t="shared" ca="1" si="128"/>
        <v>494885.89476482599</v>
      </c>
      <c r="EJ21" s="40">
        <f t="shared" ca="1" si="128"/>
        <v>544374.48424130864</v>
      </c>
      <c r="EK21" s="40">
        <f t="shared" ca="1" si="128"/>
        <v>598811.93266543967</v>
      </c>
      <c r="EL21" s="40">
        <f t="shared" ca="1" si="128"/>
        <v>658693.1259319837</v>
      </c>
      <c r="EM21" s="40">
        <f t="shared" ca="1" si="128"/>
        <v>724562.4385251822</v>
      </c>
      <c r="EN21" s="40">
        <f t="shared" ca="1" si="128"/>
        <v>797018.68237770034</v>
      </c>
      <c r="EO21" s="40">
        <f t="shared" ca="1" si="128"/>
        <v>876720.55061547051</v>
      </c>
      <c r="EP21" s="40">
        <f t="shared" ca="1" si="128"/>
        <v>964392.60567701759</v>
      </c>
      <c r="EQ21" s="40">
        <f t="shared" ca="1" si="128"/>
        <v>1060831.8662447194</v>
      </c>
      <c r="ER21" s="40">
        <f t="shared" ca="1" si="128"/>
        <v>1166915.0528691916</v>
      </c>
      <c r="ES21" s="40">
        <f t="shared" ca="1" si="128"/>
        <v>1283606.5581561108</v>
      </c>
      <c r="ET21" s="40">
        <f t="shared" ca="1" si="128"/>
        <v>1411967.2139717219</v>
      </c>
      <c r="EU21" s="40">
        <f t="shared" ca="1" si="128"/>
        <v>1553163.9353688941</v>
      </c>
      <c r="EV21" s="40">
        <f t="shared" ca="1" si="128"/>
        <v>1708480.3289057838</v>
      </c>
      <c r="EW21" s="40">
        <f t="shared" ca="1" si="128"/>
        <v>1879328.3617963623</v>
      </c>
      <c r="EX21" s="40">
        <f t="shared" ca="1" si="128"/>
        <v>2067261.1979759987</v>
      </c>
      <c r="EY21" s="40">
        <f t="shared" ca="1" si="128"/>
        <v>2273987.3177735987</v>
      </c>
      <c r="EZ21" s="40">
        <f t="shared" ca="1" si="128"/>
        <v>2501386.0495509589</v>
      </c>
      <c r="FA21" s="40">
        <f t="shared" ca="1" si="128"/>
        <v>2751524.6545060547</v>
      </c>
      <c r="FB21" s="40">
        <f t="shared" ca="1" si="128"/>
        <v>2978964.2631848445</v>
      </c>
      <c r="FC21" s="40">
        <f t="shared" ca="1" si="128"/>
        <v>2978964.2631848445</v>
      </c>
      <c r="FD21" s="40">
        <f t="shared" ca="1" si="128"/>
        <v>2978964.2631848445</v>
      </c>
      <c r="FE21" s="40">
        <f t="shared" ca="1" si="128"/>
        <v>2978964.2631848445</v>
      </c>
      <c r="FF21" s="40">
        <f t="shared" ca="1" si="128"/>
        <v>2978964.2631848445</v>
      </c>
      <c r="FG21" s="40">
        <f t="shared" ca="1" si="128"/>
        <v>2978964.2631848445</v>
      </c>
      <c r="FH21" s="40">
        <f t="shared" ca="1" si="128"/>
        <v>2978964.2631848445</v>
      </c>
      <c r="FI21" s="40">
        <f t="shared" ca="1" si="128"/>
        <v>2978964.2631848445</v>
      </c>
      <c r="FJ21" s="40">
        <f t="shared" ca="1" si="128"/>
        <v>2978964.2631848445</v>
      </c>
      <c r="FK21" s="40">
        <f t="shared" ca="1" si="128"/>
        <v>2978964.2631848445</v>
      </c>
      <c r="FL21" s="40">
        <f t="shared" ca="1" si="128"/>
        <v>2978964.2631848445</v>
      </c>
      <c r="FM21" s="40">
        <f t="shared" ca="1" si="128"/>
        <v>2978964.2631848445</v>
      </c>
      <c r="FN21" s="40">
        <f t="shared" ca="1" si="128"/>
        <v>2978964.2631848445</v>
      </c>
      <c r="FO21" s="40">
        <f t="shared" ca="1" si="128"/>
        <v>2978964.2631848445</v>
      </c>
      <c r="FP21" s="40">
        <f t="shared" ca="1" si="128"/>
        <v>2978964.2631848445</v>
      </c>
      <c r="FQ21" s="40">
        <f t="shared" ca="1" si="128"/>
        <v>2978964.2631848445</v>
      </c>
      <c r="FR21" s="40">
        <f t="shared" ca="1" si="128"/>
        <v>2978964.2631848445</v>
      </c>
      <c r="FS21" s="40">
        <f t="shared" ca="1" si="128"/>
        <v>2978964.2631848445</v>
      </c>
      <c r="FT21" s="40">
        <f t="shared" ca="1" si="128"/>
        <v>2978964.2631848445</v>
      </c>
      <c r="FU21" s="40">
        <f t="shared" ca="1" si="128"/>
        <v>2978964.2631848445</v>
      </c>
      <c r="FV21" s="40">
        <f t="shared" ca="1" si="128"/>
        <v>2978964.2631848445</v>
      </c>
      <c r="FW21" s="40">
        <f t="shared" ca="1" si="128"/>
        <v>2978964.2631848445</v>
      </c>
      <c r="FX21" s="40">
        <f t="shared" ca="1" si="128"/>
        <v>2978964.2631848445</v>
      </c>
      <c r="FY21" s="40">
        <f t="shared" ca="1" si="128"/>
        <v>2978964.2631848445</v>
      </c>
      <c r="FZ21" s="40">
        <f t="shared" ca="1" si="128"/>
        <v>2978964.2631848445</v>
      </c>
      <c r="GA21" s="40">
        <f t="shared" ca="1" si="128"/>
        <v>2978964.2631848445</v>
      </c>
      <c r="GB21" s="40">
        <f t="shared" ca="1" si="128"/>
        <v>2978964.2631848445</v>
      </c>
      <c r="GC21" s="40">
        <f t="shared" ca="1" si="128"/>
        <v>2978964.2631848445</v>
      </c>
      <c r="GD21" s="40">
        <f t="shared" ca="1" si="128"/>
        <v>2978964.2631848445</v>
      </c>
      <c r="GE21" s="40">
        <f t="shared" ca="1" si="128"/>
        <v>2978964.2631848445</v>
      </c>
      <c r="GF21" s="40">
        <f t="shared" ca="1" si="128"/>
        <v>2978964.2631848445</v>
      </c>
      <c r="GG21" s="40">
        <f t="shared" ca="1" si="128"/>
        <v>2978964.2631848445</v>
      </c>
      <c r="GH21" s="40">
        <f t="shared" ca="1" si="128"/>
        <v>2978964.2631848445</v>
      </c>
      <c r="GI21" s="40">
        <f t="shared" ca="1" si="128"/>
        <v>2978964.2631848445</v>
      </c>
      <c r="GJ21" s="40">
        <f t="shared" ca="1" si="128"/>
        <v>2978964.2631848445</v>
      </c>
      <c r="GK21" s="40">
        <f t="shared" ca="1" si="128"/>
        <v>2978964.2631848445</v>
      </c>
      <c r="GL21" s="40">
        <f t="shared" ca="1" si="128"/>
        <v>2978964.2631848445</v>
      </c>
      <c r="GM21" s="40">
        <f t="shared" ca="1" si="128"/>
        <v>2978964.2631848445</v>
      </c>
      <c r="GN21" s="40">
        <f t="shared" ca="1" si="128"/>
        <v>2978964.2631848445</v>
      </c>
      <c r="GO21" s="40">
        <f t="shared" ca="1" si="128"/>
        <v>2978964.2631848445</v>
      </c>
      <c r="GP21" s="40">
        <f t="shared" ca="1" si="128"/>
        <v>2978964.2631848445</v>
      </c>
      <c r="GQ21" s="40">
        <f t="shared" ca="1" si="128"/>
        <v>2978964.2631848445</v>
      </c>
      <c r="GR21" s="40">
        <f t="shared" ref="GR21:IN23" ca="1" si="129">GR10*$C$15</f>
        <v>2978964.2631848445</v>
      </c>
      <c r="GS21" s="40">
        <f t="shared" ca="1" si="129"/>
        <v>2978964.2631848445</v>
      </c>
      <c r="GT21" s="40">
        <f t="shared" ca="1" si="129"/>
        <v>2978964.2631848445</v>
      </c>
      <c r="GU21" s="40">
        <f t="shared" ca="1" si="129"/>
        <v>2978964.2631848445</v>
      </c>
      <c r="GV21" s="40">
        <f t="shared" ca="1" si="129"/>
        <v>2978964.2631848445</v>
      </c>
      <c r="GW21" s="40">
        <f t="shared" ca="1" si="129"/>
        <v>2978964.2631848445</v>
      </c>
      <c r="GX21" s="40">
        <f t="shared" ca="1" si="129"/>
        <v>2978964.2631848445</v>
      </c>
      <c r="GY21" s="40">
        <f t="shared" ca="1" si="129"/>
        <v>2978964.2631848445</v>
      </c>
      <c r="GZ21" s="40">
        <f t="shared" ca="1" si="129"/>
        <v>2978964.2631848445</v>
      </c>
      <c r="HA21" s="40">
        <f t="shared" ca="1" si="129"/>
        <v>2978964.2631848445</v>
      </c>
      <c r="HB21" s="40">
        <f t="shared" ca="1" si="129"/>
        <v>2978964.2631848445</v>
      </c>
      <c r="HC21" s="40">
        <f t="shared" ca="1" si="129"/>
        <v>2978964.2631848445</v>
      </c>
      <c r="HD21" s="40">
        <f t="shared" ca="1" si="129"/>
        <v>2978964.2631848445</v>
      </c>
      <c r="HE21" s="40">
        <f t="shared" ca="1" si="129"/>
        <v>2978964.2631848445</v>
      </c>
      <c r="HF21" s="40">
        <f t="shared" ca="1" si="129"/>
        <v>2978964.2631848445</v>
      </c>
      <c r="HG21" s="40">
        <f t="shared" ca="1" si="129"/>
        <v>2978964.2631848445</v>
      </c>
      <c r="HH21" s="40">
        <f t="shared" ca="1" si="129"/>
        <v>2978964.2631848445</v>
      </c>
      <c r="HI21" s="40">
        <f t="shared" ca="1" si="129"/>
        <v>2978964.2631848445</v>
      </c>
      <c r="HJ21" s="40">
        <f t="shared" ca="1" si="129"/>
        <v>2978964.2631848445</v>
      </c>
      <c r="HK21" s="40">
        <f t="shared" ca="1" si="129"/>
        <v>2978964.2631848445</v>
      </c>
      <c r="HL21" s="40">
        <f t="shared" ca="1" si="129"/>
        <v>2978964.2631848445</v>
      </c>
      <c r="HM21" s="40">
        <f t="shared" ca="1" si="129"/>
        <v>2978964.2631848445</v>
      </c>
      <c r="HN21" s="40">
        <f t="shared" ca="1" si="129"/>
        <v>2978964.2631848445</v>
      </c>
      <c r="HO21" s="40">
        <f t="shared" ca="1" si="129"/>
        <v>2978964.2631848445</v>
      </c>
      <c r="HP21" s="40">
        <f t="shared" ca="1" si="129"/>
        <v>2978964.2631848445</v>
      </c>
      <c r="HQ21" s="40">
        <f t="shared" ca="1" si="129"/>
        <v>2978964.2631848445</v>
      </c>
      <c r="HR21" s="40">
        <f t="shared" ca="1" si="129"/>
        <v>2978964.2631848445</v>
      </c>
      <c r="HS21" s="40">
        <f t="shared" ca="1" si="129"/>
        <v>2978964.2631848445</v>
      </c>
      <c r="HT21" s="40">
        <f t="shared" ca="1" si="129"/>
        <v>2978964.2631848445</v>
      </c>
      <c r="HU21" s="40">
        <f t="shared" ca="1" si="129"/>
        <v>2978964.2631848445</v>
      </c>
      <c r="HV21" s="40">
        <f t="shared" ca="1" si="129"/>
        <v>2978964.2631848445</v>
      </c>
      <c r="HW21" s="40">
        <f t="shared" ca="1" si="129"/>
        <v>2978964.2631848445</v>
      </c>
      <c r="HX21" s="40">
        <f t="shared" ca="1" si="129"/>
        <v>2978964.2631848445</v>
      </c>
      <c r="HY21" s="40">
        <f t="shared" ca="1" si="129"/>
        <v>2978964.2631848445</v>
      </c>
      <c r="HZ21" s="40">
        <f t="shared" ca="1" si="129"/>
        <v>2978964.2631848445</v>
      </c>
      <c r="IA21" s="40">
        <f t="shared" ca="1" si="129"/>
        <v>2978964.2631848445</v>
      </c>
      <c r="IB21" s="40">
        <f t="shared" ca="1" si="129"/>
        <v>2978964.2631848445</v>
      </c>
      <c r="IC21" s="40">
        <f t="shared" ca="1" si="129"/>
        <v>2978964.2631848445</v>
      </c>
      <c r="ID21" s="40">
        <f t="shared" ca="1" si="129"/>
        <v>2978964.2631848445</v>
      </c>
      <c r="IE21" s="40">
        <f t="shared" ca="1" si="129"/>
        <v>2978964.2631848445</v>
      </c>
      <c r="IF21" s="40">
        <f t="shared" ca="1" si="129"/>
        <v>2978964.2631848445</v>
      </c>
      <c r="IG21" s="40">
        <f t="shared" ca="1" si="129"/>
        <v>2978964.2631848445</v>
      </c>
      <c r="IH21" s="40">
        <f t="shared" ca="1" si="129"/>
        <v>2978964.2631848445</v>
      </c>
      <c r="II21" s="40">
        <f t="shared" ca="1" si="129"/>
        <v>2978964.2631848445</v>
      </c>
      <c r="IJ21" s="40">
        <f t="shared" ca="1" si="129"/>
        <v>2978964.2631848445</v>
      </c>
      <c r="IK21" s="40">
        <f t="shared" ca="1" si="129"/>
        <v>2978964.2631848445</v>
      </c>
      <c r="IL21" s="40">
        <f t="shared" ca="1" si="129"/>
        <v>2978964.2631848445</v>
      </c>
      <c r="IM21" s="40">
        <f t="shared" ca="1" si="129"/>
        <v>2978964.2631848445</v>
      </c>
      <c r="IN21" s="40">
        <f t="shared" ca="1" si="129"/>
        <v>2978964.2631848445</v>
      </c>
    </row>
    <row r="22" spans="2:248" x14ac:dyDescent="0.3">
      <c r="C22" s="40"/>
      <c r="F22" s="19" t="s">
        <v>495</v>
      </c>
      <c r="G22" s="40">
        <f t="shared" ref="G22:V23" si="130">G11*$C$15</f>
        <v>6.182795698924731</v>
      </c>
      <c r="H22" s="40">
        <f t="shared" ca="1" si="130"/>
        <v>6.771633384536611</v>
      </c>
      <c r="I22" s="40">
        <f t="shared" ca="1" si="130"/>
        <v>7.3604710701484901</v>
      </c>
      <c r="J22" s="40">
        <f t="shared" ca="1" si="130"/>
        <v>7.9493087557603692</v>
      </c>
      <c r="K22" s="40">
        <f t="shared" ca="1" si="130"/>
        <v>8.5381464413722483</v>
      </c>
      <c r="L22" s="40">
        <f t="shared" ca="1" si="130"/>
        <v>9.89247311827957</v>
      </c>
      <c r="M22" s="40">
        <f t="shared" ca="1" si="130"/>
        <v>11.570660522273426</v>
      </c>
      <c r="N22" s="40">
        <f t="shared" ca="1" si="130"/>
        <v>12.542242703533027</v>
      </c>
      <c r="O22" s="40">
        <f t="shared" ca="1" si="130"/>
        <v>13.418138760880696</v>
      </c>
      <c r="P22" s="40">
        <f t="shared" ca="1" si="130"/>
        <v>14.387267451783583</v>
      </c>
      <c r="Q22" s="40">
        <f t="shared" ca="1" si="130"/>
        <v>15.515873015873016</v>
      </c>
      <c r="R22" s="40">
        <f t="shared" ca="1" si="130"/>
        <v>16.690871852162175</v>
      </c>
      <c r="S22" s="40">
        <f t="shared" ca="1" si="130"/>
        <v>11.305683563748079</v>
      </c>
      <c r="T22" s="40">
        <f t="shared" ca="1" si="130"/>
        <v>11.070148489503328</v>
      </c>
      <c r="U22" s="40">
        <f t="shared" ca="1" si="130"/>
        <v>14.662058371735792</v>
      </c>
      <c r="V22" s="40">
        <f t="shared" ca="1" si="130"/>
        <v>16.487455197132618</v>
      </c>
      <c r="W22" s="40">
        <f t="shared" ca="1" si="126"/>
        <v>17.311827956989248</v>
      </c>
      <c r="X22" s="40">
        <f t="shared" ca="1" si="126"/>
        <v>16.016385048643112</v>
      </c>
      <c r="Y22" s="40">
        <f t="shared" ca="1" si="126"/>
        <v>19.961597542242703</v>
      </c>
      <c r="Z22" s="40">
        <f t="shared" ca="1" si="126"/>
        <v>22.375832053251408</v>
      </c>
      <c r="AA22" s="40">
        <f t="shared" ca="1" si="126"/>
        <v>21.315924219150027</v>
      </c>
      <c r="AB22" s="40">
        <f t="shared" ca="1" si="126"/>
        <v>23.553507424475168</v>
      </c>
      <c r="AC22" s="40">
        <f t="shared" ca="1" si="126"/>
        <v>26.438812083973374</v>
      </c>
      <c r="AD22" s="40">
        <f t="shared" ca="1" si="126"/>
        <v>26.968766001024068</v>
      </c>
      <c r="AE22" s="40">
        <f t="shared" ca="1" si="126"/>
        <v>25.496671786994369</v>
      </c>
      <c r="AF22" s="40">
        <f t="shared" ca="1" si="126"/>
        <v>22.31694828469022</v>
      </c>
      <c r="AG22" s="40">
        <f t="shared" ca="1" si="126"/>
        <v>21.669226830517154</v>
      </c>
      <c r="AH22" s="40">
        <f t="shared" ca="1" si="126"/>
        <v>21.315924219150027</v>
      </c>
      <c r="AI22" s="40">
        <f t="shared" ca="1" si="126"/>
        <v>24.731182795698924</v>
      </c>
      <c r="AJ22" s="40">
        <f t="shared" ca="1" si="126"/>
        <v>19.490527393753201</v>
      </c>
      <c r="AK22" s="40">
        <f t="shared" ca="1" si="126"/>
        <v>22.552483358934971</v>
      </c>
      <c r="AL22" s="40">
        <f t="shared" ca="1" si="126"/>
        <v>27.322068612391195</v>
      </c>
      <c r="AM22" s="40">
        <f t="shared" ca="1" si="126"/>
        <v>24.083461341525858</v>
      </c>
      <c r="AN22" s="40">
        <f t="shared" ca="1" si="126"/>
        <v>26.02662570404506</v>
      </c>
      <c r="AO22" s="40">
        <f t="shared" ca="1" si="126"/>
        <v>26.909882232462877</v>
      </c>
      <c r="AP22" s="40">
        <f t="shared" ca="1" si="126"/>
        <v>36.036866359447004</v>
      </c>
      <c r="AQ22" s="40">
        <f t="shared" ca="1" si="126"/>
        <v>44.457245263696876</v>
      </c>
      <c r="AR22" s="40">
        <f t="shared" ca="1" si="126"/>
        <v>55.409626216077832</v>
      </c>
      <c r="AS22" s="40">
        <f t="shared" ca="1" si="126"/>
        <v>51.935483870967744</v>
      </c>
      <c r="AT22" s="40">
        <f t="shared" ca="1" si="126"/>
        <v>54.879672299027142</v>
      </c>
      <c r="AU22" s="40">
        <f t="shared" ca="1" si="126"/>
        <v>65.184331797235032</v>
      </c>
      <c r="AV22" s="40">
        <f t="shared" ca="1" si="126"/>
        <v>75.665642601126478</v>
      </c>
      <c r="AW22" s="40">
        <f t="shared" ca="1" si="126"/>
        <v>84.910394265232981</v>
      </c>
      <c r="AX22" s="40">
        <f t="shared" ca="1" si="126"/>
        <v>108.81720430107528</v>
      </c>
      <c r="AY22" s="40">
        <f t="shared" ca="1" si="126"/>
        <v>99.395801331285213</v>
      </c>
      <c r="AZ22" s="40">
        <f t="shared" ca="1" si="126"/>
        <v>126.65898617511522</v>
      </c>
      <c r="BA22" s="40">
        <f t="shared" ca="1" si="126"/>
        <v>136.37480798771122</v>
      </c>
      <c r="BB22" s="40">
        <f t="shared" ca="1" si="126"/>
        <v>170.46850998463901</v>
      </c>
      <c r="BC22" s="40">
        <f t="shared" ca="1" si="126"/>
        <v>213.08563748079877</v>
      </c>
      <c r="BD22" s="40">
        <f t="shared" ca="1" si="126"/>
        <v>266.35704685099847</v>
      </c>
      <c r="BE22" s="40">
        <f t="shared" ca="1" si="126"/>
        <v>332.94630856374812</v>
      </c>
      <c r="BF22" s="40">
        <f t="shared" ca="1" si="126"/>
        <v>416.18288570468513</v>
      </c>
      <c r="BG22" s="40">
        <f t="shared" ca="1" si="126"/>
        <v>520.2286071308564</v>
      </c>
      <c r="BH22" s="40">
        <f t="shared" ca="1" si="126"/>
        <v>650.28575891357048</v>
      </c>
      <c r="BI22" s="40">
        <f t="shared" ca="1" si="126"/>
        <v>812.85719864196312</v>
      </c>
      <c r="BJ22" s="40">
        <f t="shared" ca="1" si="126"/>
        <v>1016.0714983024538</v>
      </c>
      <c r="BK22" s="40">
        <f t="shared" ca="1" si="126"/>
        <v>1270.0893728780675</v>
      </c>
      <c r="BL22" s="40">
        <f t="shared" ca="1" si="126"/>
        <v>1587.6117160975841</v>
      </c>
      <c r="BM22" s="40">
        <f t="shared" ca="1" si="126"/>
        <v>1984.5146451219803</v>
      </c>
      <c r="BN22" s="40">
        <f t="shared" ca="1" si="126"/>
        <v>2480.6433064024754</v>
      </c>
      <c r="BO22" s="40">
        <f t="shared" ca="1" si="126"/>
        <v>3100.8041330030942</v>
      </c>
      <c r="BP22" s="40">
        <f t="shared" ca="1" si="126"/>
        <v>3876.0051662538676</v>
      </c>
      <c r="BQ22" s="40">
        <f t="shared" ca="1" si="126"/>
        <v>4845.0064578173351</v>
      </c>
      <c r="BR22" s="40">
        <f t="shared" ca="1" si="126"/>
        <v>6056.2580722716684</v>
      </c>
      <c r="BS22" s="40">
        <f t="shared" ca="1" si="126"/>
        <v>7570.3225903395851</v>
      </c>
      <c r="BT22" s="40">
        <f t="shared" ca="1" si="127"/>
        <v>9462.9032379244818</v>
      </c>
      <c r="BU22" s="40">
        <f t="shared" ca="1" si="127"/>
        <v>11828.629047405604</v>
      </c>
      <c r="BV22" s="40">
        <f t="shared" ca="1" si="127"/>
        <v>14785.786309257004</v>
      </c>
      <c r="BW22" s="40">
        <f t="shared" ca="1" si="127"/>
        <v>18482.232886571255</v>
      </c>
      <c r="BX22" s="40">
        <f t="shared" ca="1" si="127"/>
        <v>23102.791108214067</v>
      </c>
      <c r="BY22" s="40">
        <f t="shared" ca="1" si="127"/>
        <v>28878.488885267587</v>
      </c>
      <c r="BZ22" s="40">
        <f t="shared" ca="1" si="127"/>
        <v>36098.111106584482</v>
      </c>
      <c r="CA22" s="40">
        <f t="shared" ca="1" si="127"/>
        <v>45122.638883230604</v>
      </c>
      <c r="CB22" s="40">
        <f t="shared" ca="1" si="127"/>
        <v>56403.298604038253</v>
      </c>
      <c r="CC22" s="40">
        <f t="shared" ca="1" si="127"/>
        <v>70504.123255047831</v>
      </c>
      <c r="CD22" s="40">
        <f t="shared" ca="1" si="127"/>
        <v>88130.154068809788</v>
      </c>
      <c r="CE22" s="40">
        <f t="shared" ca="1" si="127"/>
        <v>110162.69258601223</v>
      </c>
      <c r="CF22" s="40">
        <f t="shared" ca="1" si="127"/>
        <v>137703.36573251529</v>
      </c>
      <c r="CG22" s="40">
        <f t="shared" ca="1" si="127"/>
        <v>172129.2071656441</v>
      </c>
      <c r="CH22" s="40">
        <f t="shared" ca="1" si="127"/>
        <v>215161.50895705514</v>
      </c>
      <c r="CI22" s="40">
        <f t="shared" ca="1" si="127"/>
        <v>268951.8861963189</v>
      </c>
      <c r="CJ22" s="40">
        <f t="shared" ca="1" si="127"/>
        <v>336189.85774539865</v>
      </c>
      <c r="CK22" s="40">
        <f t="shared" ca="1" si="127"/>
        <v>420237.32218174828</v>
      </c>
      <c r="CL22" s="40">
        <f t="shared" ca="1" si="127"/>
        <v>525296.6527271854</v>
      </c>
      <c r="CM22" s="40">
        <f t="shared" ca="1" si="127"/>
        <v>656620.81590898172</v>
      </c>
      <c r="CN22" s="40">
        <f t="shared" ca="1" si="127"/>
        <v>820776.01988622721</v>
      </c>
      <c r="CO22" s="40">
        <f t="shared" ca="1" si="127"/>
        <v>1025970.0248577839</v>
      </c>
      <c r="CP22" s="40">
        <f t="shared" ca="1" si="127"/>
        <v>1282462.5310722298</v>
      </c>
      <c r="CQ22" s="40">
        <f t="shared" ca="1" si="127"/>
        <v>1603078.1638402874</v>
      </c>
      <c r="CR22" s="40">
        <f t="shared" ca="1" si="127"/>
        <v>2003847.7048003592</v>
      </c>
      <c r="CS22" s="40">
        <f t="shared" ca="1" si="127"/>
        <v>2504809.6310004489</v>
      </c>
      <c r="CT22" s="40">
        <f t="shared" ca="1" si="127"/>
        <v>2978964.2631848445</v>
      </c>
      <c r="CU22" s="40">
        <f t="shared" ca="1" si="127"/>
        <v>2978964.2631848445</v>
      </c>
      <c r="CV22" s="40">
        <f t="shared" ca="1" si="127"/>
        <v>2978964.2631848445</v>
      </c>
      <c r="CW22" s="40">
        <f t="shared" ca="1" si="127"/>
        <v>2978964.2631848445</v>
      </c>
      <c r="CX22" s="40">
        <f t="shared" ca="1" si="127"/>
        <v>2978964.2631848445</v>
      </c>
      <c r="CY22" s="40">
        <f t="shared" ca="1" si="127"/>
        <v>2978964.2631848445</v>
      </c>
      <c r="CZ22" s="40">
        <f t="shared" ca="1" si="127"/>
        <v>2978964.2631848445</v>
      </c>
      <c r="DA22" s="40">
        <f t="shared" ca="1" si="127"/>
        <v>2978964.2631848445</v>
      </c>
      <c r="DB22" s="40">
        <f t="shared" ca="1" si="127"/>
        <v>2978964.2631848445</v>
      </c>
      <c r="DC22" s="40">
        <f t="shared" ca="1" si="127"/>
        <v>2978964.2631848445</v>
      </c>
      <c r="DD22" s="40">
        <f t="shared" ca="1" si="127"/>
        <v>2978964.2631848445</v>
      </c>
      <c r="DE22" s="40">
        <f t="shared" ca="1" si="127"/>
        <v>2978964.2631848445</v>
      </c>
      <c r="DF22" s="40">
        <f t="shared" ca="1" si="127"/>
        <v>2978964.2631848445</v>
      </c>
      <c r="DG22" s="40">
        <f t="shared" ca="1" si="127"/>
        <v>2978964.2631848445</v>
      </c>
      <c r="DH22" s="40">
        <f t="shared" ca="1" si="127"/>
        <v>2978964.2631848445</v>
      </c>
      <c r="DI22" s="40">
        <f t="shared" ca="1" si="127"/>
        <v>2978964.2631848445</v>
      </c>
      <c r="DJ22" s="40">
        <f t="shared" ca="1" si="127"/>
        <v>2978964.2631848445</v>
      </c>
      <c r="DK22" s="40">
        <f t="shared" ca="1" si="127"/>
        <v>2978964.2631848445</v>
      </c>
      <c r="DL22" s="40">
        <f t="shared" ca="1" si="127"/>
        <v>2978964.2631848445</v>
      </c>
      <c r="DM22" s="40">
        <f t="shared" ca="1" si="127"/>
        <v>2978964.2631848445</v>
      </c>
      <c r="DN22" s="40">
        <f t="shared" ca="1" si="127"/>
        <v>2978964.2631848445</v>
      </c>
      <c r="DO22" s="40">
        <f t="shared" ca="1" si="127"/>
        <v>2978964.2631848445</v>
      </c>
      <c r="DP22" s="40">
        <f t="shared" ca="1" si="127"/>
        <v>2978964.2631848445</v>
      </c>
      <c r="DQ22" s="40">
        <f t="shared" ca="1" si="127"/>
        <v>2978964.2631848445</v>
      </c>
      <c r="DR22" s="40">
        <f t="shared" ca="1" si="127"/>
        <v>2978964.2631848445</v>
      </c>
      <c r="DS22" s="40">
        <f t="shared" ca="1" si="127"/>
        <v>2978964.2631848445</v>
      </c>
      <c r="DT22" s="40">
        <f t="shared" ca="1" si="127"/>
        <v>2978964.2631848445</v>
      </c>
      <c r="DU22" s="40">
        <f t="shared" ca="1" si="127"/>
        <v>2978964.2631848445</v>
      </c>
      <c r="DV22" s="40">
        <f t="shared" ca="1" si="127"/>
        <v>2978964.2631848445</v>
      </c>
      <c r="DW22" s="40">
        <f t="shared" ca="1" si="127"/>
        <v>2978964.2631848445</v>
      </c>
      <c r="DX22" s="40">
        <f t="shared" ca="1" si="127"/>
        <v>2978964.2631848445</v>
      </c>
      <c r="DY22" s="40">
        <f t="shared" ca="1" si="127"/>
        <v>2978964.2631848445</v>
      </c>
      <c r="DZ22" s="40">
        <f t="shared" ca="1" si="127"/>
        <v>2978964.2631848445</v>
      </c>
      <c r="EA22" s="40">
        <f t="shared" ca="1" si="127"/>
        <v>2978964.2631848445</v>
      </c>
      <c r="EB22" s="40">
        <f t="shared" ca="1" si="127"/>
        <v>2978964.2631848445</v>
      </c>
      <c r="EC22" s="40">
        <f t="shared" ca="1" si="127"/>
        <v>2978964.2631848445</v>
      </c>
      <c r="ED22" s="40">
        <f t="shared" ca="1" si="127"/>
        <v>2978964.2631848445</v>
      </c>
      <c r="EE22" s="40">
        <f t="shared" ca="1" si="127"/>
        <v>2978964.2631848445</v>
      </c>
      <c r="EF22" s="40">
        <f t="shared" ca="1" si="128"/>
        <v>2978964.2631848445</v>
      </c>
      <c r="EG22" s="40">
        <f t="shared" ca="1" si="128"/>
        <v>2978964.2631848445</v>
      </c>
      <c r="EH22" s="40">
        <f t="shared" ca="1" si="128"/>
        <v>2978964.2631848445</v>
      </c>
      <c r="EI22" s="40">
        <f t="shared" ca="1" si="128"/>
        <v>2978964.2631848445</v>
      </c>
      <c r="EJ22" s="40">
        <f t="shared" ca="1" si="128"/>
        <v>2978964.2631848445</v>
      </c>
      <c r="EK22" s="40">
        <f t="shared" ca="1" si="128"/>
        <v>2978964.2631848445</v>
      </c>
      <c r="EL22" s="40">
        <f t="shared" ca="1" si="128"/>
        <v>2978964.2631848445</v>
      </c>
      <c r="EM22" s="40">
        <f t="shared" ca="1" si="128"/>
        <v>2978964.2631848445</v>
      </c>
      <c r="EN22" s="40">
        <f t="shared" ca="1" si="128"/>
        <v>2978964.2631848445</v>
      </c>
      <c r="EO22" s="40">
        <f t="shared" ca="1" si="128"/>
        <v>2978964.2631848445</v>
      </c>
      <c r="EP22" s="40">
        <f t="shared" ca="1" si="128"/>
        <v>2978964.2631848445</v>
      </c>
      <c r="EQ22" s="40">
        <f t="shared" ca="1" si="128"/>
        <v>2978964.2631848445</v>
      </c>
      <c r="ER22" s="40">
        <f t="shared" ca="1" si="128"/>
        <v>2978964.2631848445</v>
      </c>
      <c r="ES22" s="40">
        <f t="shared" ca="1" si="128"/>
        <v>2978964.2631848445</v>
      </c>
      <c r="ET22" s="40">
        <f t="shared" ca="1" si="128"/>
        <v>2978964.2631848445</v>
      </c>
      <c r="EU22" s="40">
        <f t="shared" ca="1" si="128"/>
        <v>2978964.2631848445</v>
      </c>
      <c r="EV22" s="40">
        <f t="shared" ca="1" si="128"/>
        <v>2978964.2631848445</v>
      </c>
      <c r="EW22" s="40">
        <f t="shared" ca="1" si="128"/>
        <v>2978964.2631848445</v>
      </c>
      <c r="EX22" s="40">
        <f t="shared" ca="1" si="128"/>
        <v>2978964.2631848445</v>
      </c>
      <c r="EY22" s="40">
        <f t="shared" ca="1" si="128"/>
        <v>2978964.2631848445</v>
      </c>
      <c r="EZ22" s="40">
        <f t="shared" ca="1" si="128"/>
        <v>2978964.2631848445</v>
      </c>
      <c r="FA22" s="40">
        <f t="shared" ca="1" si="128"/>
        <v>2978964.2631848445</v>
      </c>
      <c r="FB22" s="40">
        <f t="shared" ca="1" si="128"/>
        <v>2978964.2631848445</v>
      </c>
      <c r="FC22" s="40">
        <f t="shared" ca="1" si="128"/>
        <v>2978964.2631848445</v>
      </c>
      <c r="FD22" s="40">
        <f t="shared" ca="1" si="128"/>
        <v>2978964.2631848445</v>
      </c>
      <c r="FE22" s="40">
        <f t="shared" ca="1" si="128"/>
        <v>2978964.2631848445</v>
      </c>
      <c r="FF22" s="40">
        <f t="shared" ca="1" si="128"/>
        <v>2978964.2631848445</v>
      </c>
      <c r="FG22" s="40">
        <f t="shared" ca="1" si="128"/>
        <v>2978964.2631848445</v>
      </c>
      <c r="FH22" s="40">
        <f t="shared" ca="1" si="128"/>
        <v>2978964.2631848445</v>
      </c>
      <c r="FI22" s="40">
        <f t="shared" ca="1" si="128"/>
        <v>2978964.2631848445</v>
      </c>
      <c r="FJ22" s="40">
        <f t="shared" ca="1" si="128"/>
        <v>2978964.2631848445</v>
      </c>
      <c r="FK22" s="40">
        <f t="shared" ca="1" si="128"/>
        <v>2978964.2631848445</v>
      </c>
      <c r="FL22" s="40">
        <f t="shared" ca="1" si="128"/>
        <v>2978964.2631848445</v>
      </c>
      <c r="FM22" s="40">
        <f t="shared" ca="1" si="128"/>
        <v>2978964.2631848445</v>
      </c>
      <c r="FN22" s="40">
        <f t="shared" ca="1" si="128"/>
        <v>2978964.2631848445</v>
      </c>
      <c r="FO22" s="40">
        <f t="shared" ca="1" si="128"/>
        <v>2978964.2631848445</v>
      </c>
      <c r="FP22" s="40">
        <f t="shared" ca="1" si="128"/>
        <v>2978964.2631848445</v>
      </c>
      <c r="FQ22" s="40">
        <f t="shared" ca="1" si="128"/>
        <v>2978964.2631848445</v>
      </c>
      <c r="FR22" s="40">
        <f t="shared" ca="1" si="128"/>
        <v>2978964.2631848445</v>
      </c>
      <c r="FS22" s="40">
        <f t="shared" ca="1" si="128"/>
        <v>2978964.2631848445</v>
      </c>
      <c r="FT22" s="40">
        <f t="shared" ca="1" si="128"/>
        <v>2978964.2631848445</v>
      </c>
      <c r="FU22" s="40">
        <f t="shared" ca="1" si="128"/>
        <v>2978964.2631848445</v>
      </c>
      <c r="FV22" s="40">
        <f t="shared" ca="1" si="128"/>
        <v>2978964.2631848445</v>
      </c>
      <c r="FW22" s="40">
        <f t="shared" ca="1" si="128"/>
        <v>2978964.2631848445</v>
      </c>
      <c r="FX22" s="40">
        <f t="shared" ca="1" si="128"/>
        <v>2978964.2631848445</v>
      </c>
      <c r="FY22" s="40">
        <f t="shared" ca="1" si="128"/>
        <v>2978964.2631848445</v>
      </c>
      <c r="FZ22" s="40">
        <f t="shared" ca="1" si="128"/>
        <v>2978964.2631848445</v>
      </c>
      <c r="GA22" s="40">
        <f t="shared" ca="1" si="128"/>
        <v>2978964.2631848445</v>
      </c>
      <c r="GB22" s="40">
        <f t="shared" ca="1" si="128"/>
        <v>2978964.2631848445</v>
      </c>
      <c r="GC22" s="40">
        <f t="shared" ca="1" si="128"/>
        <v>2978964.2631848445</v>
      </c>
      <c r="GD22" s="40">
        <f t="shared" ca="1" si="128"/>
        <v>2978964.2631848445</v>
      </c>
      <c r="GE22" s="40">
        <f t="shared" ca="1" si="128"/>
        <v>2978964.2631848445</v>
      </c>
      <c r="GF22" s="40">
        <f t="shared" ca="1" si="128"/>
        <v>2978964.2631848445</v>
      </c>
      <c r="GG22" s="40">
        <f t="shared" ca="1" si="128"/>
        <v>2978964.2631848445</v>
      </c>
      <c r="GH22" s="40">
        <f t="shared" ca="1" si="128"/>
        <v>2978964.2631848445</v>
      </c>
      <c r="GI22" s="40">
        <f t="shared" ca="1" si="128"/>
        <v>2978964.2631848445</v>
      </c>
      <c r="GJ22" s="40">
        <f t="shared" ca="1" si="128"/>
        <v>2978964.2631848445</v>
      </c>
      <c r="GK22" s="40">
        <f t="shared" ca="1" si="128"/>
        <v>2978964.2631848445</v>
      </c>
      <c r="GL22" s="40">
        <f t="shared" ca="1" si="128"/>
        <v>2978964.2631848445</v>
      </c>
      <c r="GM22" s="40">
        <f t="shared" ca="1" si="128"/>
        <v>2978964.2631848445</v>
      </c>
      <c r="GN22" s="40">
        <f t="shared" ca="1" si="128"/>
        <v>2978964.2631848445</v>
      </c>
      <c r="GO22" s="40">
        <f t="shared" ca="1" si="128"/>
        <v>2978964.2631848445</v>
      </c>
      <c r="GP22" s="40">
        <f t="shared" ca="1" si="128"/>
        <v>2978964.2631848445</v>
      </c>
      <c r="GQ22" s="40">
        <f t="shared" ca="1" si="128"/>
        <v>2978964.2631848445</v>
      </c>
      <c r="GR22" s="40">
        <f t="shared" ca="1" si="129"/>
        <v>2978964.2631848445</v>
      </c>
      <c r="GS22" s="40">
        <f t="shared" ca="1" si="129"/>
        <v>2978964.2631848445</v>
      </c>
      <c r="GT22" s="40">
        <f t="shared" ca="1" si="129"/>
        <v>2978964.2631848445</v>
      </c>
      <c r="GU22" s="40">
        <f t="shared" ca="1" si="129"/>
        <v>2978964.2631848445</v>
      </c>
      <c r="GV22" s="40">
        <f t="shared" ca="1" si="129"/>
        <v>2978964.2631848445</v>
      </c>
      <c r="GW22" s="40">
        <f t="shared" ca="1" si="129"/>
        <v>2978964.2631848445</v>
      </c>
      <c r="GX22" s="40">
        <f t="shared" ca="1" si="129"/>
        <v>2978964.2631848445</v>
      </c>
      <c r="GY22" s="40">
        <f t="shared" ca="1" si="129"/>
        <v>2978964.2631848445</v>
      </c>
      <c r="GZ22" s="40">
        <f t="shared" ca="1" si="129"/>
        <v>2978964.2631848445</v>
      </c>
      <c r="HA22" s="40">
        <f t="shared" ca="1" si="129"/>
        <v>2978964.2631848445</v>
      </c>
      <c r="HB22" s="40">
        <f t="shared" ca="1" si="129"/>
        <v>2978964.2631848445</v>
      </c>
      <c r="HC22" s="40">
        <f t="shared" ca="1" si="129"/>
        <v>2978964.2631848445</v>
      </c>
      <c r="HD22" s="40">
        <f t="shared" ca="1" si="129"/>
        <v>2978964.2631848445</v>
      </c>
      <c r="HE22" s="40">
        <f t="shared" ca="1" si="129"/>
        <v>2978964.2631848445</v>
      </c>
      <c r="HF22" s="40">
        <f t="shared" ca="1" si="129"/>
        <v>2978964.2631848445</v>
      </c>
      <c r="HG22" s="40">
        <f t="shared" ca="1" si="129"/>
        <v>2978964.2631848445</v>
      </c>
      <c r="HH22" s="40">
        <f t="shared" ca="1" si="129"/>
        <v>2978964.2631848445</v>
      </c>
      <c r="HI22" s="40">
        <f t="shared" ca="1" si="129"/>
        <v>2978964.2631848445</v>
      </c>
      <c r="HJ22" s="40">
        <f t="shared" ca="1" si="129"/>
        <v>2978964.2631848445</v>
      </c>
      <c r="HK22" s="40">
        <f t="shared" ca="1" si="129"/>
        <v>2978964.2631848445</v>
      </c>
      <c r="HL22" s="40">
        <f t="shared" ca="1" si="129"/>
        <v>2978964.2631848445</v>
      </c>
      <c r="HM22" s="40">
        <f t="shared" ca="1" si="129"/>
        <v>2978964.2631848445</v>
      </c>
      <c r="HN22" s="40">
        <f t="shared" ca="1" si="129"/>
        <v>2978964.2631848445</v>
      </c>
      <c r="HO22" s="40">
        <f t="shared" ca="1" si="129"/>
        <v>2978964.2631848445</v>
      </c>
      <c r="HP22" s="40">
        <f t="shared" ca="1" si="129"/>
        <v>2978964.2631848445</v>
      </c>
      <c r="HQ22" s="40">
        <f t="shared" ca="1" si="129"/>
        <v>2978964.2631848445</v>
      </c>
      <c r="HR22" s="40">
        <f t="shared" ca="1" si="129"/>
        <v>2978964.2631848445</v>
      </c>
      <c r="HS22" s="40">
        <f t="shared" ca="1" si="129"/>
        <v>2978964.2631848445</v>
      </c>
      <c r="HT22" s="40">
        <f t="shared" ca="1" si="129"/>
        <v>2978964.2631848445</v>
      </c>
      <c r="HU22" s="40">
        <f t="shared" ca="1" si="129"/>
        <v>2978964.2631848445</v>
      </c>
      <c r="HV22" s="40">
        <f t="shared" ca="1" si="129"/>
        <v>2978964.2631848445</v>
      </c>
      <c r="HW22" s="40">
        <f t="shared" ca="1" si="129"/>
        <v>2978964.2631848445</v>
      </c>
      <c r="HX22" s="40">
        <f t="shared" ca="1" si="129"/>
        <v>2978964.2631848445</v>
      </c>
      <c r="HY22" s="40">
        <f t="shared" ca="1" si="129"/>
        <v>2978964.2631848445</v>
      </c>
      <c r="HZ22" s="40">
        <f t="shared" ca="1" si="129"/>
        <v>2978964.2631848445</v>
      </c>
      <c r="IA22" s="40">
        <f t="shared" ca="1" si="129"/>
        <v>2978964.2631848445</v>
      </c>
      <c r="IB22" s="40">
        <f t="shared" ca="1" si="129"/>
        <v>2978964.2631848445</v>
      </c>
      <c r="IC22" s="40">
        <f t="shared" ca="1" si="129"/>
        <v>2978964.2631848445</v>
      </c>
      <c r="ID22" s="40">
        <f t="shared" ca="1" si="129"/>
        <v>2978964.2631848445</v>
      </c>
      <c r="IE22" s="40">
        <f t="shared" ca="1" si="129"/>
        <v>2978964.2631848445</v>
      </c>
      <c r="IF22" s="40">
        <f t="shared" ca="1" si="129"/>
        <v>2978964.2631848445</v>
      </c>
      <c r="IG22" s="40">
        <f t="shared" ca="1" si="129"/>
        <v>2978964.2631848445</v>
      </c>
      <c r="IH22" s="40">
        <f t="shared" ca="1" si="129"/>
        <v>2978964.2631848445</v>
      </c>
      <c r="II22" s="40">
        <f t="shared" ca="1" si="129"/>
        <v>2978964.2631848445</v>
      </c>
      <c r="IJ22" s="40">
        <f t="shared" ca="1" si="129"/>
        <v>2978964.2631848445</v>
      </c>
      <c r="IK22" s="40">
        <f t="shared" ca="1" si="129"/>
        <v>2978964.2631848445</v>
      </c>
      <c r="IL22" s="40">
        <f t="shared" ca="1" si="129"/>
        <v>2978964.2631848445</v>
      </c>
      <c r="IM22" s="40">
        <f t="shared" ca="1" si="129"/>
        <v>2978964.2631848445</v>
      </c>
      <c r="IN22" s="40">
        <f t="shared" ca="1" si="129"/>
        <v>2978964.2631848445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43888</v>
      </c>
      <c r="F23" s="19" t="s">
        <v>493</v>
      </c>
      <c r="G23" s="40">
        <f t="shared" si="130"/>
        <v>6.182795698924731</v>
      </c>
      <c r="H23" s="40">
        <f t="shared" ref="H23:BS23" ca="1" si="131">H12*$C$15</f>
        <v>6.771633384536611</v>
      </c>
      <c r="I23" s="40">
        <f t="shared" ca="1" si="131"/>
        <v>7.3604710701484901</v>
      </c>
      <c r="J23" s="40">
        <f t="shared" ca="1" si="131"/>
        <v>7.9493087557603692</v>
      </c>
      <c r="K23" s="40">
        <f t="shared" ca="1" si="131"/>
        <v>8.5381464413722483</v>
      </c>
      <c r="L23" s="40">
        <f t="shared" ca="1" si="131"/>
        <v>9.89247311827957</v>
      </c>
      <c r="M23" s="40">
        <f t="shared" ca="1" si="131"/>
        <v>11.570660522273426</v>
      </c>
      <c r="N23" s="40">
        <f t="shared" ca="1" si="131"/>
        <v>12.542242703533027</v>
      </c>
      <c r="O23" s="40">
        <f t="shared" ca="1" si="131"/>
        <v>13.418138760880696</v>
      </c>
      <c r="P23" s="40">
        <f t="shared" ca="1" si="131"/>
        <v>14.387267451783583</v>
      </c>
      <c r="Q23" s="40">
        <f t="shared" ca="1" si="131"/>
        <v>15.515873015873016</v>
      </c>
      <c r="R23" s="40">
        <f t="shared" ca="1" si="131"/>
        <v>16.690871852162175</v>
      </c>
      <c r="S23" s="40">
        <f t="shared" ca="1" si="131"/>
        <v>11.305683563748079</v>
      </c>
      <c r="T23" s="40">
        <f t="shared" ca="1" si="131"/>
        <v>11.070148489503328</v>
      </c>
      <c r="U23" s="40">
        <f t="shared" ca="1" si="131"/>
        <v>14.662058371735792</v>
      </c>
      <c r="V23" s="40">
        <f t="shared" ca="1" si="131"/>
        <v>16.487455197132618</v>
      </c>
      <c r="W23" s="40">
        <f t="shared" ca="1" si="131"/>
        <v>17.311827956989248</v>
      </c>
      <c r="X23" s="40">
        <f t="shared" ca="1" si="131"/>
        <v>16.016385048643112</v>
      </c>
      <c r="Y23" s="40">
        <f t="shared" ca="1" si="131"/>
        <v>19.961597542242703</v>
      </c>
      <c r="Z23" s="40">
        <f t="shared" ca="1" si="131"/>
        <v>22.375832053251408</v>
      </c>
      <c r="AA23" s="40">
        <f t="shared" ca="1" si="131"/>
        <v>21.315924219150027</v>
      </c>
      <c r="AB23" s="40">
        <f t="shared" ca="1" si="131"/>
        <v>23.553507424475168</v>
      </c>
      <c r="AC23" s="40">
        <f t="shared" ca="1" si="131"/>
        <v>26.438812083973374</v>
      </c>
      <c r="AD23" s="40">
        <f t="shared" ca="1" si="131"/>
        <v>26.968766001024068</v>
      </c>
      <c r="AE23" s="40">
        <f t="shared" ca="1" si="131"/>
        <v>25.496671786994369</v>
      </c>
      <c r="AF23" s="40">
        <f t="shared" ca="1" si="131"/>
        <v>22.31694828469022</v>
      </c>
      <c r="AG23" s="40">
        <f t="shared" ca="1" si="131"/>
        <v>21.669226830517154</v>
      </c>
      <c r="AH23" s="40">
        <f t="shared" ca="1" si="131"/>
        <v>21.315924219150027</v>
      </c>
      <c r="AI23" s="40">
        <f t="shared" ca="1" si="131"/>
        <v>24.731182795698924</v>
      </c>
      <c r="AJ23" s="40">
        <f t="shared" ca="1" si="131"/>
        <v>19.490527393753201</v>
      </c>
      <c r="AK23" s="40">
        <f t="shared" ca="1" si="131"/>
        <v>22.552483358934971</v>
      </c>
      <c r="AL23" s="40">
        <f t="shared" ca="1" si="131"/>
        <v>27.322068612391195</v>
      </c>
      <c r="AM23" s="40">
        <f t="shared" ca="1" si="131"/>
        <v>24.083461341525858</v>
      </c>
      <c r="AN23" s="40">
        <f t="shared" ca="1" si="131"/>
        <v>26.02662570404506</v>
      </c>
      <c r="AO23" s="40">
        <f t="shared" ca="1" si="131"/>
        <v>26.909882232462877</v>
      </c>
      <c r="AP23" s="40">
        <f t="shared" ca="1" si="131"/>
        <v>36.036866359447004</v>
      </c>
      <c r="AQ23" s="40">
        <f t="shared" ca="1" si="131"/>
        <v>44.457245263696876</v>
      </c>
      <c r="AR23" s="40">
        <f t="shared" ca="1" si="131"/>
        <v>55.409626216077832</v>
      </c>
      <c r="AS23" s="40">
        <f t="shared" ca="1" si="131"/>
        <v>51.935483870967744</v>
      </c>
      <c r="AT23" s="40">
        <f t="shared" ca="1" si="131"/>
        <v>54.879672299027142</v>
      </c>
      <c r="AU23" s="40">
        <f t="shared" ca="1" si="131"/>
        <v>65.184331797235032</v>
      </c>
      <c r="AV23" s="40">
        <f t="shared" ca="1" si="131"/>
        <v>75.665642601126478</v>
      </c>
      <c r="AW23" s="40">
        <f t="shared" ca="1" si="131"/>
        <v>84.910394265232981</v>
      </c>
      <c r="AX23" s="40">
        <f t="shared" ca="1" si="131"/>
        <v>108.81720430107528</v>
      </c>
      <c r="AY23" s="40">
        <f t="shared" ca="1" si="131"/>
        <v>99.395801331285213</v>
      </c>
      <c r="AZ23" s="40">
        <f t="shared" ca="1" si="131"/>
        <v>126.65898617511522</v>
      </c>
      <c r="BA23" s="40">
        <f t="shared" ca="1" si="131"/>
        <v>136.37480798771122</v>
      </c>
      <c r="BB23" s="40">
        <f t="shared" ca="1" si="131"/>
        <v>190.92473118279568</v>
      </c>
      <c r="BC23" s="40">
        <f t="shared" ca="1" si="131"/>
        <v>267.29462365591394</v>
      </c>
      <c r="BD23" s="40">
        <f t="shared" ca="1" si="131"/>
        <v>374.21247311827943</v>
      </c>
      <c r="BE23" s="40">
        <f t="shared" ca="1" si="131"/>
        <v>523.8974623655912</v>
      </c>
      <c r="BF23" s="40">
        <f t="shared" ca="1" si="131"/>
        <v>733.45644731182767</v>
      </c>
      <c r="BG23" s="40">
        <f t="shared" ca="1" si="131"/>
        <v>1026.8390262365588</v>
      </c>
      <c r="BH23" s="40">
        <f t="shared" ca="1" si="131"/>
        <v>1437.5746367311822</v>
      </c>
      <c r="BI23" s="40">
        <f t="shared" ca="1" si="131"/>
        <v>2012.6044914236547</v>
      </c>
      <c r="BJ23" s="40">
        <f t="shared" ca="1" si="131"/>
        <v>2817.6462879931164</v>
      </c>
      <c r="BK23" s="40">
        <f t="shared" ca="1" si="131"/>
        <v>3944.7048031903628</v>
      </c>
      <c r="BL23" s="40">
        <f t="shared" ca="1" si="131"/>
        <v>5522.5867244665069</v>
      </c>
      <c r="BM23" s="40">
        <f t="shared" ca="1" si="131"/>
        <v>7731.6214142531098</v>
      </c>
      <c r="BN23" s="40">
        <f t="shared" ca="1" si="131"/>
        <v>10824.269979954353</v>
      </c>
      <c r="BO23" s="40">
        <f t="shared" ca="1" si="131"/>
        <v>15153.977971936092</v>
      </c>
      <c r="BP23" s="40">
        <f t="shared" ca="1" si="131"/>
        <v>21215.569160710529</v>
      </c>
      <c r="BQ23" s="40">
        <f t="shared" ca="1" si="131"/>
        <v>29701.796824994737</v>
      </c>
      <c r="BR23" s="40">
        <f t="shared" ca="1" si="131"/>
        <v>41582.515554992628</v>
      </c>
      <c r="BS23" s="40">
        <f t="shared" ca="1" si="131"/>
        <v>58215.52177698967</v>
      </c>
      <c r="BT23" s="40">
        <f t="shared" ca="1" si="127"/>
        <v>81501.730487785535</v>
      </c>
      <c r="BU23" s="40">
        <f t="shared" ca="1" si="127"/>
        <v>114102.42268289975</v>
      </c>
      <c r="BV23" s="40">
        <f t="shared" ca="1" si="127"/>
        <v>159743.39175605966</v>
      </c>
      <c r="BW23" s="40">
        <f t="shared" ca="1" si="127"/>
        <v>223640.74845848349</v>
      </c>
      <c r="BX23" s="40">
        <f t="shared" ca="1" si="127"/>
        <v>313097.0478418768</v>
      </c>
      <c r="BY23" s="40">
        <f t="shared" ca="1" si="127"/>
        <v>438335.86697862751</v>
      </c>
      <c r="BZ23" s="40">
        <f t="shared" ca="1" si="127"/>
        <v>613670.2137700785</v>
      </c>
      <c r="CA23" s="40">
        <f t="shared" ca="1" si="127"/>
        <v>859138.2992781098</v>
      </c>
      <c r="CB23" s="40">
        <f t="shared" ca="1" si="127"/>
        <v>1202793.6189893538</v>
      </c>
      <c r="CC23" s="40">
        <f t="shared" ca="1" si="127"/>
        <v>1683911.0665850951</v>
      </c>
      <c r="CD23" s="40">
        <f t="shared" ca="1" si="127"/>
        <v>2357475.493219133</v>
      </c>
      <c r="CE23" s="40">
        <f t="shared" ca="1" si="127"/>
        <v>2978964.2631848445</v>
      </c>
      <c r="CF23" s="40">
        <f t="shared" ca="1" si="127"/>
        <v>2978964.2631848445</v>
      </c>
      <c r="CG23" s="40">
        <f t="shared" ca="1" si="127"/>
        <v>2978964.2631848445</v>
      </c>
      <c r="CH23" s="40">
        <f t="shared" ca="1" si="127"/>
        <v>2978964.2631848445</v>
      </c>
      <c r="CI23" s="40">
        <f t="shared" ca="1" si="127"/>
        <v>2978964.2631848445</v>
      </c>
      <c r="CJ23" s="40">
        <f t="shared" ca="1" si="127"/>
        <v>2978964.2631848445</v>
      </c>
      <c r="CK23" s="40">
        <f t="shared" ca="1" si="127"/>
        <v>2978964.2631848445</v>
      </c>
      <c r="CL23" s="40">
        <f t="shared" ca="1" si="127"/>
        <v>2978964.2631848445</v>
      </c>
      <c r="CM23" s="40">
        <f t="shared" ca="1" si="127"/>
        <v>2978964.2631848445</v>
      </c>
      <c r="CN23" s="40">
        <f t="shared" ca="1" si="127"/>
        <v>2978964.2631848445</v>
      </c>
      <c r="CO23" s="40">
        <f t="shared" ca="1" si="127"/>
        <v>2978964.2631848445</v>
      </c>
      <c r="CP23" s="40">
        <f t="shared" ca="1" si="127"/>
        <v>2978964.2631848445</v>
      </c>
      <c r="CQ23" s="40">
        <f t="shared" ca="1" si="127"/>
        <v>2978964.2631848445</v>
      </c>
      <c r="CR23" s="40">
        <f t="shared" ca="1" si="127"/>
        <v>2978964.2631848445</v>
      </c>
      <c r="CS23" s="40">
        <f t="shared" ca="1" si="127"/>
        <v>2978964.2631848445</v>
      </c>
      <c r="CT23" s="40">
        <f t="shared" ca="1" si="127"/>
        <v>2978964.2631848445</v>
      </c>
      <c r="CU23" s="40">
        <f t="shared" ca="1" si="127"/>
        <v>2978964.2631848445</v>
      </c>
      <c r="CV23" s="40">
        <f t="shared" ca="1" si="127"/>
        <v>2978964.2631848445</v>
      </c>
      <c r="CW23" s="40">
        <f t="shared" ca="1" si="127"/>
        <v>2978964.2631848445</v>
      </c>
      <c r="CX23" s="40">
        <f t="shared" ca="1" si="127"/>
        <v>2978964.2631848445</v>
      </c>
      <c r="CY23" s="40">
        <f t="shared" ca="1" si="127"/>
        <v>2978964.2631848445</v>
      </c>
      <c r="CZ23" s="40">
        <f t="shared" ca="1" si="127"/>
        <v>2978964.2631848445</v>
      </c>
      <c r="DA23" s="40">
        <f t="shared" ca="1" si="127"/>
        <v>2978964.2631848445</v>
      </c>
      <c r="DB23" s="40">
        <f t="shared" ca="1" si="127"/>
        <v>2978964.2631848445</v>
      </c>
      <c r="DC23" s="40">
        <f t="shared" ca="1" si="127"/>
        <v>2978964.2631848445</v>
      </c>
      <c r="DD23" s="40">
        <f t="shared" ca="1" si="127"/>
        <v>2978964.2631848445</v>
      </c>
      <c r="DE23" s="40">
        <f t="shared" ca="1" si="127"/>
        <v>2978964.2631848445</v>
      </c>
      <c r="DF23" s="40">
        <f t="shared" ca="1" si="127"/>
        <v>2978964.2631848445</v>
      </c>
      <c r="DG23" s="40">
        <f t="shared" ca="1" si="127"/>
        <v>2978964.2631848445</v>
      </c>
      <c r="DH23" s="40">
        <f t="shared" ca="1" si="127"/>
        <v>2978964.2631848445</v>
      </c>
      <c r="DI23" s="40">
        <f t="shared" ca="1" si="127"/>
        <v>2978964.2631848445</v>
      </c>
      <c r="DJ23" s="40">
        <f t="shared" ca="1" si="127"/>
        <v>2978964.2631848445</v>
      </c>
      <c r="DK23" s="40">
        <f t="shared" ca="1" si="127"/>
        <v>2978964.2631848445</v>
      </c>
      <c r="DL23" s="40">
        <f t="shared" ca="1" si="127"/>
        <v>2978964.2631848445</v>
      </c>
      <c r="DM23" s="40">
        <f t="shared" ca="1" si="127"/>
        <v>2978964.2631848445</v>
      </c>
      <c r="DN23" s="40">
        <f t="shared" ca="1" si="127"/>
        <v>2978964.2631848445</v>
      </c>
      <c r="DO23" s="40">
        <f t="shared" ca="1" si="127"/>
        <v>2978964.2631848445</v>
      </c>
      <c r="DP23" s="40">
        <f t="shared" ca="1" si="127"/>
        <v>2978964.2631848445</v>
      </c>
      <c r="DQ23" s="40">
        <f t="shared" ca="1" si="127"/>
        <v>2978964.2631848445</v>
      </c>
      <c r="DR23" s="40">
        <f t="shared" ca="1" si="127"/>
        <v>2978964.2631848445</v>
      </c>
      <c r="DS23" s="40">
        <f t="shared" ca="1" si="127"/>
        <v>2978964.2631848445</v>
      </c>
      <c r="DT23" s="40">
        <f t="shared" ca="1" si="127"/>
        <v>2978964.2631848445</v>
      </c>
      <c r="DU23" s="40">
        <f t="shared" ca="1" si="127"/>
        <v>2978964.2631848445</v>
      </c>
      <c r="DV23" s="40">
        <f t="shared" ca="1" si="127"/>
        <v>2978964.2631848445</v>
      </c>
      <c r="DW23" s="40">
        <f t="shared" ca="1" si="127"/>
        <v>2978964.2631848445</v>
      </c>
      <c r="DX23" s="40">
        <f t="shared" ca="1" si="127"/>
        <v>2978964.2631848445</v>
      </c>
      <c r="DY23" s="40">
        <f t="shared" ca="1" si="127"/>
        <v>2978964.2631848445</v>
      </c>
      <c r="DZ23" s="40">
        <f t="shared" ca="1" si="127"/>
        <v>2978964.2631848445</v>
      </c>
      <c r="EA23" s="40">
        <f t="shared" ca="1" si="127"/>
        <v>2978964.2631848445</v>
      </c>
      <c r="EB23" s="40">
        <f t="shared" ca="1" si="127"/>
        <v>2978964.2631848445</v>
      </c>
      <c r="EC23" s="40">
        <f t="shared" ca="1" si="127"/>
        <v>2978964.2631848445</v>
      </c>
      <c r="ED23" s="40">
        <f t="shared" ca="1" si="127"/>
        <v>2978964.2631848445</v>
      </c>
      <c r="EE23" s="40">
        <f t="shared" ca="1" si="127"/>
        <v>2978964.2631848445</v>
      </c>
      <c r="EF23" s="40">
        <f t="shared" ca="1" si="128"/>
        <v>2978964.2631848445</v>
      </c>
      <c r="EG23" s="40">
        <f t="shared" ca="1" si="128"/>
        <v>2978964.2631848445</v>
      </c>
      <c r="EH23" s="40">
        <f t="shared" ca="1" si="128"/>
        <v>2978964.2631848445</v>
      </c>
      <c r="EI23" s="40">
        <f t="shared" ca="1" si="128"/>
        <v>2978964.2631848445</v>
      </c>
      <c r="EJ23" s="40">
        <f t="shared" ca="1" si="128"/>
        <v>2978964.2631848445</v>
      </c>
      <c r="EK23" s="40">
        <f t="shared" ca="1" si="128"/>
        <v>2978964.2631848445</v>
      </c>
      <c r="EL23" s="40">
        <f t="shared" ca="1" si="128"/>
        <v>2978964.2631848445</v>
      </c>
      <c r="EM23" s="40">
        <f t="shared" ca="1" si="128"/>
        <v>2978964.2631848445</v>
      </c>
      <c r="EN23" s="40">
        <f t="shared" ca="1" si="128"/>
        <v>2978964.2631848445</v>
      </c>
      <c r="EO23" s="40">
        <f t="shared" ca="1" si="128"/>
        <v>2978964.2631848445</v>
      </c>
      <c r="EP23" s="40">
        <f t="shared" ca="1" si="128"/>
        <v>2978964.2631848445</v>
      </c>
      <c r="EQ23" s="40">
        <f t="shared" ca="1" si="128"/>
        <v>2978964.2631848445</v>
      </c>
      <c r="ER23" s="40">
        <f t="shared" ca="1" si="128"/>
        <v>2978964.2631848445</v>
      </c>
      <c r="ES23" s="40">
        <f t="shared" ca="1" si="128"/>
        <v>2978964.2631848445</v>
      </c>
      <c r="ET23" s="40">
        <f t="shared" ca="1" si="128"/>
        <v>2978964.2631848445</v>
      </c>
      <c r="EU23" s="40">
        <f t="shared" ca="1" si="128"/>
        <v>2978964.2631848445</v>
      </c>
      <c r="EV23" s="40">
        <f t="shared" ca="1" si="128"/>
        <v>2978964.2631848445</v>
      </c>
      <c r="EW23" s="40">
        <f t="shared" ca="1" si="128"/>
        <v>2978964.2631848445</v>
      </c>
      <c r="EX23" s="40">
        <f t="shared" ca="1" si="128"/>
        <v>2978964.2631848445</v>
      </c>
      <c r="EY23" s="40">
        <f t="shared" ca="1" si="128"/>
        <v>2978964.2631848445</v>
      </c>
      <c r="EZ23" s="40">
        <f t="shared" ca="1" si="128"/>
        <v>2978964.2631848445</v>
      </c>
      <c r="FA23" s="40">
        <f t="shared" ca="1" si="128"/>
        <v>2978964.2631848445</v>
      </c>
      <c r="FB23" s="40">
        <f t="shared" ca="1" si="128"/>
        <v>2978964.2631848445</v>
      </c>
      <c r="FC23" s="40">
        <f t="shared" ca="1" si="128"/>
        <v>2978964.2631848445</v>
      </c>
      <c r="FD23" s="40">
        <f t="shared" ca="1" si="128"/>
        <v>2978964.2631848445</v>
      </c>
      <c r="FE23" s="40">
        <f t="shared" ca="1" si="128"/>
        <v>2978964.2631848445</v>
      </c>
      <c r="FF23" s="40">
        <f t="shared" ca="1" si="128"/>
        <v>2978964.2631848445</v>
      </c>
      <c r="FG23" s="40">
        <f t="shared" ca="1" si="128"/>
        <v>2978964.2631848445</v>
      </c>
      <c r="FH23" s="40">
        <f t="shared" ca="1" si="128"/>
        <v>2978964.2631848445</v>
      </c>
      <c r="FI23" s="40">
        <f t="shared" ca="1" si="128"/>
        <v>2978964.2631848445</v>
      </c>
      <c r="FJ23" s="40">
        <f t="shared" ca="1" si="128"/>
        <v>2978964.2631848445</v>
      </c>
      <c r="FK23" s="40">
        <f t="shared" ca="1" si="128"/>
        <v>2978964.2631848445</v>
      </c>
      <c r="FL23" s="40">
        <f t="shared" ca="1" si="128"/>
        <v>2978964.2631848445</v>
      </c>
      <c r="FM23" s="40">
        <f t="shared" ca="1" si="128"/>
        <v>2978964.2631848445</v>
      </c>
      <c r="FN23" s="40">
        <f t="shared" ca="1" si="128"/>
        <v>2978964.2631848445</v>
      </c>
      <c r="FO23" s="40">
        <f t="shared" ca="1" si="128"/>
        <v>2978964.2631848445</v>
      </c>
      <c r="FP23" s="40">
        <f t="shared" ca="1" si="128"/>
        <v>2978964.2631848445</v>
      </c>
      <c r="FQ23" s="40">
        <f t="shared" ca="1" si="128"/>
        <v>2978964.2631848445</v>
      </c>
      <c r="FR23" s="40">
        <f t="shared" ca="1" si="128"/>
        <v>2978964.2631848445</v>
      </c>
      <c r="FS23" s="40">
        <f t="shared" ca="1" si="128"/>
        <v>2978964.2631848445</v>
      </c>
      <c r="FT23" s="40">
        <f t="shared" ca="1" si="128"/>
        <v>2978964.2631848445</v>
      </c>
      <c r="FU23" s="40">
        <f t="shared" ca="1" si="128"/>
        <v>2978964.2631848445</v>
      </c>
      <c r="FV23" s="40">
        <f t="shared" ca="1" si="128"/>
        <v>2978964.2631848445</v>
      </c>
      <c r="FW23" s="40">
        <f t="shared" ca="1" si="128"/>
        <v>2978964.2631848445</v>
      </c>
      <c r="FX23" s="40">
        <f t="shared" ca="1" si="128"/>
        <v>2978964.2631848445</v>
      </c>
      <c r="FY23" s="40">
        <f t="shared" ca="1" si="128"/>
        <v>2978964.2631848445</v>
      </c>
      <c r="FZ23" s="40">
        <f t="shared" ca="1" si="128"/>
        <v>2978964.2631848445</v>
      </c>
      <c r="GA23" s="40">
        <f t="shared" ca="1" si="128"/>
        <v>2978964.2631848445</v>
      </c>
      <c r="GB23" s="40">
        <f t="shared" ca="1" si="128"/>
        <v>2978964.2631848445</v>
      </c>
      <c r="GC23" s="40">
        <f t="shared" ca="1" si="128"/>
        <v>2978964.2631848445</v>
      </c>
      <c r="GD23" s="40">
        <f t="shared" ca="1" si="128"/>
        <v>2978964.2631848445</v>
      </c>
      <c r="GE23" s="40">
        <f t="shared" ca="1" si="128"/>
        <v>2978964.2631848445</v>
      </c>
      <c r="GF23" s="40">
        <f t="shared" ca="1" si="128"/>
        <v>2978964.2631848445</v>
      </c>
      <c r="GG23" s="40">
        <f t="shared" ca="1" si="128"/>
        <v>2978964.2631848445</v>
      </c>
      <c r="GH23" s="40">
        <f t="shared" ca="1" si="128"/>
        <v>2978964.2631848445</v>
      </c>
      <c r="GI23" s="40">
        <f t="shared" ca="1" si="128"/>
        <v>2978964.2631848445</v>
      </c>
      <c r="GJ23" s="40">
        <f t="shared" ca="1" si="128"/>
        <v>2978964.2631848445</v>
      </c>
      <c r="GK23" s="40">
        <f t="shared" ca="1" si="128"/>
        <v>2978964.2631848445</v>
      </c>
      <c r="GL23" s="40">
        <f t="shared" ca="1" si="128"/>
        <v>2978964.2631848445</v>
      </c>
      <c r="GM23" s="40">
        <f t="shared" ca="1" si="128"/>
        <v>2978964.2631848445</v>
      </c>
      <c r="GN23" s="40">
        <f t="shared" ca="1" si="128"/>
        <v>2978964.2631848445</v>
      </c>
      <c r="GO23" s="40">
        <f t="shared" ca="1" si="128"/>
        <v>2978964.2631848445</v>
      </c>
      <c r="GP23" s="40">
        <f t="shared" ca="1" si="128"/>
        <v>2978964.2631848445</v>
      </c>
      <c r="GQ23" s="40">
        <f t="shared" ca="1" si="128"/>
        <v>2978964.2631848445</v>
      </c>
      <c r="GR23" s="40">
        <f t="shared" ca="1" si="129"/>
        <v>2978964.2631848445</v>
      </c>
      <c r="GS23" s="40">
        <f t="shared" ca="1" si="129"/>
        <v>2978964.2631848445</v>
      </c>
      <c r="GT23" s="40">
        <f t="shared" ca="1" si="129"/>
        <v>2978964.2631848445</v>
      </c>
      <c r="GU23" s="40">
        <f t="shared" ca="1" si="129"/>
        <v>2978964.2631848445</v>
      </c>
      <c r="GV23" s="40">
        <f t="shared" ca="1" si="129"/>
        <v>2978964.2631848445</v>
      </c>
      <c r="GW23" s="40">
        <f t="shared" ca="1" si="129"/>
        <v>2978964.2631848445</v>
      </c>
      <c r="GX23" s="40">
        <f t="shared" ca="1" si="129"/>
        <v>2978964.2631848445</v>
      </c>
      <c r="GY23" s="40">
        <f t="shared" ca="1" si="129"/>
        <v>2978964.2631848445</v>
      </c>
      <c r="GZ23" s="40">
        <f t="shared" ca="1" si="129"/>
        <v>2978964.2631848445</v>
      </c>
      <c r="HA23" s="40">
        <f t="shared" ca="1" si="129"/>
        <v>2978964.2631848445</v>
      </c>
      <c r="HB23" s="40">
        <f t="shared" ca="1" si="129"/>
        <v>2978964.2631848445</v>
      </c>
      <c r="HC23" s="40">
        <f t="shared" ca="1" si="129"/>
        <v>2978964.2631848445</v>
      </c>
      <c r="HD23" s="40">
        <f t="shared" ca="1" si="129"/>
        <v>2978964.2631848445</v>
      </c>
      <c r="HE23" s="40">
        <f t="shared" ca="1" si="129"/>
        <v>2978964.2631848445</v>
      </c>
      <c r="HF23" s="40">
        <f t="shared" ca="1" si="129"/>
        <v>2978964.2631848445</v>
      </c>
      <c r="HG23" s="40">
        <f t="shared" ca="1" si="129"/>
        <v>2978964.2631848445</v>
      </c>
      <c r="HH23" s="40">
        <f t="shared" ca="1" si="129"/>
        <v>2978964.2631848445</v>
      </c>
      <c r="HI23" s="40">
        <f t="shared" ca="1" si="129"/>
        <v>2978964.2631848445</v>
      </c>
      <c r="HJ23" s="40">
        <f t="shared" ca="1" si="129"/>
        <v>2978964.2631848445</v>
      </c>
      <c r="HK23" s="40">
        <f t="shared" ca="1" si="129"/>
        <v>2978964.2631848445</v>
      </c>
      <c r="HL23" s="40">
        <f t="shared" ca="1" si="129"/>
        <v>2978964.2631848445</v>
      </c>
      <c r="HM23" s="40">
        <f t="shared" ca="1" si="129"/>
        <v>2978964.2631848445</v>
      </c>
      <c r="HN23" s="40">
        <f t="shared" ca="1" si="129"/>
        <v>2978964.2631848445</v>
      </c>
      <c r="HO23" s="40">
        <f t="shared" ca="1" si="129"/>
        <v>2978964.2631848445</v>
      </c>
      <c r="HP23" s="40">
        <f t="shared" ca="1" si="129"/>
        <v>2978964.2631848445</v>
      </c>
      <c r="HQ23" s="40">
        <f t="shared" ca="1" si="129"/>
        <v>2978964.2631848445</v>
      </c>
      <c r="HR23" s="40">
        <f t="shared" ca="1" si="129"/>
        <v>2978964.2631848445</v>
      </c>
      <c r="HS23" s="40">
        <f t="shared" ca="1" si="129"/>
        <v>2978964.2631848445</v>
      </c>
      <c r="HT23" s="40">
        <f t="shared" ca="1" si="129"/>
        <v>2978964.2631848445</v>
      </c>
      <c r="HU23" s="40">
        <f t="shared" ca="1" si="129"/>
        <v>2978964.2631848445</v>
      </c>
      <c r="HV23" s="40">
        <f t="shared" ca="1" si="129"/>
        <v>2978964.2631848445</v>
      </c>
      <c r="HW23" s="40">
        <f t="shared" ca="1" si="129"/>
        <v>2978964.2631848445</v>
      </c>
      <c r="HX23" s="40">
        <f t="shared" ca="1" si="129"/>
        <v>2978964.2631848445</v>
      </c>
      <c r="HY23" s="40">
        <f t="shared" ca="1" si="129"/>
        <v>2978964.2631848445</v>
      </c>
      <c r="HZ23" s="40">
        <f t="shared" ca="1" si="129"/>
        <v>2978964.2631848445</v>
      </c>
      <c r="IA23" s="40">
        <f t="shared" ca="1" si="129"/>
        <v>2978964.2631848445</v>
      </c>
      <c r="IB23" s="40">
        <f t="shared" ca="1" si="129"/>
        <v>2978964.2631848445</v>
      </c>
      <c r="IC23" s="40">
        <f t="shared" ca="1" si="129"/>
        <v>2978964.2631848445</v>
      </c>
      <c r="ID23" s="40">
        <f t="shared" ca="1" si="129"/>
        <v>2978964.2631848445</v>
      </c>
      <c r="IE23" s="40">
        <f t="shared" ca="1" si="129"/>
        <v>2978964.2631848445</v>
      </c>
      <c r="IF23" s="40">
        <f t="shared" ca="1" si="129"/>
        <v>2978964.2631848445</v>
      </c>
      <c r="IG23" s="40">
        <f t="shared" ca="1" si="129"/>
        <v>2978964.2631848445</v>
      </c>
      <c r="IH23" s="40">
        <f t="shared" ca="1" si="129"/>
        <v>2978964.2631848445</v>
      </c>
      <c r="II23" s="40">
        <f t="shared" ca="1" si="129"/>
        <v>2978964.2631848445</v>
      </c>
      <c r="IJ23" s="40">
        <f t="shared" ca="1" si="129"/>
        <v>2978964.2631848445</v>
      </c>
      <c r="IK23" s="40">
        <f t="shared" ca="1" si="129"/>
        <v>2978964.2631848445</v>
      </c>
      <c r="IL23" s="40">
        <f t="shared" ca="1" si="129"/>
        <v>2978964.2631848445</v>
      </c>
      <c r="IM23" s="40">
        <f t="shared" ca="1" si="129"/>
        <v>2978964.2631848445</v>
      </c>
      <c r="IN23" s="40">
        <f t="shared" ca="1" si="129"/>
        <v>2978964.2631848445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43888</v>
      </c>
    </row>
    <row r="25" spans="2:248" x14ac:dyDescent="0.3">
      <c r="F25" s="19" t="s">
        <v>473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1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1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4632</v>
      </c>
      <c r="D27" s="24">
        <f ca="1">IF(D31&lt;TODAY(),_xlfn.MAXIFS(G20:IN20,G4:IN4,"&lt;"&amp;C5+5),IF(D31="N/A",C16*1.5,_xlfn.MAXIFS(G20:IN20,G3:IN3,"&lt;"&amp;$D$31)*1.5))</f>
        <v>13479.898030314427</v>
      </c>
      <c r="F27" s="22" t="s">
        <v>503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1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501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43882</v>
      </c>
      <c r="D29" s="20">
        <f ca="1">G3</f>
        <v>43882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43934</v>
      </c>
      <c r="D30" s="20">
        <f ca="1">IF(D31&lt;TODAY(),TODAY()+3+Projections!Z45,IFERROR(OFFSET(G26,-23,MATCH(1,G26:IN26,0))+3+Projections!Z45,xMax2+3+Projections!Z45))</f>
        <v>43967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43963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Japan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Japan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 t="e">
        <f>IF(VLOOKUP($A2,Days_Since_100!$H:$KU,AJ$1+2,FALSE)=0,NA(),VLOOKUP($A2,Days_Since_100!$H:$KU,AJ$1+2,FALSE))</f>
        <v>#N/A</v>
      </c>
      <c r="AK2" t="e">
        <f>IF(VLOOKUP($A2,Days_Since_100!$H:$KU,AK$1+2,FALSE)=0,NA(),VLOOKUP($A2,Days_Since_100!$H:$KU,AK$1+2,FALSE))</f>
        <v>#N/A</v>
      </c>
      <c r="AL2" t="e">
        <f>IF(VLOOKUP($A2,Days_Since_100!$H:$KU,AL$1+2,FALSE)=0,NA(),VLOOKUP($A2,Days_Since_100!$H:$KU,AL$1+2,FALSE))</f>
        <v>#N/A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121478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161837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243616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308850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 t="e">
        <f>IF(VLOOKUP($A3,Days_Since_100!$H:$KU,AL$1+2,FALSE)=0,NA(),VLOOKUP($A3,Days_Since_100!$H:$KU,AL$1+2,FALSE))</f>
        <v>#N/A</v>
      </c>
      <c r="AM3" t="e">
        <f>IF(VLOOKUP($A3,Days_Since_100!$H:$KU,AM$1+2,FALSE)=0,NA(),VLOOKUP($A3,Days_Since_100!$H:$KU,AM$1+2,FALSE))</f>
        <v>#N/A</v>
      </c>
      <c r="AN3" t="e">
        <f>IF(VLOOKUP($A3,Days_Since_100!$H:$KU,AN$1+2,FALSE)=0,NA(),VLOOKUP($A3,Days_Since_100!$H:$KU,AN$1+2,FALSE))</f>
        <v>#N/A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 t="e">
        <f>IF(VLOOKUP($A4,Days_Since_100!$H:$KU,AU$1+2,FALSE)=0,NA(),VLOOKUP($A4,Days_Since_100!$H:$KU,AU$1+2,FALSE))</f>
        <v>#N/A</v>
      </c>
      <c r="AV4" t="e">
        <f>IF(VLOOKUP($A4,Days_Since_100!$H:$KU,AV$1+2,FALSE)=0,NA(),VLOOKUP($A4,Days_Since_100!$H:$KU,AV$1+2,FALSE))</f>
        <v>#N/A</v>
      </c>
      <c r="AW4" t="e">
        <f>IF(VLOOKUP($A4,Days_Since_100!$H:$KU,AW$1+2,FALSE)=0,NA(),VLOOKUP($A4,Days_Since_100!$H:$KU,AW$1+2,FALSE))</f>
        <v>#N/A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 t="e">
        <f>IF(VLOOKUP($A5,Days_Since_100!$H:$KU,CA$1+2,FALSE)=0,NA(),VLOOKUP($A5,Days_Since_100!$H:$KU,CA$1+2,FALSE))</f>
        <v>#N/A</v>
      </c>
      <c r="CB5" t="e">
        <f>IF(VLOOKUP($A5,Days_Since_100!$H:$KU,CB$1+2,FALSE)=0,NA(),VLOOKUP($A5,Days_Since_100!$H:$KU,CB$1+2,FALSE))</f>
        <v>#N/A</v>
      </c>
      <c r="CC5" t="e">
        <f>IF(VLOOKUP($A5,Days_Since_100!$H:$KU,CC$1+2,FALSE)=0,NA(),VLOOKUP($A5,Days_Since_100!$H:$KU,CC$1+2,FALSE))</f>
        <v>#N/A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>
        <f>IF(VLOOKUP($A6,Days_Since_100!$H:$KU,AM$1+2,FALSE)=0,NA(),VLOOKUP($A6,Days_Since_100!$H:$KU,AM$1+2,FALSE))</f>
        <v>98963</v>
      </c>
      <c r="AN6">
        <f>IF(VLOOKUP($A6,Days_Since_100!$H:$KU,AN$1+2,FALSE)=0,NA(),VLOOKUP($A6,Days_Since_100!$H:$KU,AN$1+2,FALSE))</f>
        <v>110065</v>
      </c>
      <c r="AO6" t="e">
        <f>IF(VLOOKUP($A6,Days_Since_100!$H:$KU,AO$1+2,FALSE)=0,NA(),VLOOKUP($A6,Days_Since_100!$H:$KU,AO$1+2,FALSE))</f>
        <v>#N/A</v>
      </c>
      <c r="AP6" t="e">
        <f>IF(VLOOKUP($A6,Days_Since_100!$H:$KU,AP$1+2,FALSE)=0,NA(),VLOOKUP($A6,Days_Since_100!$H:$KU,AP$1+2,FALSE))</f>
        <v>#N/A</v>
      </c>
      <c r="AQ6" t="e">
        <f>IF(VLOOKUP($A6,Days_Since_100!$H:$KU,AQ$1+2,FALSE)=0,NA(),VLOOKUP($A6,Days_Since_100!$H:$KU,AQ$1+2,FALSE))</f>
        <v>#N/A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 t="e">
        <f>IF(VLOOKUP($A7,Days_Since_100!$H:$KU,AN$1+2,FALSE)=0,NA(),VLOOKUP($A7,Days_Since_100!$H:$KU,AN$1+2,FALSE))</f>
        <v>#N/A</v>
      </c>
      <c r="AO7" t="e">
        <f>IF(VLOOKUP($A7,Days_Since_100!$H:$KU,AO$1+2,FALSE)=0,NA(),VLOOKUP($A7,Days_Since_100!$H:$KU,AO$1+2,FALSE))</f>
        <v>#N/A</v>
      </c>
      <c r="AP7" t="e">
        <f>IF(VLOOKUP($A7,Days_Since_100!$H:$KU,AP$1+2,FALSE)=0,NA(),VLOOKUP($A7,Days_Since_100!$H:$KU,AP$1+2,FALSE))</f>
        <v>#N/A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 t="e">
        <f>IF(VLOOKUP($A8,Days_Since_100!$H:$KU,AM$1+2,FALSE)=0,NA(),VLOOKUP($A8,Days_Since_100!$H:$KU,AM$1+2,FALSE))</f>
        <v>#N/A</v>
      </c>
      <c r="AN8" t="e">
        <f>IF(VLOOKUP($A8,Days_Since_100!$H:$KU,AN$1+2,FALSE)=0,NA(),VLOOKUP($A8,Days_Since_100!$H:$KU,AN$1+2,FALSE))</f>
        <v>#N/A</v>
      </c>
      <c r="AO8" t="e">
        <f>IF(VLOOKUP($A8,Days_Since_100!$H:$KU,AO$1+2,FALSE)=0,NA(),VLOOKUP($A8,Days_Since_100!$H:$KU,AO$1+2,FALSE))</f>
        <v>#N/A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 t="e">
        <f t="shared" si="10"/>
        <v>#N/A</v>
      </c>
      <c r="AK14" s="96" t="e">
        <f t="shared" si="10"/>
        <v>#N/A</v>
      </c>
      <c r="AL14" s="96" t="e">
        <f t="shared" si="10"/>
        <v>#N/A</v>
      </c>
      <c r="AM14" s="96" t="e">
        <f t="shared" si="10"/>
        <v>#N/A</v>
      </c>
      <c r="AN14" s="96" t="e">
        <f t="shared" si="10"/>
        <v>#N/A</v>
      </c>
      <c r="AO14" s="96" t="e">
        <f t="shared" si="10"/>
        <v>#N/A</v>
      </c>
      <c r="AP14" s="96" t="e">
        <f t="shared" si="10"/>
        <v>#N/A</v>
      </c>
      <c r="AQ14" s="96" t="e">
        <f t="shared" si="10"/>
        <v>#N/A</v>
      </c>
      <c r="AR14" s="96" t="e">
        <f t="shared" si="10"/>
        <v>#N/A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0.41305338836984995</v>
      </c>
      <c r="W15" s="96">
        <f t="shared" ref="W15:W20" si="32">IF(W3=0,NA(),(W3/R3)^(1/5)-1)</f>
        <v>0.31346331024918306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0.22605950840203026</v>
      </c>
      <c r="AB15" s="96">
        <f t="shared" ref="AB15:AB20" si="37">IF(AB3=0,NA(),(AB3/W3)^(1/5)-1)</f>
        <v>0.21262973707291932</v>
      </c>
      <c r="AC15" s="96">
        <f t="shared" ref="AC15:AC20" si="38">IF(AC3=0,NA(),(AC3/X3)^(1/5)-1)</f>
        <v>0.19729020881694836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0.14932177524272872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0.13797823886224592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0.10216540394204787</v>
      </c>
      <c r="AL15" s="96" t="e">
        <f t="shared" ref="AL15:AL20" si="47">IF(AL3=0,NA(),(AL3/AG3)^(1/5)-1)</f>
        <v>#N/A</v>
      </c>
      <c r="AM15" s="96" t="e">
        <f t="shared" ref="AM15:AM20" si="48">IF(AM3=0,NA(),(AM3/AH3)^(1/5)-1)</f>
        <v>#N/A</v>
      </c>
      <c r="AN15" s="96" t="e">
        <f t="shared" ref="AN15:AN20" si="49">IF(AN3=0,NA(),(AN3/AI3)^(1/5)-1)</f>
        <v>#N/A</v>
      </c>
      <c r="AO15" s="96" t="e">
        <f t="shared" ref="AO15:AO20" si="50">IF(AO3=0,NA(),(AO3/AJ3)^(1/5)-1)</f>
        <v>#N/A</v>
      </c>
      <c r="AP15" s="96" t="e">
        <f t="shared" ref="AP15:AP20" si="51">IF(AP3=0,NA(),(AP3/AK3)^(1/5)-1)</f>
        <v>#N/A</v>
      </c>
      <c r="AQ15" s="96" t="e">
        <f t="shared" ref="AQ15:AQ20" si="52">IF(AQ3=0,NA(),(AQ3/AL3)^(1/5)-1)</f>
        <v>#N/A</v>
      </c>
      <c r="AR15" s="96" t="e">
        <f t="shared" ref="AR15:AR20" si="53">IF(AR3=0,NA(),(AR3/AM3)^(1/5)-1)</f>
        <v>#N/A</v>
      </c>
      <c r="AS15" s="96" t="e">
        <f t="shared" ref="AS15:AS20" si="54">IF(AS3=0,NA(),(AS3/AN3)^(1/5)-1)</f>
        <v>#N/A</v>
      </c>
      <c r="AT15" s="96" t="e">
        <f t="shared" ref="AT15:AT20" si="55">IF(AT3=0,NA(),(AT3/AO3)^(1/5)-1)</f>
        <v>#N/A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 t="e">
        <f t="shared" si="56"/>
        <v>#N/A</v>
      </c>
      <c r="AV16" s="96" t="e">
        <f t="shared" si="57"/>
        <v>#N/A</v>
      </c>
      <c r="AW16" s="96" t="e">
        <f t="shared" si="58"/>
        <v>#N/A</v>
      </c>
      <c r="AX16" s="96" t="e">
        <f t="shared" si="59"/>
        <v>#N/A</v>
      </c>
      <c r="AY16" s="96" t="e">
        <f t="shared" si="60"/>
        <v>#N/A</v>
      </c>
      <c r="AZ16" s="96" t="e">
        <f t="shared" si="61"/>
        <v>#N/A</v>
      </c>
      <c r="BA16" s="96" t="e">
        <f t="shared" si="62"/>
        <v>#N/A</v>
      </c>
      <c r="BB16" s="96" t="e">
        <f t="shared" si="63"/>
        <v>#N/A</v>
      </c>
      <c r="BC16" s="96" t="e">
        <f t="shared" si="64"/>
        <v>#N/A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 t="e">
        <f t="shared" si="88"/>
        <v>#N/A</v>
      </c>
      <c r="CB17" s="96" t="e">
        <f t="shared" si="89"/>
        <v>#N/A</v>
      </c>
      <c r="CC17" s="96" t="e">
        <f t="shared" si="90"/>
        <v>#N/A</v>
      </c>
      <c r="CD17" s="96" t="e">
        <f t="shared" si="91"/>
        <v>#N/A</v>
      </c>
      <c r="CE17" s="96" t="e">
        <f t="shared" si="92"/>
        <v>#N/A</v>
      </c>
      <c r="CF17" s="96" t="e">
        <f t="shared" si="93"/>
        <v>#N/A</v>
      </c>
      <c r="CG17" s="96" t="e">
        <f t="shared" si="94"/>
        <v>#N/A</v>
      </c>
      <c r="CH17" s="96" t="e">
        <f t="shared" si="95"/>
        <v>#N/A</v>
      </c>
      <c r="CI17" s="96" t="e">
        <f t="shared" si="96"/>
        <v>#N/A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0.14998733138187892</v>
      </c>
      <c r="AL18" s="96">
        <f t="shared" si="47"/>
        <v>0.1216164557775985</v>
      </c>
      <c r="AM18" s="96">
        <f t="shared" si="48"/>
        <v>0.11374476776059361</v>
      </c>
      <c r="AN18" s="96">
        <f t="shared" si="49"/>
        <v>0.12928209247746358</v>
      </c>
      <c r="AO18" s="96" t="e">
        <f t="shared" si="50"/>
        <v>#N/A</v>
      </c>
      <c r="AP18" s="96" t="e">
        <f t="shared" si="51"/>
        <v>#N/A</v>
      </c>
      <c r="AQ18" s="96" t="e">
        <f t="shared" si="52"/>
        <v>#N/A</v>
      </c>
      <c r="AR18" s="96" t="e">
        <f t="shared" si="53"/>
        <v>#N/A</v>
      </c>
      <c r="AS18" s="96" t="e">
        <f t="shared" si="54"/>
        <v>#N/A</v>
      </c>
      <c r="AT18" s="96" t="e">
        <f t="shared" si="55"/>
        <v>#N/A</v>
      </c>
      <c r="AU18" s="96" t="e">
        <f t="shared" si="56"/>
        <v>#N/A</v>
      </c>
      <c r="AV18" s="96" t="e">
        <f t="shared" si="57"/>
        <v>#N/A</v>
      </c>
      <c r="AW18" s="96" t="e">
        <f t="shared" si="58"/>
        <v>#N/A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 t="e">
        <f t="shared" si="49"/>
        <v>#N/A</v>
      </c>
      <c r="AO19" s="96" t="e">
        <f t="shared" si="50"/>
        <v>#N/A</v>
      </c>
      <c r="AP19" s="96" t="e">
        <f t="shared" si="51"/>
        <v>#N/A</v>
      </c>
      <c r="AQ19" s="96" t="e">
        <f t="shared" si="52"/>
        <v>#N/A</v>
      </c>
      <c r="AR19" s="96" t="e">
        <f t="shared" si="53"/>
        <v>#N/A</v>
      </c>
      <c r="AS19" s="96" t="e">
        <f t="shared" si="54"/>
        <v>#N/A</v>
      </c>
      <c r="AT19" s="96" t="e">
        <f t="shared" si="55"/>
        <v>#N/A</v>
      </c>
      <c r="AU19" s="96" t="e">
        <f t="shared" si="56"/>
        <v>#N/A</v>
      </c>
      <c r="AV19" s="96" t="e">
        <f t="shared" si="57"/>
        <v>#N/A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 t="e">
        <f t="shared" si="48"/>
        <v>#N/A</v>
      </c>
      <c r="AN20" s="96" t="e">
        <f t="shared" si="49"/>
        <v>#N/A</v>
      </c>
      <c r="AO20" s="96" t="e">
        <f t="shared" si="50"/>
        <v>#N/A</v>
      </c>
      <c r="AP20" s="96" t="e">
        <f t="shared" si="51"/>
        <v>#N/A</v>
      </c>
      <c r="AQ20" s="96" t="e">
        <f t="shared" si="52"/>
        <v>#N/A</v>
      </c>
      <c r="AR20" s="96" t="e">
        <f t="shared" si="53"/>
        <v>#N/A</v>
      </c>
      <c r="AS20" s="96" t="e">
        <f t="shared" si="54"/>
        <v>#N/A</v>
      </c>
      <c r="AT20" s="96" t="e">
        <f t="shared" si="55"/>
        <v>#N/A</v>
      </c>
      <c r="AU20" s="96" t="e">
        <f t="shared" si="56"/>
        <v>#N/A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 t="e">
        <f t="shared" si="608"/>
        <v>#N/A</v>
      </c>
      <c r="AK25" s="96" t="e">
        <f t="shared" si="608"/>
        <v>#N/A</v>
      </c>
      <c r="AL25" s="96" t="e">
        <f t="shared" si="608"/>
        <v>#N/A</v>
      </c>
      <c r="AM25" s="96" t="e">
        <f t="shared" si="608"/>
        <v>#N/A</v>
      </c>
      <c r="AN25" s="96" t="e">
        <f t="shared" si="608"/>
        <v>#N/A</v>
      </c>
      <c r="AO25" s="96" t="e">
        <f t="shared" si="608"/>
        <v>#N/A</v>
      </c>
      <c r="AP25" s="96" t="e">
        <f t="shared" si="608"/>
        <v>#N/A</v>
      </c>
      <c r="AQ25" s="96" t="e">
        <f t="shared" si="608"/>
        <v>#N/A</v>
      </c>
      <c r="AR25" s="96" t="e">
        <f t="shared" si="608"/>
        <v>#N/A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0.40345096993370677</v>
      </c>
      <c r="W26" s="96">
        <f t="shared" si="843"/>
        <v>0.37205584073042924</v>
      </c>
      <c r="X26" s="96">
        <f t="shared" si="843"/>
        <v>0.3349325023135637</v>
      </c>
      <c r="Y26" s="96">
        <f t="shared" si="843"/>
        <v>0.2865024157821236</v>
      </c>
      <c r="Z26" s="96">
        <f t="shared" si="843"/>
        <v>0.26543550726277315</v>
      </c>
      <c r="AA26" s="96">
        <f t="shared" si="843"/>
        <v>0.24802840728956385</v>
      </c>
      <c r="AB26" s="96">
        <f t="shared" ref="AB26:AK31" si="844">AVERAGE(Z15:AB15)</f>
        <v>0.22965061005536044</v>
      </c>
      <c r="AC26" s="96">
        <f t="shared" si="844"/>
        <v>0.21199315143063266</v>
      </c>
      <c r="AD26" s="96">
        <f t="shared" si="844"/>
        <v>0.19514201822344326</v>
      </c>
      <c r="AE26" s="96">
        <f t="shared" si="844"/>
        <v>0.1775471709955446</v>
      </c>
      <c r="AF26" s="96">
        <f t="shared" si="844"/>
        <v>0.16155769313747137</v>
      </c>
      <c r="AG26" s="96">
        <f t="shared" si="844"/>
        <v>0.15091313980764465</v>
      </c>
      <c r="AH26" s="96">
        <f t="shared" si="844"/>
        <v>0.14362415429865219</v>
      </c>
      <c r="AI26" s="96">
        <f t="shared" si="844"/>
        <v>0.13506903410641305</v>
      </c>
      <c r="AJ26" s="96">
        <f t="shared" si="844"/>
        <v>0.12533271847174024</v>
      </c>
      <c r="AK26" s="96">
        <f t="shared" si="844"/>
        <v>0.11339510683167424</v>
      </c>
      <c r="AL26" s="96" t="e">
        <f t="shared" ref="AL26:AU31" si="845">AVERAGE(AJ15:AL15)</f>
        <v>#N/A</v>
      </c>
      <c r="AM26" s="96" t="e">
        <f t="shared" si="845"/>
        <v>#N/A</v>
      </c>
      <c r="AN26" s="96" t="e">
        <f t="shared" si="845"/>
        <v>#N/A</v>
      </c>
      <c r="AO26" s="96" t="e">
        <f t="shared" si="845"/>
        <v>#N/A</v>
      </c>
      <c r="AP26" s="96" t="e">
        <f t="shared" si="845"/>
        <v>#N/A</v>
      </c>
      <c r="AQ26" s="96" t="e">
        <f t="shared" si="845"/>
        <v>#N/A</v>
      </c>
      <c r="AR26" s="96" t="e">
        <f t="shared" si="845"/>
        <v>#N/A</v>
      </c>
      <c r="AS26" s="96" t="e">
        <f t="shared" si="845"/>
        <v>#N/A</v>
      </c>
      <c r="AT26" s="96" t="e">
        <f t="shared" si="845"/>
        <v>#N/A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 t="e">
        <f t="shared" si="845"/>
        <v>#N/A</v>
      </c>
      <c r="AV27" s="96" t="e">
        <f t="shared" si="846"/>
        <v>#N/A</v>
      </c>
      <c r="AW27" s="96" t="e">
        <f t="shared" si="846"/>
        <v>#N/A</v>
      </c>
      <c r="AX27" s="96" t="e">
        <f t="shared" si="846"/>
        <v>#N/A</v>
      </c>
      <c r="AY27" s="96" t="e">
        <f t="shared" si="846"/>
        <v>#N/A</v>
      </c>
      <c r="AZ27" s="96" t="e">
        <f t="shared" si="846"/>
        <v>#N/A</v>
      </c>
      <c r="BA27" s="96" t="e">
        <f t="shared" si="846"/>
        <v>#N/A</v>
      </c>
      <c r="BB27" s="96" t="e">
        <f t="shared" si="846"/>
        <v>#N/A</v>
      </c>
      <c r="BC27" s="96" t="e">
        <f t="shared" si="846"/>
        <v>#N/A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 t="e">
        <f t="shared" si="859"/>
        <v>#N/A</v>
      </c>
      <c r="CB28" s="96" t="e">
        <f t="shared" si="860"/>
        <v>#N/A</v>
      </c>
      <c r="CC28" s="96" t="e">
        <f t="shared" si="861"/>
        <v>#N/A</v>
      </c>
      <c r="CD28" s="96" t="e">
        <f t="shared" si="862"/>
        <v>#N/A</v>
      </c>
      <c r="CE28" s="96" t="e">
        <f t="shared" si="863"/>
        <v>#N/A</v>
      </c>
      <c r="CF28" s="96" t="e">
        <f t="shared" si="864"/>
        <v>#N/A</v>
      </c>
      <c r="CG28" s="96" t="e">
        <f t="shared" si="865"/>
        <v>#N/A</v>
      </c>
      <c r="CH28" s="96" t="e">
        <f t="shared" si="866"/>
        <v>#N/A</v>
      </c>
      <c r="CI28" s="96" t="e">
        <f t="shared" si="867"/>
        <v>#N/A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0.11452389646797172</v>
      </c>
      <c r="AL29" s="96">
        <f t="shared" si="845"/>
        <v>0.12346588776565093</v>
      </c>
      <c r="AM29" s="96">
        <f t="shared" si="845"/>
        <v>0.12844951830669035</v>
      </c>
      <c r="AN29" s="96">
        <f t="shared" si="845"/>
        <v>0.12154777200521856</v>
      </c>
      <c r="AO29" s="96" t="e">
        <f t="shared" si="845"/>
        <v>#N/A</v>
      </c>
      <c r="AP29" s="96" t="e">
        <f t="shared" si="845"/>
        <v>#N/A</v>
      </c>
      <c r="AQ29" s="96" t="e">
        <f t="shared" si="845"/>
        <v>#N/A</v>
      </c>
      <c r="AR29" s="96" t="e">
        <f t="shared" si="845"/>
        <v>#N/A</v>
      </c>
      <c r="AS29" s="96" t="e">
        <f t="shared" si="845"/>
        <v>#N/A</v>
      </c>
      <c r="AT29" s="96" t="e">
        <f t="shared" si="845"/>
        <v>#N/A</v>
      </c>
      <c r="AU29" s="96" t="e">
        <f t="shared" si="845"/>
        <v>#N/A</v>
      </c>
      <c r="AV29" s="96" t="e">
        <f t="shared" si="846"/>
        <v>#N/A</v>
      </c>
      <c r="AW29" s="96" t="e">
        <f t="shared" si="846"/>
        <v>#N/A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 t="e">
        <f t="shared" si="845"/>
        <v>#N/A</v>
      </c>
      <c r="AO30" s="96" t="e">
        <f t="shared" si="845"/>
        <v>#N/A</v>
      </c>
      <c r="AP30" s="96" t="e">
        <f t="shared" si="845"/>
        <v>#N/A</v>
      </c>
      <c r="AQ30" s="96" t="e">
        <f t="shared" si="845"/>
        <v>#N/A</v>
      </c>
      <c r="AR30" s="96" t="e">
        <f t="shared" si="845"/>
        <v>#N/A</v>
      </c>
      <c r="AS30" s="96" t="e">
        <f t="shared" si="845"/>
        <v>#N/A</v>
      </c>
      <c r="AT30" s="96" t="e">
        <f t="shared" si="845"/>
        <v>#N/A</v>
      </c>
      <c r="AU30" s="96" t="e">
        <f t="shared" si="845"/>
        <v>#N/A</v>
      </c>
      <c r="AV30" s="96" t="e">
        <f t="shared" si="846"/>
        <v>#N/A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 t="e">
        <f t="shared" si="845"/>
        <v>#N/A</v>
      </c>
      <c r="AN31" s="96" t="e">
        <f t="shared" si="845"/>
        <v>#N/A</v>
      </c>
      <c r="AO31" s="96" t="e">
        <f t="shared" si="845"/>
        <v>#N/A</v>
      </c>
      <c r="AP31" s="96" t="e">
        <f t="shared" si="845"/>
        <v>#N/A</v>
      </c>
      <c r="AQ31" s="96" t="e">
        <f t="shared" si="845"/>
        <v>#N/A</v>
      </c>
      <c r="AR31" s="96" t="e">
        <f t="shared" si="845"/>
        <v>#N/A</v>
      </c>
      <c r="AS31" s="96" t="e">
        <f t="shared" si="845"/>
        <v>#N/A</v>
      </c>
      <c r="AT31" s="96" t="e">
        <f t="shared" si="845"/>
        <v>#N/A</v>
      </c>
      <c r="AU31" s="96" t="e">
        <f t="shared" si="845"/>
        <v>#N/A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 t="e">
        <f>IF(VLOOKUP($A2,Deaths_since_10!$H:$KU,AD$1+2,FALSE)=0,NA(),VLOOKUP($A2,Deaths_since_10!$H:$KU,AD$1+2,FALSE))</f>
        <v>#N/A</v>
      </c>
      <c r="AE2" t="e">
        <f>IF(VLOOKUP($A2,Deaths_since_10!$H:$KU,AE$1+2,FALSE)=0,NA(),VLOOKUP($A2,Deaths_since_10!$H:$KU,AE$1+2,FALSE))</f>
        <v>#N/A</v>
      </c>
      <c r="AF2" t="e">
        <f>IF(VLOOKUP($A2,Deaths_since_10!$H:$KU,AF$1+2,FALSE)=0,NA(),VLOOKUP($A2,Deaths_since_10!$H:$KU,AF$1+2,FALSE))</f>
        <v>#N/A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 t="e">
        <f>IF(VLOOKUP($A3,Deaths_since_10!$H:$KU,AK$1+2,FALSE)=0,NA(),VLOOKUP($A3,Deaths_since_10!$H:$KU,AK$1+2,FALSE))</f>
        <v>#N/A</v>
      </c>
      <c r="AL3" t="e">
        <f>IF(VLOOKUP($A3,Deaths_since_10!$H:$KU,AL$1+2,FALSE)=0,NA(),VLOOKUP($A3,Deaths_since_10!$H:$KU,AL$1+2,FALSE))</f>
        <v>#N/A</v>
      </c>
      <c r="AM3" t="e">
        <f>IF(VLOOKUP($A3,Deaths_since_10!$H:$KU,AM$1+2,FALSE)=0,NA(),VLOOKUP($A3,Deaths_since_10!$H:$KU,AM$1+2,FALSE))</f>
        <v>#N/A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 t="e">
        <f>IF(VLOOKUP($A4,Deaths_since_10!$H:$KU,AS$1+2,FALSE)=0,NA(),VLOOKUP($A4,Deaths_since_10!$H:$KU,AS$1+2,FALSE))</f>
        <v>#N/A</v>
      </c>
      <c r="AT4" t="e">
        <f>IF(VLOOKUP($A4,Deaths_since_10!$H:$KU,AT$1+2,FALSE)=0,NA(),VLOOKUP($A4,Deaths_since_10!$H:$KU,AT$1+2,FALSE))</f>
        <v>#N/A</v>
      </c>
      <c r="AU4" t="e">
        <f>IF(VLOOKUP($A4,Deaths_since_10!$H:$KU,AU$1+2,FALSE)=0,NA(),VLOOKUP($A4,Deaths_since_10!$H:$KU,AU$1+2,FALSE))</f>
        <v>#N/A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 t="e">
        <f>IF(VLOOKUP($A5,Deaths_since_10!$H:$KU,CA$1+2,FALSE)=0,NA(),VLOOKUP($A5,Deaths_since_10!$H:$KU,CA$1+2,FALSE))</f>
        <v>#N/A</v>
      </c>
      <c r="CB5" t="e">
        <f>IF(VLOOKUP($A5,Deaths_since_10!$H:$KU,CB$1+2,FALSE)=0,NA(),VLOOKUP($A5,Deaths_since_10!$H:$KU,CB$1+2,FALSE))</f>
        <v>#N/A</v>
      </c>
      <c r="CC5" t="e">
        <f>IF(VLOOKUP($A5,Deaths_since_10!$H:$KU,CC$1+2,FALSE)=0,NA(),VLOOKUP($A5,Deaths_since_10!$H:$KU,CC$1+2,FALSE))</f>
        <v>#N/A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 t="e">
        <f>IF(VLOOKUP($A6,Deaths_since_10!$H:$KU,AI$1+2,FALSE)=0,NA(),VLOOKUP($A6,Deaths_since_10!$H:$KU,AI$1+2,FALSE))</f>
        <v>#N/A</v>
      </c>
      <c r="AJ6" t="e">
        <f>IF(VLOOKUP($A6,Deaths_since_10!$H:$KU,AJ$1+2,FALSE)=0,NA(),VLOOKUP($A6,Deaths_since_10!$H:$KU,AJ$1+2,FALSE))</f>
        <v>#N/A</v>
      </c>
      <c r="AK6" t="e">
        <f>IF(VLOOKUP($A6,Deaths_since_10!$H:$KU,AK$1+2,FALSE)=0,NA(),VLOOKUP($A6,Deaths_since_10!$H:$KU,AK$1+2,FALSE))</f>
        <v>#N/A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 t="e">
        <f>IF(VLOOKUP($A7,Deaths_since_10!$H:$KU,AA$1+2,FALSE)=0,NA(),VLOOKUP($A7,Deaths_since_10!$H:$KU,AA$1+2,FALSE))</f>
        <v>#N/A</v>
      </c>
      <c r="AB7" t="e">
        <f>IF(VLOOKUP($A7,Deaths_since_10!$H:$KU,AB$1+2,FALSE)=0,NA(),VLOOKUP($A7,Deaths_since_10!$H:$KU,AB$1+2,FALSE))</f>
        <v>#N/A</v>
      </c>
      <c r="AC7" t="e">
        <f>IF(VLOOKUP($A7,Deaths_since_10!$H:$KU,AC$1+2,FALSE)=0,NA(),VLOOKUP($A7,Deaths_since_10!$H:$KU,AC$1+2,FALSE))</f>
        <v>#N/A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 t="e">
        <f>IF(VLOOKUP($A8,Deaths_since_10!$H:$KU,AH$1+2,FALSE)=0,NA(),VLOOKUP($A8,Deaths_since_10!$H:$KU,AH$1+2,FALSE))</f>
        <v>#N/A</v>
      </c>
      <c r="AI8" t="e">
        <f>IF(VLOOKUP($A8,Deaths_since_10!$H:$KU,AI$1+2,FALSE)=0,NA(),VLOOKUP($A8,Deaths_since_10!$H:$KU,AI$1+2,FALSE))</f>
        <v>#N/A</v>
      </c>
      <c r="AJ8" t="e">
        <f>IF(VLOOKUP($A8,Deaths_since_10!$H:$KU,AJ$1+2,FALSE)=0,NA(),VLOOKUP($A8,Deaths_since_10!$H:$KU,AJ$1+2,FALSE))</f>
        <v>#N/A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 t="e">
        <f t="shared" si="302"/>
        <v>#N/A</v>
      </c>
      <c r="AE14" s="96" t="e">
        <f t="shared" si="302"/>
        <v>#N/A</v>
      </c>
      <c r="AF14" s="96" t="e">
        <f t="shared" si="302"/>
        <v>#N/A</v>
      </c>
      <c r="AG14" s="96" t="e">
        <f t="shared" si="302"/>
        <v>#N/A</v>
      </c>
      <c r="AH14" s="96" t="e">
        <f t="shared" si="302"/>
        <v>#N/A</v>
      </c>
      <c r="AI14" s="96" t="e">
        <f t="shared" si="302"/>
        <v>#N/A</v>
      </c>
      <c r="AJ14" s="96" t="e">
        <f t="shared" si="302"/>
        <v>#N/A</v>
      </c>
      <c r="AK14" s="96" t="e">
        <f t="shared" si="302"/>
        <v>#N/A</v>
      </c>
      <c r="AL14" s="96" t="e">
        <f t="shared" si="302"/>
        <v>#N/A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 t="e">
        <f t="shared" ref="AK15:AK20" si="338">(AK3/AF3)^(1/5)-1</f>
        <v>#N/A</v>
      </c>
      <c r="AL15" s="96" t="e">
        <f t="shared" ref="AL15:AL20" si="339">(AL3/AG3)^(1/5)-1</f>
        <v>#N/A</v>
      </c>
      <c r="AM15" s="96" t="e">
        <f t="shared" ref="AM15:AM20" si="340">(AM3/AH3)^(1/5)-1</f>
        <v>#N/A</v>
      </c>
      <c r="AN15" s="96" t="e">
        <f t="shared" ref="AN15:AN20" si="341">(AN3/AI3)^(1/5)-1</f>
        <v>#N/A</v>
      </c>
      <c r="AO15" s="96" t="e">
        <f t="shared" ref="AO15:AO20" si="342">(AO3/AJ3)^(1/5)-1</f>
        <v>#N/A</v>
      </c>
      <c r="AP15" s="96" t="e">
        <f t="shared" ref="AP15:AP20" si="343">(AP3/AK3)^(1/5)-1</f>
        <v>#N/A</v>
      </c>
      <c r="AQ15" s="96" t="e">
        <f t="shared" ref="AQ15:AQ20" si="344">(AQ3/AL3)^(1/5)-1</f>
        <v>#N/A</v>
      </c>
      <c r="AR15" s="96" t="e">
        <f t="shared" ref="AR15:AR20" si="345">(AR3/AM3)^(1/5)-1</f>
        <v>#N/A</v>
      </c>
      <c r="AS15" s="96" t="e">
        <f t="shared" ref="AS15:AS20" si="346">(AS3/AN3)^(1/5)-1</f>
        <v>#N/A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 t="e">
        <f t="shared" si="346"/>
        <v>#N/A</v>
      </c>
      <c r="AT16" s="96" t="e">
        <f t="shared" si="347"/>
        <v>#N/A</v>
      </c>
      <c r="AU16" s="96" t="e">
        <f t="shared" si="348"/>
        <v>#N/A</v>
      </c>
      <c r="AV16" s="96" t="e">
        <f t="shared" si="349"/>
        <v>#N/A</v>
      </c>
      <c r="AW16" s="96" t="e">
        <f t="shared" si="350"/>
        <v>#N/A</v>
      </c>
      <c r="AX16" s="96" t="e">
        <f t="shared" si="351"/>
        <v>#N/A</v>
      </c>
      <c r="AY16" s="96" t="e">
        <f t="shared" si="352"/>
        <v>#N/A</v>
      </c>
      <c r="AZ16" s="96" t="e">
        <f t="shared" si="353"/>
        <v>#N/A</v>
      </c>
      <c r="BA16" s="96" t="e">
        <f t="shared" si="354"/>
        <v>#N/A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 t="e">
        <f t="shared" si="380"/>
        <v>#N/A</v>
      </c>
      <c r="CB17" s="96" t="e">
        <f t="shared" si="381"/>
        <v>#N/A</v>
      </c>
      <c r="CC17" s="96" t="e">
        <f t="shared" si="382"/>
        <v>#N/A</v>
      </c>
      <c r="CD17" s="96" t="e">
        <f t="shared" si="383"/>
        <v>#N/A</v>
      </c>
      <c r="CE17" s="96" t="e">
        <f t="shared" si="384"/>
        <v>#N/A</v>
      </c>
      <c r="CF17" s="96" t="e">
        <f t="shared" si="385"/>
        <v>#N/A</v>
      </c>
      <c r="CG17" s="96" t="e">
        <f t="shared" si="386"/>
        <v>#N/A</v>
      </c>
      <c r="CH17" s="96" t="e">
        <f t="shared" si="387"/>
        <v>#N/A</v>
      </c>
      <c r="CI17" s="96" t="e">
        <f t="shared" si="388"/>
        <v>#N/A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0.15150316313614076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0.17163039068852326</v>
      </c>
      <c r="AH18" s="96">
        <f t="shared" si="335"/>
        <v>0.13889248927743236</v>
      </c>
      <c r="AI18" s="96" t="e">
        <f t="shared" si="336"/>
        <v>#N/A</v>
      </c>
      <c r="AJ18" s="96" t="e">
        <f t="shared" si="337"/>
        <v>#N/A</v>
      </c>
      <c r="AK18" s="96" t="e">
        <f t="shared" si="338"/>
        <v>#N/A</v>
      </c>
      <c r="AL18" s="96" t="e">
        <f t="shared" si="339"/>
        <v>#N/A</v>
      </c>
      <c r="AM18" s="96" t="e">
        <f t="shared" si="340"/>
        <v>#N/A</v>
      </c>
      <c r="AN18" s="96" t="e">
        <f t="shared" si="341"/>
        <v>#N/A</v>
      </c>
      <c r="AO18" s="96" t="e">
        <f t="shared" si="342"/>
        <v>#N/A</v>
      </c>
      <c r="AP18" s="96" t="e">
        <f t="shared" si="343"/>
        <v>#N/A</v>
      </c>
      <c r="AQ18" s="96" t="e">
        <f t="shared" si="344"/>
        <v>#N/A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 t="e">
        <f t="shared" si="328"/>
        <v>#N/A</v>
      </c>
      <c r="AB19" s="96" t="e">
        <f t="shared" si="329"/>
        <v>#N/A</v>
      </c>
      <c r="AC19" s="96" t="e">
        <f t="shared" si="330"/>
        <v>#N/A</v>
      </c>
      <c r="AD19" s="96" t="e">
        <f t="shared" si="331"/>
        <v>#N/A</v>
      </c>
      <c r="AE19" s="96" t="e">
        <f t="shared" si="332"/>
        <v>#N/A</v>
      </c>
      <c r="AF19" s="96" t="e">
        <f t="shared" si="333"/>
        <v>#N/A</v>
      </c>
      <c r="AG19" s="96" t="e">
        <f t="shared" si="334"/>
        <v>#N/A</v>
      </c>
      <c r="AH19" s="96" t="e">
        <f t="shared" si="335"/>
        <v>#N/A</v>
      </c>
      <c r="AI19" s="96" t="e">
        <f t="shared" si="336"/>
        <v>#N/A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 t="e">
        <f t="shared" si="335"/>
        <v>#N/A</v>
      </c>
      <c r="AI20" s="96" t="e">
        <f t="shared" si="336"/>
        <v>#N/A</v>
      </c>
      <c r="AJ20" s="96" t="e">
        <f t="shared" si="337"/>
        <v>#N/A</v>
      </c>
      <c r="AK20" s="96" t="e">
        <f t="shared" si="338"/>
        <v>#N/A</v>
      </c>
      <c r="AL20" s="96" t="e">
        <f t="shared" si="339"/>
        <v>#N/A</v>
      </c>
      <c r="AM20" s="96" t="e">
        <f t="shared" si="340"/>
        <v>#N/A</v>
      </c>
      <c r="AN20" s="96" t="e">
        <f t="shared" si="341"/>
        <v>#N/A</v>
      </c>
      <c r="AO20" s="96" t="e">
        <f t="shared" si="342"/>
        <v>#N/A</v>
      </c>
      <c r="AP20" s="96" t="e">
        <f t="shared" si="343"/>
        <v>#N/A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 t="e">
        <f t="shared" si="899"/>
        <v>#N/A</v>
      </c>
      <c r="AE25" s="96" t="e">
        <f t="shared" si="899"/>
        <v>#N/A</v>
      </c>
      <c r="AF25" s="96" t="e">
        <f t="shared" si="899"/>
        <v>#N/A</v>
      </c>
      <c r="AG25" s="96" t="e">
        <f t="shared" si="899"/>
        <v>#N/A</v>
      </c>
      <c r="AH25" s="96" t="e">
        <f t="shared" si="899"/>
        <v>#N/A</v>
      </c>
      <c r="AI25" s="96" t="e">
        <f t="shared" si="899"/>
        <v>#N/A</v>
      </c>
      <c r="AJ25" s="96" t="e">
        <f t="shared" si="899"/>
        <v>#N/A</v>
      </c>
      <c r="AK25" s="96" t="e">
        <f t="shared" si="899"/>
        <v>#N/A</v>
      </c>
      <c r="AL25" s="96" t="e">
        <f t="shared" si="899"/>
        <v>#N/A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 t="e">
        <f t="shared" si="899"/>
        <v>#N/A</v>
      </c>
      <c r="AL26" s="96" t="e">
        <f t="shared" si="899"/>
        <v>#N/A</v>
      </c>
      <c r="AM26" s="96" t="e">
        <f t="shared" si="899"/>
        <v>#N/A</v>
      </c>
      <c r="AN26" s="96" t="e">
        <f t="shared" si="899"/>
        <v>#N/A</v>
      </c>
      <c r="AO26" s="96" t="e">
        <f t="shared" si="899"/>
        <v>#N/A</v>
      </c>
      <c r="AP26" s="96" t="e">
        <f t="shared" si="899"/>
        <v>#N/A</v>
      </c>
      <c r="AQ26" s="96" t="e">
        <f t="shared" si="899"/>
        <v>#N/A</v>
      </c>
      <c r="AR26" s="96" t="e">
        <f t="shared" si="899"/>
        <v>#N/A</v>
      </c>
      <c r="AS26" s="96" t="e">
        <f t="shared" si="899"/>
        <v>#N/A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 t="e">
        <f t="shared" si="899"/>
        <v>#N/A</v>
      </c>
      <c r="AT27" s="96" t="e">
        <f t="shared" si="899"/>
        <v>#N/A</v>
      </c>
      <c r="AU27" s="96" t="e">
        <f t="shared" si="899"/>
        <v>#N/A</v>
      </c>
      <c r="AV27" s="96" t="e">
        <f t="shared" si="899"/>
        <v>#N/A</v>
      </c>
      <c r="AW27" s="96" t="e">
        <f t="shared" si="899"/>
        <v>#N/A</v>
      </c>
      <c r="AX27" s="96" t="e">
        <f t="shared" si="899"/>
        <v>#N/A</v>
      </c>
      <c r="AY27" s="96" t="e">
        <f t="shared" si="899"/>
        <v>#N/A</v>
      </c>
      <c r="AZ27" s="96" t="e">
        <f t="shared" si="899"/>
        <v>#N/A</v>
      </c>
      <c r="BA27" s="96" t="e">
        <f t="shared" si="899"/>
        <v>#N/A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 t="e">
        <f t="shared" si="917"/>
        <v>#N/A</v>
      </c>
      <c r="CB28" s="96" t="e">
        <f t="shared" si="918"/>
        <v>#N/A</v>
      </c>
      <c r="CC28" s="96" t="e">
        <f t="shared" si="919"/>
        <v>#N/A</v>
      </c>
      <c r="CD28" s="96" t="e">
        <f t="shared" si="920"/>
        <v>#N/A</v>
      </c>
      <c r="CE28" s="96" t="e">
        <f t="shared" si="921"/>
        <v>#N/A</v>
      </c>
      <c r="CF28" s="96" t="e">
        <f t="shared" si="922"/>
        <v>#N/A</v>
      </c>
      <c r="CG28" s="96" t="e">
        <f t="shared" si="923"/>
        <v>#N/A</v>
      </c>
      <c r="CH28" s="96" t="e">
        <f t="shared" si="924"/>
        <v>#N/A</v>
      </c>
      <c r="CI28" s="96" t="e">
        <f t="shared" si="925"/>
        <v>#N/A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0.16257958396423269</v>
      </c>
      <c r="AC29" s="96">
        <f t="shared" si="1139"/>
        <v>0.16451900409310513</v>
      </c>
      <c r="AD29" s="96">
        <f t="shared" si="1139"/>
        <v>0.17888349122783689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0.18436401314356821</v>
      </c>
      <c r="AH29" s="96">
        <f t="shared" si="1139"/>
        <v>0.16363060308592914</v>
      </c>
      <c r="AI29" s="96" t="e">
        <f t="shared" si="1139"/>
        <v>#N/A</v>
      </c>
      <c r="AJ29" s="96" t="e">
        <f t="shared" si="1139"/>
        <v>#N/A</v>
      </c>
      <c r="AK29" s="96" t="e">
        <f t="shared" si="1139"/>
        <v>#N/A</v>
      </c>
      <c r="AL29" s="96" t="e">
        <f t="shared" si="1139"/>
        <v>#N/A</v>
      </c>
      <c r="AM29" s="96" t="e">
        <f t="shared" si="1139"/>
        <v>#N/A</v>
      </c>
      <c r="AN29" s="96" t="e">
        <f t="shared" si="1139"/>
        <v>#N/A</v>
      </c>
      <c r="AO29" s="96" t="e">
        <f t="shared" si="1139"/>
        <v>#N/A</v>
      </c>
      <c r="AP29" s="96" t="e">
        <f t="shared" si="1139"/>
        <v>#N/A</v>
      </c>
      <c r="AQ29" s="96" t="e">
        <f t="shared" si="1139"/>
        <v>#N/A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 t="e">
        <f t="shared" si="1139"/>
        <v>#N/A</v>
      </c>
      <c r="AB30" s="96" t="e">
        <f t="shared" si="1139"/>
        <v>#N/A</v>
      </c>
      <c r="AC30" s="96" t="e">
        <f t="shared" si="1139"/>
        <v>#N/A</v>
      </c>
      <c r="AD30" s="96" t="e">
        <f t="shared" si="1139"/>
        <v>#N/A</v>
      </c>
      <c r="AE30" s="96" t="e">
        <f t="shared" si="1139"/>
        <v>#N/A</v>
      </c>
      <c r="AF30" s="96" t="e">
        <f t="shared" si="1139"/>
        <v>#N/A</v>
      </c>
      <c r="AG30" s="96" t="e">
        <f t="shared" si="1139"/>
        <v>#N/A</v>
      </c>
      <c r="AH30" s="96" t="e">
        <f t="shared" si="1139"/>
        <v>#N/A</v>
      </c>
      <c r="AI30" s="96" t="e">
        <f t="shared" si="1139"/>
        <v>#N/A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 t="e">
        <f t="shared" si="1139"/>
        <v>#N/A</v>
      </c>
      <c r="AI31" s="96" t="e">
        <f t="shared" si="1139"/>
        <v>#N/A</v>
      </c>
      <c r="AJ31" s="96" t="e">
        <f t="shared" si="1139"/>
        <v>#N/A</v>
      </c>
      <c r="AK31" s="96" t="e">
        <f t="shared" si="1139"/>
        <v>#N/A</v>
      </c>
      <c r="AL31" s="96" t="e">
        <f t="shared" si="1139"/>
        <v>#N/A</v>
      </c>
      <c r="AM31" s="96" t="e">
        <f t="shared" si="1139"/>
        <v>#N/A</v>
      </c>
      <c r="AN31" s="96" t="e">
        <f t="shared" si="1139"/>
        <v>#N/A</v>
      </c>
      <c r="AO31" s="96" t="e">
        <f t="shared" si="1139"/>
        <v>#N/A</v>
      </c>
      <c r="AP31" s="96" t="e">
        <f t="shared" si="1139"/>
        <v>#N/A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1421174</v>
      </c>
      <c r="E5" s="6">
        <f>IF(COUNTIF(I5:XFD5,"&gt;"&amp;0)=0,,HLOOKUP(COUNTIF(I5:XFD5,"&gt;"&amp;0)-1,I$1:XFD5,A5+1,FALSE))</f>
        <v>1421174</v>
      </c>
      <c r="F5" s="7">
        <f>IF(COUNTIF(I5:XFD5,"&gt;"&amp;0)=0,,HLOOKUP(COUNTIF(I5:XFD5,"&gt;"&amp;0)-MIN($F$1+1,COUNTIF(I5:XFD5,"&gt;"&amp;0)),I$1:XFD5,A5+1,FALSE))</f>
        <v>1009948</v>
      </c>
      <c r="G5" s="8">
        <f>IF(COUNTIF(I5:XFD5,"&gt;"&amp;0)=0,,(E5/F5)^(1/MIN(COUNTIF(I5:XFD5,"&gt;"&amp;0)-1,$F$1)))</f>
        <v>1.0707045494800507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658374</v>
      </c>
      <c r="BX5" s="9">
        <v>717571</v>
      </c>
      <c r="BY5" s="9">
        <v>779687</v>
      </c>
      <c r="BZ5" s="9">
        <v>854558</v>
      </c>
      <c r="CA5" s="9">
        <v>929458</v>
      </c>
      <c r="CB5" s="9">
        <v>1009948</v>
      </c>
      <c r="CC5" s="9">
        <v>1092307</v>
      </c>
      <c r="CD5" s="9">
        <v>1193527</v>
      </c>
      <c r="CE5" s="9">
        <v>1267942</v>
      </c>
      <c r="CF5" s="9">
        <v>1340510</v>
      </c>
      <c r="CG5" s="9">
        <v>1421174</v>
      </c>
      <c r="CH5" s="9">
        <v>0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739572</v>
      </c>
      <c r="E6" s="6">
        <f>IF(COUNTIF(I6:XFD6,"&gt;"&amp;0)=0,,HLOOKUP(COUNTIF(I6:XFD6,"&gt;"&amp;0)-1,I$1:XFD6,A6+1,FALSE))</f>
        <v>739572</v>
      </c>
      <c r="F6" s="7">
        <f>IF(COUNTIF(I6:XFD6,"&gt;"&amp;0)=0,,HLOOKUP(COUNTIF(I6:XFD6,"&gt;"&amp;0)-MIN($F$1+1,COUNTIF(I6:XFD6,"&gt;"&amp;0)),I$1:XFD6,A6+1,FALSE))</f>
        <v>539587</v>
      </c>
      <c r="G6" s="8">
        <f t="shared" ref="G6:G69" si="8">IF(COUNTIF(I6:XFD6,"&gt;"&amp;0)=0,,(E6/F6)^(1/MIN(COUNTIF(I6:XFD6,"&gt;"&amp;0)-1,$F$1)))</f>
        <v>1.0650838427762785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BA6" s="9">
        <v>700464</v>
      </c>
      <c r="BB6" s="9">
        <v>739572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419595</v>
      </c>
      <c r="E7" s="6">
        <f>IF(COUNTIF(I7:XFD7,"&gt;"&amp;0)=0,,HLOOKUP(COUNTIF(I7:XFD7,"&gt;"&amp;0)-1,I$1:XFD7,A7+1,FALSE))</f>
        <v>419595</v>
      </c>
      <c r="F7" s="7">
        <f>IF(COUNTIF(I7:XFD7,"&gt;"&amp;0)=0,,HLOOKUP(COUNTIF(I7:XFD7,"&gt;"&amp;0)-MIN($F$1+1,COUNTIF(I7:XFD7,"&gt;"&amp;0)),I$1:XFD7,A7+1,FALSE))</f>
        <v>258280</v>
      </c>
      <c r="G7" s="8">
        <f t="shared" si="8"/>
        <v>1.10191451873541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129008</v>
      </c>
      <c r="AK7" s="9">
        <v>149430</v>
      </c>
      <c r="AL7" s="9">
        <v>171760</v>
      </c>
      <c r="AM7" s="9">
        <v>199550</v>
      </c>
      <c r="AN7" s="9">
        <v>225966</v>
      </c>
      <c r="AO7" s="9">
        <v>258280</v>
      </c>
      <c r="AP7" s="9">
        <v>291755</v>
      </c>
      <c r="AQ7" s="9">
        <v>325980</v>
      </c>
      <c r="AR7" s="9">
        <v>357366</v>
      </c>
      <c r="AS7" s="9">
        <v>388251</v>
      </c>
      <c r="AT7" s="9">
        <v>419595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396223</v>
      </c>
      <c r="E8" s="6">
        <f>IF(COUNTIF(I8:XFD8,"&gt;"&amp;0)=0,,HLOOKUP(COUNTIF(I8:XFD8,"&gt;"&amp;0)-1,I$1:XFD8,A8+1,FALSE))</f>
        <v>396223</v>
      </c>
      <c r="F8" s="7">
        <f>IF(COUNTIF(I8:XFD8,"&gt;"&amp;0)=0,,HLOOKUP(COUNTIF(I8:XFD8,"&gt;"&amp;0)-MIN($F$1+1,COUNTIF(I8:XFD8,"&gt;"&amp;0)),I$1:XFD8,A8+1,FALSE))</f>
        <v>243616</v>
      </c>
      <c r="G8" s="8">
        <f t="shared" si="8"/>
        <v>1.1021654039420479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121478</v>
      </c>
      <c r="AI8" s="9">
        <v>140909</v>
      </c>
      <c r="AJ8" s="9">
        <v>161837</v>
      </c>
      <c r="AK8" s="9">
        <v>188172</v>
      </c>
      <c r="AL8" s="9">
        <v>213372</v>
      </c>
      <c r="AM8" s="9">
        <v>243616</v>
      </c>
      <c r="AN8" s="9">
        <v>275586</v>
      </c>
      <c r="AO8" s="9">
        <v>308850</v>
      </c>
      <c r="AP8" s="9">
        <v>337072</v>
      </c>
      <c r="AQ8" s="9">
        <v>366667</v>
      </c>
      <c r="AR8" s="9">
        <v>396223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141942</v>
      </c>
      <c r="E9" s="6">
        <f>IF(COUNTIF(I9:XFD9,"&gt;"&amp;0)=0,,HLOOKUP(COUNTIF(I9:XFD9,"&gt;"&amp;0)-1,I$1:XFD9,A9+1,FALSE))</f>
        <v>141942</v>
      </c>
      <c r="F9" s="7">
        <f>IF(COUNTIF(I9:XFD9,"&gt;"&amp;0)=0,,HLOOKUP(COUNTIF(I9:XFD9,"&gt;"&amp;0)-MIN($F$1+1,COUNTIF(I9:XFD9,"&gt;"&amp;0)),I$1:XFD9,A9+1,FALSE))</f>
        <v>112065</v>
      </c>
      <c r="G9" s="8">
        <f t="shared" si="8"/>
        <v>1.0484028308991382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135586</v>
      </c>
      <c r="E10" s="6">
        <f>IF(COUNTIF(I10:XFD10,"&gt;"&amp;0)=0,,HLOOKUP(COUNTIF(I10:XFD10,"&gt;"&amp;0)-1,I$1:XFD10,A10+1,FALSE))</f>
        <v>135586</v>
      </c>
      <c r="F10" s="7">
        <f>IF(COUNTIF(I10:XFD10,"&gt;"&amp;0)=0,,HLOOKUP(COUNTIF(I10:XFD10,"&gt;"&amp;0)-MIN($F$1+1,COUNTIF(I10:XFD10,"&gt;"&amp;0)),I$1:XFD10,A10+1,FALSE))</f>
        <v>115242</v>
      </c>
      <c r="G10" s="8">
        <f t="shared" si="8"/>
        <v>1.033048740052545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  <c r="AY10" s="9">
        <v>128948</v>
      </c>
      <c r="AZ10" s="9">
        <v>132547</v>
      </c>
      <c r="BA10" s="9">
        <v>135586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130573</v>
      </c>
      <c r="E11" s="6">
        <f>IF(COUNTIF(I11:XFD11,"&gt;"&amp;0)=0,,HLOOKUP(COUNTIF(I11:XFD11,"&gt;"&amp;0)-1,I$1:XFD11,A11+1,FALSE))</f>
        <v>130573</v>
      </c>
      <c r="F11" s="7">
        <f>IF(COUNTIF(I11:XFD11,"&gt;"&amp;0)=0,,HLOOKUP(COUNTIF(I11:XFD11,"&gt;"&amp;0)-MIN($F$1+1,COUNTIF(I11:XFD11,"&gt;"&amp;0)),I$1:XFD11,A11+1,FALSE))</f>
        <v>115669</v>
      </c>
      <c r="G11" s="8">
        <f t="shared" si="8"/>
        <v>1.0245361347250472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  <c r="CE11" s="9">
        <v>122989</v>
      </c>
      <c r="CF11" s="9">
        <v>127434</v>
      </c>
      <c r="CG11" s="9">
        <v>130573</v>
      </c>
      <c r="CH11" s="9">
        <v>0</v>
      </c>
      <c r="CI11" s="9">
        <v>0</v>
      </c>
      <c r="CJ11" s="9">
        <v>0</v>
      </c>
      <c r="CK11" s="9">
        <v>0</v>
      </c>
      <c r="CL11" s="9">
        <v>0</v>
      </c>
      <c r="CM11" s="9">
        <v>0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110065</v>
      </c>
      <c r="E12" s="6">
        <f>IF(COUNTIF(I12:XFD12,"&gt;"&amp;0)=0,,HLOOKUP(COUNTIF(I12:XFD12,"&gt;"&amp;0)-1,I$1:XFD12,A12+1,FALSE))</f>
        <v>110065</v>
      </c>
      <c r="F12" s="7">
        <f>IF(COUNTIF(I12:XFD12,"&gt;"&amp;0)=0,,HLOOKUP(COUNTIF(I12:XFD12,"&gt;"&amp;0)-MIN($F$1+1,COUNTIF(I12:XFD12,"&gt;"&amp;0)),I$1:XFD12,A12+1,FALSE))</f>
        <v>59929</v>
      </c>
      <c r="G12" s="8">
        <f t="shared" si="8"/>
        <v>1.1292820924774636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90848</v>
      </c>
      <c r="AS12" s="9">
        <v>93773</v>
      </c>
      <c r="AT12" s="9">
        <v>98963</v>
      </c>
      <c r="AU12" s="9">
        <v>110065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107663</v>
      </c>
      <c r="E13" s="6">
        <f>IF(COUNTIF(I13:XFD13,"&gt;"&amp;0)=0,,HLOOKUP(COUNTIF(I13:XFD13,"&gt;"&amp;0)-1,I$1:XFD13,A13+1,FALSE))</f>
        <v>107663</v>
      </c>
      <c r="F13" s="7">
        <f>IF(COUNTIF(I13:XFD13,"&gt;"&amp;0)=0,,HLOOKUP(COUNTIF(I13:XFD13,"&gt;"&amp;0)-MIN($F$1+1,COUNTIF(I13:XFD13,"&gt;"&amp;0)),I$1:XFD13,A13+1,FALSE))</f>
        <v>84794</v>
      </c>
      <c r="G13" s="8">
        <f t="shared" si="8"/>
        <v>1.0489149391154722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83419</v>
      </c>
      <c r="E14" s="6">
        <f>IF(COUNTIF(I14:XFD14,"&gt;"&amp;0)=0,,HLOOKUP(COUNTIF(I14:XFD14,"&gt;"&amp;0)-1,I$1:XFD14,A14+1,FALSE))</f>
        <v>83419</v>
      </c>
      <c r="F14" s="7">
        <f>IF(COUNTIF(I14:XFD14,"&gt;"&amp;0)=0,,HLOOKUP(COUNTIF(I14:XFD14,"&gt;"&amp;0)-MIN($F$1+1,COUNTIF(I14:XFD14,"&gt;"&amp;0)),I$1:XFD14,A14+1,FALSE))</f>
        <v>64237</v>
      </c>
      <c r="G14" s="8">
        <f t="shared" si="8"/>
        <v>1.0536489672519702</v>
      </c>
      <c r="H14" s="13" t="s">
        <v>607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China</v>
      </c>
      <c r="D15" s="6">
        <f t="shared" si="7"/>
        <v>82718</v>
      </c>
      <c r="E15" s="6">
        <f>IF(COUNTIF(I15:XFD15,"&gt;"&amp;0)=0,,HLOOKUP(COUNTIF(I15:XFD15,"&gt;"&amp;0)-1,I$1:XFD15,A15+1,FALSE))</f>
        <v>82718</v>
      </c>
      <c r="F15" s="7">
        <f>IF(COUNTIF(I15:XFD15,"&gt;"&amp;0)=0,,HLOOKUP(COUNTIF(I15:XFD15,"&gt;"&amp;0)-MIN($F$1+1,COUNTIF(I15:XFD15,"&gt;"&amp;0)),I$1:XFD15,A15+1,FALSE))</f>
        <v>82432</v>
      </c>
      <c r="G15" s="8">
        <f t="shared" si="8"/>
        <v>1.0006929442702845</v>
      </c>
      <c r="H15" s="13" t="s">
        <v>337</v>
      </c>
      <c r="I15" s="9">
        <v>548</v>
      </c>
      <c r="J15" s="9">
        <v>643</v>
      </c>
      <c r="K15" s="9">
        <v>920</v>
      </c>
      <c r="L15" s="9">
        <v>1406</v>
      </c>
      <c r="M15" s="9">
        <v>2075</v>
      </c>
      <c r="N15" s="9">
        <v>2877</v>
      </c>
      <c r="O15" s="9">
        <v>5509</v>
      </c>
      <c r="P15" s="9">
        <v>6087</v>
      </c>
      <c r="Q15" s="9">
        <v>8141</v>
      </c>
      <c r="R15" s="9">
        <v>9802</v>
      </c>
      <c r="S15" s="9">
        <v>11891</v>
      </c>
      <c r="T15" s="9">
        <v>16630</v>
      </c>
      <c r="U15" s="9">
        <v>19716</v>
      </c>
      <c r="V15" s="9">
        <v>23707</v>
      </c>
      <c r="W15" s="9">
        <v>27440</v>
      </c>
      <c r="X15" s="9">
        <v>30587</v>
      </c>
      <c r="Y15" s="9">
        <v>34110</v>
      </c>
      <c r="Z15" s="9">
        <v>36814</v>
      </c>
      <c r="AA15" s="9">
        <v>39829</v>
      </c>
      <c r="AB15" s="9">
        <v>42354</v>
      </c>
      <c r="AC15" s="9">
        <v>44386</v>
      </c>
      <c r="AD15" s="9">
        <v>50000</v>
      </c>
      <c r="AE15" s="9">
        <v>59895</v>
      </c>
      <c r="AF15" s="9">
        <v>66358</v>
      </c>
      <c r="AG15" s="9">
        <v>68413</v>
      </c>
      <c r="AH15" s="9">
        <v>70513</v>
      </c>
      <c r="AI15" s="9">
        <v>72434</v>
      </c>
      <c r="AJ15" s="9">
        <v>74211</v>
      </c>
      <c r="AK15" s="9">
        <v>74619</v>
      </c>
      <c r="AL15" s="9">
        <v>75077</v>
      </c>
      <c r="AM15" s="9">
        <v>75550</v>
      </c>
      <c r="AN15" s="9">
        <v>77001</v>
      </c>
      <c r="AO15" s="9">
        <v>77022</v>
      </c>
      <c r="AP15" s="9">
        <v>77241</v>
      </c>
      <c r="AQ15" s="9">
        <v>77754</v>
      </c>
      <c r="AR15" s="9">
        <v>78166</v>
      </c>
      <c r="AS15" s="9">
        <v>78600</v>
      </c>
      <c r="AT15" s="9">
        <v>78928</v>
      </c>
      <c r="AU15" s="9">
        <v>79356</v>
      </c>
      <c r="AV15" s="9">
        <v>79932</v>
      </c>
      <c r="AW15" s="9">
        <v>80136</v>
      </c>
      <c r="AX15" s="9">
        <v>80261</v>
      </c>
      <c r="AY15" s="9">
        <v>80386</v>
      </c>
      <c r="AZ15" s="9">
        <v>80537</v>
      </c>
      <c r="BA15" s="9">
        <v>80690</v>
      </c>
      <c r="BB15" s="9">
        <v>80770</v>
      </c>
      <c r="BC15" s="9">
        <v>80823</v>
      </c>
      <c r="BD15" s="9">
        <v>80860</v>
      </c>
      <c r="BE15" s="9">
        <v>80887</v>
      </c>
      <c r="BF15" s="9">
        <v>80921</v>
      </c>
      <c r="BG15" s="9">
        <v>80932</v>
      </c>
      <c r="BH15" s="9">
        <v>80945</v>
      </c>
      <c r="BI15" s="9">
        <v>80977</v>
      </c>
      <c r="BJ15" s="9">
        <v>81003</v>
      </c>
      <c r="BK15" s="9">
        <v>81033</v>
      </c>
      <c r="BL15" s="9">
        <v>81058</v>
      </c>
      <c r="BM15" s="9">
        <v>81102</v>
      </c>
      <c r="BN15" s="9">
        <v>81156</v>
      </c>
      <c r="BO15" s="9">
        <v>81250</v>
      </c>
      <c r="BP15" s="9">
        <v>81305</v>
      </c>
      <c r="BQ15" s="9">
        <v>81435</v>
      </c>
      <c r="BR15" s="9">
        <v>81498</v>
      </c>
      <c r="BS15" s="9">
        <v>81591</v>
      </c>
      <c r="BT15" s="9">
        <v>81661</v>
      </c>
      <c r="BU15" s="9">
        <v>81782</v>
      </c>
      <c r="BV15" s="9">
        <v>81897</v>
      </c>
      <c r="BW15" s="9">
        <v>81999</v>
      </c>
      <c r="BX15" s="9">
        <v>82122</v>
      </c>
      <c r="BY15" s="9">
        <v>82198</v>
      </c>
      <c r="BZ15" s="9">
        <v>82279</v>
      </c>
      <c r="CA15" s="9">
        <v>82361</v>
      </c>
      <c r="CB15" s="9">
        <v>82432</v>
      </c>
      <c r="CC15" s="9">
        <v>82511</v>
      </c>
      <c r="CD15" s="9">
        <v>82543</v>
      </c>
      <c r="CE15" s="9">
        <v>82602</v>
      </c>
      <c r="CF15" s="9">
        <v>82665</v>
      </c>
      <c r="CG15" s="9">
        <v>82718</v>
      </c>
      <c r="CH15" s="9">
        <v>0</v>
      </c>
      <c r="CI15" s="9">
        <v>0</v>
      </c>
      <c r="CJ15" s="9">
        <v>0</v>
      </c>
      <c r="CK15" s="9">
        <v>0</v>
      </c>
      <c r="CL15" s="9">
        <v>0</v>
      </c>
      <c r="CM15" s="9">
        <v>0</v>
      </c>
      <c r="CN15" s="9">
        <v>0</v>
      </c>
      <c r="CO15" s="9">
        <v>0</v>
      </c>
      <c r="CP15" s="9">
        <v>0</v>
      </c>
      <c r="CQ15" s="9">
        <v>0</v>
      </c>
      <c r="CR15" s="9">
        <v>0</v>
      </c>
      <c r="CS15" s="9">
        <v>0</v>
      </c>
      <c r="CT15" s="9">
        <v>0</v>
      </c>
      <c r="CU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Iran</v>
      </c>
      <c r="D16" s="6">
        <f t="shared" si="7"/>
        <v>62589</v>
      </c>
      <c r="E16" s="6">
        <f>IF(COUNTIF(I16:XFD16,"&gt;"&amp;0)=0,,HLOOKUP(COUNTIF(I16:XFD16,"&gt;"&amp;0)-1,I$1:XFD16,A16+1,FALSE))</f>
        <v>62589</v>
      </c>
      <c r="F16" s="7">
        <f>IF(COUNTIF(I16:XFD16,"&gt;"&amp;0)=0,,HLOOKUP(COUNTIF(I16:XFD16,"&gt;"&amp;0)-MIN($F$1+1,COUNTIF(I16:XFD16,"&gt;"&amp;0)),I$1:XFD16,A16+1,FALSE))</f>
        <v>50468</v>
      </c>
      <c r="G16" s="8">
        <f t="shared" si="8"/>
        <v>1.0439901080316307</v>
      </c>
      <c r="H16" s="13" t="s">
        <v>338</v>
      </c>
      <c r="I16" s="9">
        <v>139</v>
      </c>
      <c r="J16" s="9">
        <v>245</v>
      </c>
      <c r="K16" s="9">
        <v>388</v>
      </c>
      <c r="L16" s="9">
        <v>593</v>
      </c>
      <c r="M16" s="9">
        <v>978</v>
      </c>
      <c r="N16" s="9">
        <v>1501</v>
      </c>
      <c r="O16" s="9">
        <v>2336</v>
      </c>
      <c r="P16" s="9">
        <v>2922</v>
      </c>
      <c r="Q16" s="9">
        <v>3513</v>
      </c>
      <c r="R16" s="9">
        <v>4747</v>
      </c>
      <c r="S16" s="9">
        <v>5823</v>
      </c>
      <c r="T16" s="9">
        <v>6566</v>
      </c>
      <c r="U16" s="9">
        <v>7161</v>
      </c>
      <c r="V16" s="9">
        <v>8042</v>
      </c>
      <c r="W16" s="9">
        <v>9000</v>
      </c>
      <c r="X16" s="9">
        <v>10075</v>
      </c>
      <c r="Y16" s="9">
        <v>11364</v>
      </c>
      <c r="Z16" s="9">
        <v>12729</v>
      </c>
      <c r="AA16" s="9">
        <v>13938</v>
      </c>
      <c r="AB16" s="9">
        <v>14991</v>
      </c>
      <c r="AC16" s="9">
        <v>16169</v>
      </c>
      <c r="AD16" s="9">
        <v>17361</v>
      </c>
      <c r="AE16" s="9">
        <v>18407</v>
      </c>
      <c r="AF16" s="9">
        <v>19644</v>
      </c>
      <c r="AG16" s="9">
        <v>20610</v>
      </c>
      <c r="AH16" s="9">
        <v>21638</v>
      </c>
      <c r="AI16" s="9">
        <v>23049</v>
      </c>
      <c r="AJ16" s="9">
        <v>24811</v>
      </c>
      <c r="AK16" s="9">
        <v>27017</v>
      </c>
      <c r="AL16" s="9">
        <v>29406</v>
      </c>
      <c r="AM16" s="9">
        <v>32332</v>
      </c>
      <c r="AN16" s="9">
        <v>35408</v>
      </c>
      <c r="AO16" s="9">
        <v>38309</v>
      </c>
      <c r="AP16" s="9">
        <v>41495</v>
      </c>
      <c r="AQ16" s="9">
        <v>44605</v>
      </c>
      <c r="AR16" s="9">
        <v>47593</v>
      </c>
      <c r="AS16" s="9">
        <v>50468</v>
      </c>
      <c r="AT16" s="9">
        <v>53183</v>
      </c>
      <c r="AU16" s="9">
        <v>55743</v>
      </c>
      <c r="AV16" s="9">
        <v>58226</v>
      </c>
      <c r="AW16" s="9">
        <v>60500</v>
      </c>
      <c r="AX16" s="9">
        <v>62589</v>
      </c>
    </row>
    <row r="17" spans="1:8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United Kingdom</v>
      </c>
      <c r="D17" s="6">
        <f t="shared" si="7"/>
        <v>55949</v>
      </c>
      <c r="E17" s="6">
        <f>IF(COUNTIF(I17:XFD17,"&gt;"&amp;0)=0,,HLOOKUP(COUNTIF(I17:XFD17,"&gt;"&amp;0)-1,I$1:XFD17,A17+1,FALSE))</f>
        <v>55949</v>
      </c>
      <c r="F17" s="7">
        <f>IF(COUNTIF(I17:XFD17,"&gt;"&amp;0)=0,,HLOOKUP(COUNTIF(I17:XFD17,"&gt;"&amp;0)-MIN($F$1+1,COUNTIF(I17:XFD17,"&gt;"&amp;0)),I$1:XFD17,A17+1,FALSE))</f>
        <v>34173</v>
      </c>
      <c r="G17" s="8">
        <f t="shared" si="8"/>
        <v>1.1036257994029561</v>
      </c>
      <c r="H17" s="13" t="s">
        <v>349</v>
      </c>
      <c r="I17" s="9">
        <v>116</v>
      </c>
      <c r="J17" s="9">
        <v>164</v>
      </c>
      <c r="K17" s="9">
        <v>207</v>
      </c>
      <c r="L17" s="9">
        <v>274</v>
      </c>
      <c r="M17" s="9">
        <v>322</v>
      </c>
      <c r="N17" s="9">
        <v>384</v>
      </c>
      <c r="O17" s="9">
        <v>459</v>
      </c>
      <c r="P17" s="9">
        <v>590</v>
      </c>
      <c r="Q17" s="9">
        <v>802</v>
      </c>
      <c r="R17" s="9">
        <v>1144</v>
      </c>
      <c r="S17" s="9">
        <v>1355</v>
      </c>
      <c r="T17" s="9">
        <v>1551</v>
      </c>
      <c r="U17" s="9">
        <v>1960</v>
      </c>
      <c r="V17" s="9">
        <v>2642</v>
      </c>
      <c r="W17" s="9">
        <v>3269</v>
      </c>
      <c r="X17" s="9">
        <v>4014</v>
      </c>
      <c r="Y17" s="9">
        <v>5067</v>
      </c>
      <c r="Z17" s="9">
        <v>5745</v>
      </c>
      <c r="AA17" s="9">
        <v>6726</v>
      </c>
      <c r="AB17" s="9">
        <v>8164</v>
      </c>
      <c r="AC17" s="9">
        <v>9640</v>
      </c>
      <c r="AD17" s="9">
        <v>11812</v>
      </c>
      <c r="AE17" s="9">
        <v>14745</v>
      </c>
      <c r="AF17" s="9">
        <v>17312</v>
      </c>
      <c r="AG17" s="9">
        <v>19780</v>
      </c>
      <c r="AH17" s="9">
        <v>22453</v>
      </c>
      <c r="AI17" s="9">
        <v>25481</v>
      </c>
      <c r="AJ17" s="9">
        <v>29865</v>
      </c>
      <c r="AK17" s="9">
        <v>34173</v>
      </c>
      <c r="AL17" s="9">
        <v>38689</v>
      </c>
      <c r="AM17" s="9">
        <v>42477</v>
      </c>
      <c r="AN17" s="9">
        <v>48436</v>
      </c>
      <c r="AO17" s="9">
        <v>52279</v>
      </c>
      <c r="AP17" s="9">
        <v>55949</v>
      </c>
    </row>
    <row r="18" spans="1:8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34109</v>
      </c>
      <c r="E18" s="6">
        <f>IF(COUNTIF(I18:XFD18,"&gt;"&amp;0)=0,,HLOOKUP(COUNTIF(I18:XFD18,"&gt;"&amp;0)-1,I$1:XFD18,A18+1,FALSE))</f>
        <v>34109</v>
      </c>
      <c r="F18" s="7">
        <f>IF(COUNTIF(I18:XFD18,"&gt;"&amp;0)=0,,HLOOKUP(COUNTIF(I18:XFD18,"&gt;"&amp;0)-MIN($F$1+1,COUNTIF(I18:XFD18,"&gt;"&amp;0)),I$1:XFD18,A18+1,FALSE))</f>
        <v>18135</v>
      </c>
      <c r="G18" s="8">
        <f t="shared" si="8"/>
        <v>1.1346718625747967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</row>
    <row r="19" spans="1:8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31977</v>
      </c>
      <c r="E19" s="6">
        <f>IF(COUNTIF(I19:XFD19,"&gt;"&amp;0)=0,,HLOOKUP(COUNTIF(I19:XFD19,"&gt;"&amp;0)-1,I$1:XFD19,A19+1,FALSE))</f>
        <v>31977</v>
      </c>
      <c r="F19" s="7">
        <f>IF(COUNTIF(I19:XFD19,"&gt;"&amp;0)=0,,HLOOKUP(COUNTIF(I19:XFD19,"&gt;"&amp;0)-MIN($F$1+1,COUNTIF(I19:XFD19,"&gt;"&amp;0)),I$1:XFD19,A19+1,FALSE))</f>
        <v>20247</v>
      </c>
      <c r="G19" s="8">
        <f t="shared" si="8"/>
        <v>1.0957094488753627</v>
      </c>
      <c r="H19" s="13" t="s">
        <v>609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</row>
    <row r="20" spans="1:8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Switzerland</v>
      </c>
      <c r="D20" s="6">
        <f t="shared" si="7"/>
        <v>22253</v>
      </c>
      <c r="E20" s="6">
        <f>IF(COUNTIF(I20:XFD20,"&gt;"&amp;0)=0,,HLOOKUP(COUNTIF(I20:XFD20,"&gt;"&amp;0)-1,I$1:XFD20,A20+1,FALSE))</f>
        <v>22253</v>
      </c>
      <c r="F20" s="7">
        <f>IF(COUNTIF(I20:XFD20,"&gt;"&amp;0)=0,,HLOOKUP(COUNTIF(I20:XFD20,"&gt;"&amp;0)-MIN($F$1+1,COUNTIF(I20:XFD20,"&gt;"&amp;0)),I$1:XFD20,A20+1,FALSE))</f>
        <v>18827</v>
      </c>
      <c r="G20" s="8">
        <f t="shared" si="8"/>
        <v>1.0340022625620284</v>
      </c>
      <c r="H20" s="13" t="s">
        <v>77</v>
      </c>
      <c r="I20" s="9">
        <v>114</v>
      </c>
      <c r="J20" s="9">
        <v>214</v>
      </c>
      <c r="K20" s="9">
        <v>268</v>
      </c>
      <c r="L20" s="9">
        <v>337</v>
      </c>
      <c r="M20" s="9">
        <v>374</v>
      </c>
      <c r="N20" s="9">
        <v>491</v>
      </c>
      <c r="O20" s="9">
        <v>652</v>
      </c>
      <c r="P20" s="9">
        <v>652</v>
      </c>
      <c r="Q20" s="9">
        <v>1139</v>
      </c>
      <c r="R20" s="9">
        <v>1359</v>
      </c>
      <c r="S20" s="9">
        <v>2200</v>
      </c>
      <c r="T20" s="9">
        <v>2200</v>
      </c>
      <c r="U20" s="9">
        <v>2700</v>
      </c>
      <c r="V20" s="9">
        <v>3028</v>
      </c>
      <c r="W20" s="9">
        <v>4075</v>
      </c>
      <c r="X20" s="9">
        <v>5294</v>
      </c>
      <c r="Y20" s="9">
        <v>6575</v>
      </c>
      <c r="Z20" s="9">
        <v>7474</v>
      </c>
      <c r="AA20" s="9">
        <v>8795</v>
      </c>
      <c r="AB20" s="9">
        <v>9877</v>
      </c>
      <c r="AC20" s="9">
        <v>10897</v>
      </c>
      <c r="AD20" s="9">
        <v>11811</v>
      </c>
      <c r="AE20" s="9">
        <v>12928</v>
      </c>
      <c r="AF20" s="9">
        <v>14076</v>
      </c>
      <c r="AG20" s="9">
        <v>14829</v>
      </c>
      <c r="AH20" s="9">
        <v>15922</v>
      </c>
      <c r="AI20" s="9">
        <v>16605</v>
      </c>
      <c r="AJ20" s="9">
        <v>17768</v>
      </c>
      <c r="AK20" s="9">
        <v>18827</v>
      </c>
      <c r="AL20" s="9">
        <v>19606</v>
      </c>
      <c r="AM20" s="9">
        <v>20505</v>
      </c>
      <c r="AN20" s="9">
        <v>21100</v>
      </c>
      <c r="AO20" s="9">
        <v>21657</v>
      </c>
      <c r="AP20" s="9">
        <v>22253</v>
      </c>
    </row>
    <row r="21" spans="1:8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Belgium</v>
      </c>
      <c r="D21" s="6">
        <f t="shared" si="7"/>
        <v>22194</v>
      </c>
      <c r="E21" s="6">
        <f>IF(COUNTIF(I21:XFD21,"&gt;"&amp;0)=0,,HLOOKUP(COUNTIF(I21:XFD21,"&gt;"&amp;0)-1,I$1:XFD21,A21+1,FALSE))</f>
        <v>22194</v>
      </c>
      <c r="F21" s="7">
        <f>IF(COUNTIF(I21:XFD21,"&gt;"&amp;0)=0,,HLOOKUP(COUNTIF(I21:XFD21,"&gt;"&amp;0)-MIN($F$1+1,COUNTIF(I21:XFD21,"&gt;"&amp;0)),I$1:XFD21,A21+1,FALSE))</f>
        <v>15348</v>
      </c>
      <c r="G21" s="8">
        <f t="shared" si="8"/>
        <v>1.0765563283850148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  <c r="AK21" s="9">
        <v>16770</v>
      </c>
      <c r="AL21" s="9">
        <v>18431</v>
      </c>
      <c r="AM21" s="9">
        <v>19691</v>
      </c>
      <c r="AN21" s="9">
        <v>20814</v>
      </c>
      <c r="AO21" s="9">
        <v>22194</v>
      </c>
    </row>
    <row r="22" spans="1:8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19709</v>
      </c>
      <c r="E22" s="6">
        <f>IF(COUNTIF(I22:XFD22,"&gt;"&amp;0)=0,,HLOOKUP(COUNTIF(I22:XFD22,"&gt;"&amp;0)-1,I$1:XFD22,A22+1,FALSE))</f>
        <v>19709</v>
      </c>
      <c r="F22" s="7">
        <f>IF(COUNTIF(I22:XFD22,"&gt;"&amp;0)=0,,HLOOKUP(COUNTIF(I22:XFD22,"&gt;"&amp;0)-MIN($F$1+1,COUNTIF(I22:XFD22,"&gt;"&amp;0)),I$1:XFD22,A22+1,FALSE))</f>
        <v>14788</v>
      </c>
      <c r="G22" s="8">
        <f t="shared" si="8"/>
        <v>1.05913429184045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  <c r="AM22" s="9">
        <v>17953</v>
      </c>
      <c r="AN22" s="9">
        <v>18926</v>
      </c>
      <c r="AO22" s="9">
        <v>19709</v>
      </c>
    </row>
    <row r="23" spans="1:8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17872</v>
      </c>
      <c r="E23" s="6">
        <f>IF(COUNTIF(I23:XFD23,"&gt;"&amp;0)=0,,HLOOKUP(COUNTIF(I23:XFD23,"&gt;"&amp;0)-1,I$1:XFD23,A23+1,FALSE))</f>
        <v>17872</v>
      </c>
      <c r="F23" s="7">
        <f>IF(COUNTIF(I23:XFD23,"&gt;"&amp;0)=0,,HLOOKUP(COUNTIF(I23:XFD23,"&gt;"&amp;0)-MIN($F$1+1,COUNTIF(I23:XFD23,"&gt;"&amp;0)),I$1:XFD23,A23+1,FALSE))</f>
        <v>11284</v>
      </c>
      <c r="G23" s="8">
        <f t="shared" si="8"/>
        <v>1.0963318108547653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</row>
    <row r="24" spans="1:8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Brazil</v>
      </c>
      <c r="D24" s="6">
        <f t="shared" si="7"/>
        <v>14034</v>
      </c>
      <c r="E24" s="6">
        <f>IF(COUNTIF(I24:XFD24,"&gt;"&amp;0)=0,,HLOOKUP(COUNTIF(I24:XFD24,"&gt;"&amp;0)-1,I$1:XFD24,A24+1,FALSE))</f>
        <v>14034</v>
      </c>
      <c r="F24" s="7">
        <f>IF(COUNTIF(I24:XFD24,"&gt;"&amp;0)=0,,HLOOKUP(COUNTIF(I24:XFD24,"&gt;"&amp;0)-MIN($F$1+1,COUNTIF(I24:XFD24,"&gt;"&amp;0)),I$1:XFD24,A24+1,FALSE))</f>
        <v>8044</v>
      </c>
      <c r="G24" s="8">
        <f t="shared" si="8"/>
        <v>1.117742802665479</v>
      </c>
      <c r="H24" s="13" t="s">
        <v>81</v>
      </c>
      <c r="I24" s="9">
        <v>151</v>
      </c>
      <c r="J24" s="9">
        <v>151</v>
      </c>
      <c r="K24" s="9">
        <v>162</v>
      </c>
      <c r="L24" s="9">
        <v>200</v>
      </c>
      <c r="M24" s="9">
        <v>321</v>
      </c>
      <c r="N24" s="9">
        <v>372</v>
      </c>
      <c r="O24" s="9">
        <v>621</v>
      </c>
      <c r="P24" s="9">
        <v>793</v>
      </c>
      <c r="Q24" s="9">
        <v>1021</v>
      </c>
      <c r="R24" s="9">
        <v>1546</v>
      </c>
      <c r="S24" s="9">
        <v>1924</v>
      </c>
      <c r="T24" s="9">
        <v>2247</v>
      </c>
      <c r="U24" s="9">
        <v>2554</v>
      </c>
      <c r="V24" s="9">
        <v>2985</v>
      </c>
      <c r="W24" s="9">
        <v>3417</v>
      </c>
      <c r="X24" s="9">
        <v>3904</v>
      </c>
      <c r="Y24" s="9">
        <v>4256</v>
      </c>
      <c r="Z24" s="9">
        <v>4579</v>
      </c>
      <c r="AA24" s="9">
        <v>5717</v>
      </c>
      <c r="AB24" s="9">
        <v>6836</v>
      </c>
      <c r="AC24" s="9">
        <v>8044</v>
      </c>
      <c r="AD24" s="9">
        <v>9056</v>
      </c>
      <c r="AE24" s="9">
        <v>10360</v>
      </c>
      <c r="AF24" s="9">
        <v>11130</v>
      </c>
      <c r="AG24" s="9">
        <v>12161</v>
      </c>
      <c r="AH24" s="9">
        <v>14034</v>
      </c>
    </row>
    <row r="25" spans="1:8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Austria</v>
      </c>
      <c r="D25" s="6">
        <f t="shared" si="7"/>
        <v>12639</v>
      </c>
      <c r="E25" s="6">
        <f>IF(COUNTIF(I25:XFD25,"&gt;"&amp;0)=0,,HLOOKUP(COUNTIF(I25:XFD25,"&gt;"&amp;0)-1,I$1:XFD25,A25+1,FALSE))</f>
        <v>12639</v>
      </c>
      <c r="F25" s="7">
        <f>IF(COUNTIF(I25:XFD25,"&gt;"&amp;0)=0,,HLOOKUP(COUNTIF(I25:XFD25,"&gt;"&amp;0)-MIN($F$1+1,COUNTIF(I25:XFD25,"&gt;"&amp;0)),I$1:XFD25,A25+1,FALSE))</f>
        <v>11129</v>
      </c>
      <c r="G25" s="8">
        <f t="shared" si="8"/>
        <v>1.0257731198393927</v>
      </c>
      <c r="H25" s="13" t="s">
        <v>78</v>
      </c>
      <c r="I25" s="9">
        <v>104</v>
      </c>
      <c r="J25" s="9">
        <v>131</v>
      </c>
      <c r="K25" s="9">
        <v>182</v>
      </c>
      <c r="L25" s="9">
        <v>246</v>
      </c>
      <c r="M25" s="9">
        <v>302</v>
      </c>
      <c r="N25" s="9">
        <v>504</v>
      </c>
      <c r="O25" s="9">
        <v>655</v>
      </c>
      <c r="P25" s="9">
        <v>860</v>
      </c>
      <c r="Q25" s="9">
        <v>1018</v>
      </c>
      <c r="R25" s="9">
        <v>1332</v>
      </c>
      <c r="S25" s="9">
        <v>1646</v>
      </c>
      <c r="T25" s="9">
        <v>2013</v>
      </c>
      <c r="U25" s="9">
        <v>2388</v>
      </c>
      <c r="V25" s="9">
        <v>2814</v>
      </c>
      <c r="W25" s="9">
        <v>3582</v>
      </c>
      <c r="X25" s="9">
        <v>4474</v>
      </c>
      <c r="Y25" s="9">
        <v>5283</v>
      </c>
      <c r="Z25" s="9">
        <v>5588</v>
      </c>
      <c r="AA25" s="9">
        <v>6909</v>
      </c>
      <c r="AB25" s="9">
        <v>7657</v>
      </c>
      <c r="AC25" s="9">
        <v>8271</v>
      </c>
      <c r="AD25" s="9">
        <v>8788</v>
      </c>
      <c r="AE25" s="9">
        <v>9618</v>
      </c>
      <c r="AF25" s="9">
        <v>10180</v>
      </c>
      <c r="AG25" s="9">
        <v>10711</v>
      </c>
      <c r="AH25" s="9">
        <v>11129</v>
      </c>
      <c r="AI25" s="9">
        <v>11524</v>
      </c>
      <c r="AJ25" s="9">
        <v>11781</v>
      </c>
      <c r="AK25" s="9">
        <v>12051</v>
      </c>
      <c r="AL25" s="9">
        <v>12297</v>
      </c>
      <c r="AM25" s="9">
        <v>12639</v>
      </c>
    </row>
    <row r="26" spans="1:8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12442</v>
      </c>
      <c r="E26" s="6">
        <f>IF(COUNTIF(I26:XFD26,"&gt;"&amp;0)=0,,HLOOKUP(COUNTIF(I26:XFD26,"&gt;"&amp;0)-1,I$1:XFD26,A26+1,FALSE))</f>
        <v>12442</v>
      </c>
      <c r="F26" s="7">
        <f>IF(COUNTIF(I26:XFD26,"&gt;"&amp;0)=0,,HLOOKUP(COUNTIF(I26:XFD26,"&gt;"&amp;0)-MIN($F$1+1,COUNTIF(I26:XFD26,"&gt;"&amp;0)),I$1:XFD26,A26+1,FALSE))</f>
        <v>9034</v>
      </c>
      <c r="G26" s="8">
        <f t="shared" si="8"/>
        <v>1.066110012642643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</row>
    <row r="27" spans="1:8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Korea, South</v>
      </c>
      <c r="D27" s="6">
        <f t="shared" si="7"/>
        <v>10331</v>
      </c>
      <c r="E27" s="6">
        <f>IF(COUNTIF(I27:XFD27,"&gt;"&amp;0)=0,,HLOOKUP(COUNTIF(I27:XFD27,"&gt;"&amp;0)-1,I$1:XFD27,A27+1,FALSE))</f>
        <v>10331</v>
      </c>
      <c r="F27" s="7">
        <f>IF(COUNTIF(I27:XFD27,"&gt;"&amp;0)=0,,HLOOKUP(COUNTIF(I27:XFD27,"&gt;"&amp;0)-MIN($F$1+1,COUNTIF(I27:XFD27,"&gt;"&amp;0)),I$1:XFD27,A27+1,FALSE))</f>
        <v>9976</v>
      </c>
      <c r="G27" s="8">
        <f t="shared" si="8"/>
        <v>1.0070178858498577</v>
      </c>
      <c r="H27" s="13" t="s">
        <v>339</v>
      </c>
      <c r="I27" s="9">
        <v>104</v>
      </c>
      <c r="J27" s="9">
        <v>204</v>
      </c>
      <c r="K27" s="9">
        <v>433</v>
      </c>
      <c r="L27" s="9">
        <v>602</v>
      </c>
      <c r="M27" s="9">
        <v>833</v>
      </c>
      <c r="N27" s="9">
        <v>977</v>
      </c>
      <c r="O27" s="9">
        <v>1261</v>
      </c>
      <c r="P27" s="9">
        <v>1766</v>
      </c>
      <c r="Q27" s="9">
        <v>2337</v>
      </c>
      <c r="R27" s="9">
        <v>3150</v>
      </c>
      <c r="S27" s="9">
        <v>3736</v>
      </c>
      <c r="T27" s="9">
        <v>4335</v>
      </c>
      <c r="U27" s="9">
        <v>5186</v>
      </c>
      <c r="V27" s="9">
        <v>5621</v>
      </c>
      <c r="W27" s="9">
        <v>6088</v>
      </c>
      <c r="X27" s="9">
        <v>6593</v>
      </c>
      <c r="Y27" s="9">
        <v>7041</v>
      </c>
      <c r="Z27" s="9">
        <v>7314</v>
      </c>
      <c r="AA27" s="9">
        <v>7478</v>
      </c>
      <c r="AB27" s="9">
        <v>7513</v>
      </c>
      <c r="AC27" s="9">
        <v>7755</v>
      </c>
      <c r="AD27" s="9">
        <v>7869</v>
      </c>
      <c r="AE27" s="9">
        <v>7979</v>
      </c>
      <c r="AF27" s="9">
        <v>8086</v>
      </c>
      <c r="AG27" s="9">
        <v>8162</v>
      </c>
      <c r="AH27" s="9">
        <v>8236</v>
      </c>
      <c r="AI27" s="9">
        <v>8320</v>
      </c>
      <c r="AJ27" s="9">
        <v>8413</v>
      </c>
      <c r="AK27" s="9">
        <v>8565</v>
      </c>
      <c r="AL27" s="9">
        <v>8652</v>
      </c>
      <c r="AM27" s="9">
        <v>8799</v>
      </c>
      <c r="AN27" s="9">
        <v>8961</v>
      </c>
      <c r="AO27" s="9">
        <v>8961</v>
      </c>
      <c r="AP27" s="9">
        <v>9037</v>
      </c>
      <c r="AQ27" s="9">
        <v>9137</v>
      </c>
      <c r="AR27" s="9">
        <v>9241</v>
      </c>
      <c r="AS27" s="9">
        <v>9332</v>
      </c>
      <c r="AT27" s="9">
        <v>9478</v>
      </c>
      <c r="AU27" s="9">
        <v>9583</v>
      </c>
      <c r="AV27" s="9">
        <v>9661</v>
      </c>
      <c r="AW27" s="9">
        <v>9786</v>
      </c>
      <c r="AX27" s="9">
        <v>9887</v>
      </c>
      <c r="AY27" s="9">
        <v>9976</v>
      </c>
      <c r="AZ27" s="9">
        <v>10062</v>
      </c>
      <c r="BA27" s="9">
        <v>10156</v>
      </c>
      <c r="BB27" s="9">
        <v>10237</v>
      </c>
      <c r="BC27" s="9">
        <v>10284</v>
      </c>
      <c r="BD27" s="9">
        <v>10331</v>
      </c>
      <c r="CD27" s="9">
        <v>0</v>
      </c>
      <c r="CE27" s="9">
        <v>0</v>
      </c>
      <c r="CF27" s="9">
        <v>0</v>
      </c>
      <c r="CG27" s="9">
        <v>0</v>
      </c>
    </row>
    <row r="28" spans="1:8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Israel</v>
      </c>
      <c r="D28" s="6">
        <f t="shared" si="7"/>
        <v>9248</v>
      </c>
      <c r="E28" s="6">
        <f>IF(COUNTIF(I28:XFD28,"&gt;"&amp;0)=0,,HLOOKUP(COUNTIF(I28:XFD28,"&gt;"&amp;0)-1,I$1:XFD28,A28+1,FALSE))</f>
        <v>9248</v>
      </c>
      <c r="F28" s="7">
        <f>IF(COUNTIF(I28:XFD28,"&gt;"&amp;0)=0,,HLOOKUP(COUNTIF(I28:XFD28,"&gt;"&amp;0)-MIN($F$1+1,COUNTIF(I28:XFD28,"&gt;"&amp;0)),I$1:XFD28,A28+1,FALSE))</f>
        <v>6857</v>
      </c>
      <c r="G28" s="8">
        <f t="shared" si="8"/>
        <v>1.0616533495958527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  <c r="AE28" s="9">
        <v>7428</v>
      </c>
      <c r="AF28" s="9">
        <v>7851</v>
      </c>
      <c r="AG28" s="9">
        <v>8430</v>
      </c>
      <c r="AH28" s="9">
        <v>8904</v>
      </c>
      <c r="AI28" s="9">
        <v>9248</v>
      </c>
    </row>
    <row r="29" spans="1:8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Africa</v>
      </c>
      <c r="D29" s="6">
        <f t="shared" si="7"/>
        <v>8983</v>
      </c>
      <c r="E29" s="6">
        <f>IF(COUNTIF(I29:XFD29,"&gt;"&amp;0)=0,,HLOOKUP(COUNTIF(I29:XFD29,"&gt;"&amp;0)-1,I$1:XFD29,A29+1,FALSE))</f>
        <v>8983</v>
      </c>
      <c r="F29" s="7">
        <f>IF(COUNTIF(I29:XFD29,"&gt;"&amp;0)=0,,HLOOKUP(COUNTIF(I29:XFD29,"&gt;"&amp;0)-MIN($F$1+1,COUNTIF(I29:XFD29,"&gt;"&amp;0)),I$1:XFD29,A29+1,FALSE))</f>
        <v>6015</v>
      </c>
      <c r="G29" s="8">
        <f t="shared" si="8"/>
        <v>1.0835205526403142</v>
      </c>
      <c r="H29" s="13" t="s">
        <v>610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  <c r="AG29" s="9">
        <v>6807</v>
      </c>
      <c r="AH29" s="9">
        <v>7409</v>
      </c>
      <c r="AI29" s="9">
        <v>7969</v>
      </c>
      <c r="AJ29" s="9">
        <v>8517</v>
      </c>
      <c r="AK29" s="9">
        <v>8983</v>
      </c>
    </row>
    <row r="30" spans="1:8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Sweden</v>
      </c>
      <c r="D30" s="6">
        <f t="shared" si="7"/>
        <v>7693</v>
      </c>
      <c r="E30" s="6">
        <f>IF(COUNTIF(I30:XFD30,"&gt;"&amp;0)=0,,HLOOKUP(COUNTIF(I30:XFD30,"&gt;"&amp;0)-1,I$1:XFD30,A30+1,FALSE))</f>
        <v>7693</v>
      </c>
      <c r="F30" s="7">
        <f>IF(COUNTIF(I30:XFD30,"&gt;"&amp;0)=0,,HLOOKUP(COUNTIF(I30:XFD30,"&gt;"&amp;0)-MIN($F$1+1,COUNTIF(I30:XFD30,"&gt;"&amp;0)),I$1:XFD30,A30+1,FALSE))</f>
        <v>5568</v>
      </c>
      <c r="G30" s="8">
        <f t="shared" si="8"/>
        <v>1.0667908969951945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  <c r="AL30" s="9">
        <v>6443</v>
      </c>
      <c r="AM30" s="9">
        <v>6830</v>
      </c>
      <c r="AN30" s="9">
        <v>7206</v>
      </c>
      <c r="AO30" s="9">
        <v>7693</v>
      </c>
    </row>
    <row r="31" spans="1:8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Russia</v>
      </c>
      <c r="D31" s="6">
        <f t="shared" si="7"/>
        <v>7497</v>
      </c>
      <c r="E31" s="6">
        <f>IF(COUNTIF(I31:XFD31,"&gt;"&amp;0)=0,,HLOOKUP(COUNTIF(I31:XFD31,"&gt;"&amp;0)-1,I$1:XFD31,A31+1,FALSE))</f>
        <v>7497</v>
      </c>
      <c r="F31" s="7">
        <f>IF(COUNTIF(I31:XFD31,"&gt;"&amp;0)=0,,HLOOKUP(COUNTIF(I31:XFD31,"&gt;"&amp;0)-MIN($F$1+1,COUNTIF(I31:XFD31,"&gt;"&amp;0)),I$1:XFD31,A31+1,FALSE))</f>
        <v>3548</v>
      </c>
      <c r="G31" s="8">
        <f t="shared" si="8"/>
        <v>1.1613972141054347</v>
      </c>
      <c r="H31" s="13" t="s">
        <v>344</v>
      </c>
      <c r="I31" s="9">
        <v>114</v>
      </c>
      <c r="J31" s="9">
        <v>147</v>
      </c>
      <c r="K31" s="9">
        <v>199</v>
      </c>
      <c r="L31" s="9">
        <v>253</v>
      </c>
      <c r="M31" s="9">
        <v>306</v>
      </c>
      <c r="N31" s="9">
        <v>367</v>
      </c>
      <c r="O31" s="9">
        <v>438</v>
      </c>
      <c r="P31" s="9">
        <v>495</v>
      </c>
      <c r="Q31" s="9">
        <v>658</v>
      </c>
      <c r="R31" s="9">
        <v>840</v>
      </c>
      <c r="S31" s="9">
        <v>1036</v>
      </c>
      <c r="T31" s="9">
        <v>1264</v>
      </c>
      <c r="U31" s="9">
        <v>1534</v>
      </c>
      <c r="V31" s="9">
        <v>1836</v>
      </c>
      <c r="W31" s="9">
        <v>2337</v>
      </c>
      <c r="X31" s="9">
        <v>2777</v>
      </c>
      <c r="Y31" s="9">
        <v>3548</v>
      </c>
      <c r="Z31" s="9">
        <v>4149</v>
      </c>
      <c r="AA31" s="9">
        <v>4731</v>
      </c>
      <c r="AB31" s="9">
        <v>5389</v>
      </c>
      <c r="AC31" s="9">
        <v>6343</v>
      </c>
      <c r="AD31" s="9">
        <v>7497</v>
      </c>
    </row>
    <row r="32" spans="1:8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Norway</v>
      </c>
      <c r="D32" s="6">
        <f t="shared" si="7"/>
        <v>6086</v>
      </c>
      <c r="E32" s="6">
        <f>IF(COUNTIF(I32:XFD32,"&gt;"&amp;0)=0,,HLOOKUP(COUNTIF(I32:XFD32,"&gt;"&amp;0)-1,I$1:XFD32,A32+1,FALSE))</f>
        <v>6086</v>
      </c>
      <c r="F32" s="7">
        <f>IF(COUNTIF(I32:XFD32,"&gt;"&amp;0)=0,,HLOOKUP(COUNTIF(I32:XFD32,"&gt;"&amp;0)-MIN($F$1+1,COUNTIF(I32:XFD32,"&gt;"&amp;0)),I$1:XFD32,A32+1,FALSE))</f>
        <v>5147</v>
      </c>
      <c r="G32" s="8">
        <f t="shared" si="8"/>
        <v>1.0340833748583467</v>
      </c>
      <c r="H32" s="13" t="s">
        <v>85</v>
      </c>
      <c r="I32" s="9">
        <v>108</v>
      </c>
      <c r="J32" s="9">
        <v>147</v>
      </c>
      <c r="K32" s="9">
        <v>176</v>
      </c>
      <c r="L32" s="9">
        <v>205</v>
      </c>
      <c r="M32" s="9">
        <v>400</v>
      </c>
      <c r="N32" s="9">
        <v>598</v>
      </c>
      <c r="O32" s="9">
        <v>702</v>
      </c>
      <c r="P32" s="9">
        <v>996</v>
      </c>
      <c r="Q32" s="9">
        <v>1090</v>
      </c>
      <c r="R32" s="9">
        <v>1221</v>
      </c>
      <c r="S32" s="9">
        <v>1333</v>
      </c>
      <c r="T32" s="9">
        <v>1463</v>
      </c>
      <c r="U32" s="9">
        <v>1550</v>
      </c>
      <c r="V32" s="9">
        <v>1746</v>
      </c>
      <c r="W32" s="9">
        <v>1914</v>
      </c>
      <c r="X32" s="9">
        <v>2118</v>
      </c>
      <c r="Y32" s="9">
        <v>2385</v>
      </c>
      <c r="Z32" s="9">
        <v>2621</v>
      </c>
      <c r="AA32" s="9">
        <v>2863</v>
      </c>
      <c r="AB32" s="9">
        <v>3084</v>
      </c>
      <c r="AC32" s="9">
        <v>3369</v>
      </c>
      <c r="AD32" s="9">
        <v>3755</v>
      </c>
      <c r="AE32" s="9">
        <v>4015</v>
      </c>
      <c r="AF32" s="9">
        <v>4284</v>
      </c>
      <c r="AG32" s="9">
        <v>4445</v>
      </c>
      <c r="AH32" s="9">
        <v>4641</v>
      </c>
      <c r="AI32" s="9">
        <v>4863</v>
      </c>
      <c r="AJ32" s="9">
        <v>5147</v>
      </c>
      <c r="AK32" s="9">
        <v>5370</v>
      </c>
      <c r="AL32" s="9">
        <v>5550</v>
      </c>
      <c r="AM32" s="9">
        <v>5687</v>
      </c>
      <c r="AN32" s="9">
        <v>5865</v>
      </c>
      <c r="AO32" s="9">
        <v>6086</v>
      </c>
    </row>
    <row r="33" spans="1:8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Australia</v>
      </c>
      <c r="D33" s="6">
        <f t="shared" si="7"/>
        <v>5895</v>
      </c>
      <c r="E33" s="6">
        <f>IF(COUNTIF(I33:XFD33,"&gt;"&amp;0)=0,,HLOOKUP(COUNTIF(I33:XFD33,"&gt;"&amp;0)-1,I$1:XFD33,A33+1,FALSE))</f>
        <v>5895</v>
      </c>
      <c r="F33" s="7">
        <f>IF(COUNTIF(I33:XFD33,"&gt;"&amp;0)=0,,HLOOKUP(COUNTIF(I33:XFD33,"&gt;"&amp;0)-MIN($F$1+1,COUNTIF(I33:XFD33,"&gt;"&amp;0)),I$1:XFD33,A33+1,FALSE))</f>
        <v>5116</v>
      </c>
      <c r="G33" s="8">
        <f t="shared" si="8"/>
        <v>1.0287519104372345</v>
      </c>
      <c r="H33" s="13" t="s">
        <v>48</v>
      </c>
      <c r="I33" s="9">
        <v>107</v>
      </c>
      <c r="J33" s="9">
        <v>128</v>
      </c>
      <c r="K33" s="9">
        <v>128</v>
      </c>
      <c r="L33" s="9">
        <v>200</v>
      </c>
      <c r="M33" s="9">
        <v>250</v>
      </c>
      <c r="N33" s="9">
        <v>297</v>
      </c>
      <c r="O33" s="9">
        <v>377</v>
      </c>
      <c r="P33" s="9">
        <v>452</v>
      </c>
      <c r="Q33" s="9">
        <v>568</v>
      </c>
      <c r="R33" s="9">
        <v>681</v>
      </c>
      <c r="S33" s="9">
        <v>791</v>
      </c>
      <c r="T33" s="9">
        <v>1071</v>
      </c>
      <c r="U33" s="9">
        <v>1549</v>
      </c>
      <c r="V33" s="9">
        <v>1682</v>
      </c>
      <c r="W33" s="9">
        <v>2044</v>
      </c>
      <c r="X33" s="9">
        <v>2364</v>
      </c>
      <c r="Y33" s="9">
        <v>2810</v>
      </c>
      <c r="Z33" s="9">
        <v>3143</v>
      </c>
      <c r="AA33" s="9">
        <v>3640</v>
      </c>
      <c r="AB33" s="9">
        <v>3984</v>
      </c>
      <c r="AC33" s="9">
        <v>4361</v>
      </c>
      <c r="AD33" s="9">
        <v>4559</v>
      </c>
      <c r="AE33" s="9">
        <v>4862</v>
      </c>
      <c r="AF33" s="9">
        <v>5116</v>
      </c>
      <c r="AG33" s="9">
        <v>5330</v>
      </c>
      <c r="AH33" s="9">
        <v>5550</v>
      </c>
      <c r="AI33" s="9">
        <v>5687</v>
      </c>
      <c r="AJ33" s="9">
        <v>5797</v>
      </c>
      <c r="AK33" s="9">
        <v>5895</v>
      </c>
    </row>
    <row r="34" spans="1:84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Ireland</v>
      </c>
      <c r="D34" s="6">
        <f t="shared" si="7"/>
        <v>5709</v>
      </c>
      <c r="E34" s="6">
        <f>IF(COUNTIF(I34:XFD34,"&gt;"&amp;0)=0,,HLOOKUP(COUNTIF(I34:XFD34,"&gt;"&amp;0)-1,I$1:XFD34,A34+1,FALSE))</f>
        <v>5709</v>
      </c>
      <c r="F34" s="7">
        <f>IF(COUNTIF(I34:XFD34,"&gt;"&amp;0)=0,,HLOOKUP(COUNTIF(I34:XFD34,"&gt;"&amp;0)-MIN($F$1+1,COUNTIF(I34:XFD34,"&gt;"&amp;0)),I$1:XFD34,A34+1,FALSE))</f>
        <v>3849</v>
      </c>
      <c r="G34" s="8">
        <f t="shared" si="8"/>
        <v>1.0820377842206923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  <c r="AA34" s="9">
        <v>3447</v>
      </c>
      <c r="AB34" s="9">
        <v>3849</v>
      </c>
      <c r="AC34" s="9">
        <v>4273</v>
      </c>
      <c r="AD34" s="9">
        <v>4604</v>
      </c>
      <c r="AE34" s="9">
        <v>4994</v>
      </c>
      <c r="AF34" s="9">
        <v>5364</v>
      </c>
      <c r="AG34" s="9">
        <v>5709</v>
      </c>
    </row>
    <row r="35" spans="1:84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India</v>
      </c>
      <c r="D35" s="6">
        <f t="shared" si="7"/>
        <v>5311</v>
      </c>
      <c r="E35" s="6">
        <f>IF(COUNTIF(I35:XFD35,"&gt;"&amp;0)=0,,HLOOKUP(COUNTIF(I35:XFD35,"&gt;"&amp;0)-1,I$1:XFD35,A35+1,FALSE))</f>
        <v>5311</v>
      </c>
      <c r="F35" s="7">
        <f>IF(COUNTIF(I35:XFD35,"&gt;"&amp;0)=0,,HLOOKUP(COUNTIF(I35:XFD35,"&gt;"&amp;0)-MIN($F$1+1,COUNTIF(I35:XFD35,"&gt;"&amp;0)),I$1:XFD35,A35+1,FALSE))</f>
        <v>2543</v>
      </c>
      <c r="G35" s="8">
        <f t="shared" si="8"/>
        <v>1.1586866101160387</v>
      </c>
      <c r="H35" s="13" t="s">
        <v>57</v>
      </c>
      <c r="I35" s="9">
        <v>102</v>
      </c>
      <c r="J35" s="9">
        <v>113</v>
      </c>
      <c r="K35" s="9">
        <v>119</v>
      </c>
      <c r="L35" s="9">
        <v>142</v>
      </c>
      <c r="M35" s="9">
        <v>156</v>
      </c>
      <c r="N35" s="9">
        <v>194</v>
      </c>
      <c r="O35" s="9">
        <v>244</v>
      </c>
      <c r="P35" s="9">
        <v>330</v>
      </c>
      <c r="Q35" s="9">
        <v>396</v>
      </c>
      <c r="R35" s="9">
        <v>499</v>
      </c>
      <c r="S35" s="9">
        <v>536</v>
      </c>
      <c r="T35" s="9">
        <v>657</v>
      </c>
      <c r="U35" s="9">
        <v>727</v>
      </c>
      <c r="V35" s="9">
        <v>887</v>
      </c>
      <c r="W35" s="9">
        <v>987</v>
      </c>
      <c r="X35" s="9">
        <v>1024</v>
      </c>
      <c r="Y35" s="9">
        <v>1251</v>
      </c>
      <c r="Z35" s="9">
        <v>1397</v>
      </c>
      <c r="AA35" s="9">
        <v>1998</v>
      </c>
      <c r="AB35" s="9">
        <v>2543</v>
      </c>
      <c r="AC35" s="9">
        <v>2567</v>
      </c>
      <c r="AD35" s="9">
        <v>3082</v>
      </c>
      <c r="AE35" s="9">
        <v>3588</v>
      </c>
      <c r="AF35" s="9">
        <v>4778</v>
      </c>
      <c r="AG35" s="9">
        <v>5311</v>
      </c>
    </row>
    <row r="36" spans="1:84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5266</v>
      </c>
      <c r="E36" s="6">
        <f>IF(COUNTIF(I36:XFD36,"&gt;"&amp;0)=0,,HLOOKUP(COUNTIF(I36:XFD36,"&gt;"&amp;0)-1,I$1:XFD36,A36+1,FALSE))</f>
        <v>5266</v>
      </c>
      <c r="F36" s="7">
        <f>IF(COUNTIF(I36:XFD36,"&gt;"&amp;0)=0,,HLOOKUP(COUNTIF(I36:XFD36,"&gt;"&amp;0)-MIN($F$1+1,COUNTIF(I36:XFD36,"&gt;"&amp;0)),I$1:XFD36,A36+1,FALSE))</f>
        <v>3573</v>
      </c>
      <c r="G36" s="8">
        <f t="shared" si="8"/>
        <v>1.0806612220236465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  <c r="AH36" s="9">
        <v>4269</v>
      </c>
      <c r="AI36" s="9">
        <v>4561</v>
      </c>
      <c r="AJ36" s="9">
        <v>4875</v>
      </c>
      <c r="AK36" s="9">
        <v>5266</v>
      </c>
    </row>
    <row r="37" spans="1:84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Chile</v>
      </c>
      <c r="D37" s="6">
        <f t="shared" si="7"/>
        <v>5116</v>
      </c>
      <c r="E37" s="6">
        <f>IF(COUNTIF(I37:XFD37,"&gt;"&amp;0)=0,,HLOOKUP(COUNTIF(I37:XFD37,"&gt;"&amp;0)-1,I$1:XFD37,A37+1,FALSE))</f>
        <v>5116</v>
      </c>
      <c r="F37" s="7">
        <f>IF(COUNTIF(I37:XFD37,"&gt;"&amp;0)=0,,HLOOKUP(COUNTIF(I37:XFD37,"&gt;"&amp;0)-MIN($F$1+1,COUNTIF(I37:XFD37,"&gt;"&amp;0)),I$1:XFD37,A37+1,FALSE))</f>
        <v>3404</v>
      </c>
      <c r="G37" s="8">
        <f t="shared" si="8"/>
        <v>1.0848962221187883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  <c r="AB37" s="9">
        <v>4161</v>
      </c>
      <c r="AC37" s="9">
        <v>4471</v>
      </c>
      <c r="AD37" s="9">
        <v>4815</v>
      </c>
      <c r="AE37" s="9">
        <v>5116</v>
      </c>
    </row>
    <row r="38" spans="1:84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Czechia</v>
      </c>
      <c r="D38" s="6">
        <f t="shared" si="7"/>
        <v>5017</v>
      </c>
      <c r="E38" s="6">
        <f>IF(COUNTIF(I38:XFD38,"&gt;"&amp;0)=0,,HLOOKUP(COUNTIF(I38:XFD38,"&gt;"&amp;0)-1,I$1:XFD38,A38+1,FALSE))</f>
        <v>5017</v>
      </c>
      <c r="F38" s="7">
        <f>IF(COUNTIF(I38:XFD38,"&gt;"&amp;0)=0,,HLOOKUP(COUNTIF(I38:XFD38,"&gt;"&amp;0)-MIN($F$1+1,COUNTIF(I38:XFD38,"&gt;"&amp;0)),I$1:XFD38,A38+1,FALSE))</f>
        <v>3858</v>
      </c>
      <c r="G38" s="8">
        <f t="shared" si="8"/>
        <v>1.0539411843141986</v>
      </c>
      <c r="H38" s="13" t="s">
        <v>341</v>
      </c>
      <c r="I38" s="9">
        <v>141</v>
      </c>
      <c r="J38" s="9">
        <v>189</v>
      </c>
      <c r="K38" s="9">
        <v>253</v>
      </c>
      <c r="L38" s="9">
        <v>298</v>
      </c>
      <c r="M38" s="9">
        <v>396</v>
      </c>
      <c r="N38" s="9">
        <v>464</v>
      </c>
      <c r="O38" s="9">
        <v>694</v>
      </c>
      <c r="P38" s="9">
        <v>833</v>
      </c>
      <c r="Q38" s="9">
        <v>995</v>
      </c>
      <c r="R38" s="9">
        <v>1120</v>
      </c>
      <c r="S38" s="9">
        <v>1236</v>
      </c>
      <c r="T38" s="9">
        <v>1394</v>
      </c>
      <c r="U38" s="9">
        <v>1654</v>
      </c>
      <c r="V38" s="9">
        <v>1925</v>
      </c>
      <c r="W38" s="9">
        <v>2279</v>
      </c>
      <c r="X38" s="9">
        <v>2631</v>
      </c>
      <c r="Y38" s="9">
        <v>2817</v>
      </c>
      <c r="Z38" s="9">
        <v>3001</v>
      </c>
      <c r="AA38" s="9">
        <v>3308</v>
      </c>
      <c r="AB38" s="9">
        <v>3508</v>
      </c>
      <c r="AC38" s="9">
        <v>3858</v>
      </c>
      <c r="AD38" s="9">
        <v>4091</v>
      </c>
      <c r="AE38" s="9">
        <v>4472</v>
      </c>
      <c r="AF38" s="9">
        <v>4587</v>
      </c>
      <c r="AG38" s="9">
        <v>4822</v>
      </c>
      <c r="AH38" s="9">
        <v>5017</v>
      </c>
    </row>
    <row r="39" spans="1:84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Poland</v>
      </c>
      <c r="D39" s="6">
        <f t="shared" si="7"/>
        <v>4848</v>
      </c>
      <c r="E39" s="6">
        <f>IF(COUNTIF(I39:XFD39,"&gt;"&amp;0)=0,,HLOOKUP(COUNTIF(I39:XFD39,"&gt;"&amp;0)-1,I$1:XFD39,A39+1,FALSE))</f>
        <v>4848</v>
      </c>
      <c r="F39" s="7">
        <f>IF(COUNTIF(I39:XFD39,"&gt;"&amp;0)=0,,HLOOKUP(COUNTIF(I39:XFD39,"&gt;"&amp;0)-MIN($F$1+1,COUNTIF(I39:XFD39,"&gt;"&amp;0)),I$1:XFD39,A39+1,FALSE))</f>
        <v>2946</v>
      </c>
      <c r="G39" s="8">
        <f t="shared" si="8"/>
        <v>1.1047549947148576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</row>
    <row r="40" spans="1:84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Romania</v>
      </c>
      <c r="D40" s="6">
        <f t="shared" si="7"/>
        <v>4417</v>
      </c>
      <c r="E40" s="6">
        <f>IF(COUNTIF(I40:XFD40,"&gt;"&amp;0)=0,,HLOOKUP(COUNTIF(I40:XFD40,"&gt;"&amp;0)-1,I$1:XFD40,A40+1,FALSE))</f>
        <v>4417</v>
      </c>
      <c r="F40" s="7">
        <f>IF(COUNTIF(I40:XFD40,"&gt;"&amp;0)=0,,HLOOKUP(COUNTIF(I40:XFD40,"&gt;"&amp;0)-MIN($F$1+1,COUNTIF(I40:XFD40,"&gt;"&amp;0)),I$1:XFD40,A40+1,FALSE))</f>
        <v>2738</v>
      </c>
      <c r="G40" s="8">
        <f t="shared" si="8"/>
        <v>1.1003701257354399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  <c r="AA40" s="9">
        <v>2460</v>
      </c>
      <c r="AB40" s="9">
        <v>2738</v>
      </c>
      <c r="AC40" s="9">
        <v>3183</v>
      </c>
      <c r="AD40" s="9">
        <v>3613</v>
      </c>
      <c r="AE40" s="9">
        <v>3864</v>
      </c>
      <c r="AF40" s="9">
        <v>4057</v>
      </c>
      <c r="AG40" s="9">
        <v>4417</v>
      </c>
    </row>
    <row r="41" spans="1:84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Pakistan</v>
      </c>
      <c r="D41" s="6">
        <f t="shared" si="7"/>
        <v>4035</v>
      </c>
      <c r="E41" s="6">
        <f>IF(COUNTIF(I41:XFD41,"&gt;"&amp;0)=0,,HLOOKUP(COUNTIF(I41:XFD41,"&gt;"&amp;0)-1,I$1:XFD41,A41+1,FALSE))</f>
        <v>4035</v>
      </c>
      <c r="F41" s="7">
        <f>IF(COUNTIF(I41:XFD41,"&gt;"&amp;0)=0,,HLOOKUP(COUNTIF(I41:XFD41,"&gt;"&amp;0)-MIN($F$1+1,COUNTIF(I41:XFD41,"&gt;"&amp;0)),I$1:XFD41,A41+1,FALSE))</f>
        <v>2421</v>
      </c>
      <c r="G41" s="8">
        <f t="shared" si="8"/>
        <v>1.1075663432482901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</row>
    <row r="42" spans="1:84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Malaysia</v>
      </c>
      <c r="D42" s="6">
        <f t="shared" si="7"/>
        <v>3963</v>
      </c>
      <c r="E42" s="6">
        <f>IF(COUNTIF(I42:XFD42,"&gt;"&amp;0)=0,,HLOOKUP(COUNTIF(I42:XFD42,"&gt;"&amp;0)-1,I$1:XFD42,A42+1,FALSE))</f>
        <v>3963</v>
      </c>
      <c r="F42" s="7">
        <f>IF(COUNTIF(I42:XFD42,"&gt;"&amp;0)=0,,HLOOKUP(COUNTIF(I42:XFD42,"&gt;"&amp;0)-MIN($F$1+1,COUNTIF(I42:XFD42,"&gt;"&amp;0)),I$1:XFD42,A42+1,FALSE))</f>
        <v>3116</v>
      </c>
      <c r="G42" s="8">
        <f t="shared" si="8"/>
        <v>1.0492653338603539</v>
      </c>
      <c r="H42" s="13" t="s">
        <v>43</v>
      </c>
      <c r="I42" s="9">
        <v>117</v>
      </c>
      <c r="J42" s="9">
        <v>129</v>
      </c>
      <c r="K42" s="9">
        <v>149</v>
      </c>
      <c r="L42" s="9">
        <v>149</v>
      </c>
      <c r="M42" s="9">
        <v>197</v>
      </c>
      <c r="N42" s="9">
        <v>238</v>
      </c>
      <c r="O42" s="9">
        <v>428</v>
      </c>
      <c r="P42" s="9">
        <v>566</v>
      </c>
      <c r="Q42" s="9">
        <v>673</v>
      </c>
      <c r="R42" s="9">
        <v>790</v>
      </c>
      <c r="S42" s="9">
        <v>900</v>
      </c>
      <c r="T42" s="9">
        <v>1030</v>
      </c>
      <c r="U42" s="9">
        <v>1183</v>
      </c>
      <c r="V42" s="9">
        <v>1306</v>
      </c>
      <c r="W42" s="9">
        <v>1518</v>
      </c>
      <c r="X42" s="9">
        <v>1624</v>
      </c>
      <c r="Y42" s="9">
        <v>1796</v>
      </c>
      <c r="Z42" s="9">
        <v>2031</v>
      </c>
      <c r="AA42" s="9">
        <v>2161</v>
      </c>
      <c r="AB42" s="9">
        <v>2320</v>
      </c>
      <c r="AC42" s="9">
        <v>2470</v>
      </c>
      <c r="AD42" s="9">
        <v>2626</v>
      </c>
      <c r="AE42" s="9">
        <v>2766</v>
      </c>
      <c r="AF42" s="9">
        <v>2908</v>
      </c>
      <c r="AG42" s="9">
        <v>3116</v>
      </c>
      <c r="AH42" s="9">
        <v>3333</v>
      </c>
      <c r="AI42" s="9">
        <v>3483</v>
      </c>
      <c r="AJ42" s="9">
        <v>3662</v>
      </c>
      <c r="AK42" s="9">
        <v>3793</v>
      </c>
      <c r="AL42" s="9">
        <v>3963</v>
      </c>
    </row>
    <row r="43" spans="1:84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Japan</v>
      </c>
      <c r="D43" s="6">
        <f t="shared" si="7"/>
        <v>3906</v>
      </c>
      <c r="E43" s="6">
        <f>IF(COUNTIF(I43:XFD43,"&gt;"&amp;0)=0,,HLOOKUP(COUNTIF(I43:XFD43,"&gt;"&amp;0)-1,I$1:XFD43,A43+1,FALSE))</f>
        <v>3906</v>
      </c>
      <c r="F43" s="7">
        <f>IF(COUNTIF(I43:XFD43,"&gt;"&amp;0)=0,,HLOOKUP(COUNTIF(I43:XFD43,"&gt;"&amp;0)-MIN($F$1+1,COUNTIF(I43:XFD43,"&gt;"&amp;0)),I$1:XFD43,A43+1,FALSE))</f>
        <v>2495</v>
      </c>
      <c r="G43" s="8">
        <f t="shared" si="8"/>
        <v>1.0937859433598935</v>
      </c>
      <c r="H43" s="13" t="s">
        <v>36</v>
      </c>
      <c r="I43" s="9">
        <v>105</v>
      </c>
      <c r="J43" s="9">
        <v>122</v>
      </c>
      <c r="K43" s="9">
        <v>147</v>
      </c>
      <c r="L43" s="9">
        <v>159</v>
      </c>
      <c r="M43" s="9">
        <v>170</v>
      </c>
      <c r="N43" s="9">
        <v>189</v>
      </c>
      <c r="O43" s="9">
        <v>214</v>
      </c>
      <c r="P43" s="9">
        <v>228</v>
      </c>
      <c r="Q43" s="9">
        <v>241</v>
      </c>
      <c r="R43" s="9">
        <v>256</v>
      </c>
      <c r="S43" s="9">
        <v>274</v>
      </c>
      <c r="T43" s="9">
        <v>293</v>
      </c>
      <c r="U43" s="9">
        <v>331</v>
      </c>
      <c r="V43" s="9">
        <v>360</v>
      </c>
      <c r="W43" s="9">
        <v>420</v>
      </c>
      <c r="X43" s="9">
        <v>461</v>
      </c>
      <c r="Y43" s="9">
        <v>502</v>
      </c>
      <c r="Z43" s="9">
        <v>511</v>
      </c>
      <c r="AA43" s="9">
        <v>581</v>
      </c>
      <c r="AB43" s="9">
        <v>639</v>
      </c>
      <c r="AC43" s="9">
        <v>639</v>
      </c>
      <c r="AD43" s="9">
        <v>701</v>
      </c>
      <c r="AE43" s="9">
        <v>773</v>
      </c>
      <c r="AF43" s="9">
        <v>839</v>
      </c>
      <c r="AG43" s="9">
        <v>839</v>
      </c>
      <c r="AH43" s="9">
        <v>878</v>
      </c>
      <c r="AI43" s="9">
        <v>889</v>
      </c>
      <c r="AJ43" s="9">
        <v>924</v>
      </c>
      <c r="AK43" s="9">
        <v>963</v>
      </c>
      <c r="AL43" s="9">
        <v>1007</v>
      </c>
      <c r="AM43" s="9">
        <v>1101</v>
      </c>
      <c r="AN43" s="9">
        <v>1128</v>
      </c>
      <c r="AO43" s="9">
        <v>1193</v>
      </c>
      <c r="AP43" s="9">
        <v>1307</v>
      </c>
      <c r="AQ43" s="9">
        <v>1387</v>
      </c>
      <c r="AR43" s="9">
        <v>1468</v>
      </c>
      <c r="AS43" s="9">
        <v>1693</v>
      </c>
      <c r="AT43" s="9">
        <v>1866</v>
      </c>
      <c r="AU43" s="9">
        <v>1866</v>
      </c>
      <c r="AV43" s="9">
        <v>1953</v>
      </c>
      <c r="AW43" s="9">
        <v>2178</v>
      </c>
      <c r="AX43" s="9">
        <v>2495</v>
      </c>
      <c r="AY43" s="9">
        <v>2617</v>
      </c>
      <c r="AZ43" s="9">
        <v>3139</v>
      </c>
      <c r="BA43" s="9">
        <v>3139</v>
      </c>
      <c r="BB43" s="9">
        <v>3654</v>
      </c>
      <c r="BC43" s="9">
        <v>3906</v>
      </c>
      <c r="CD43" s="9">
        <v>0</v>
      </c>
      <c r="CE43" s="9">
        <v>0</v>
      </c>
      <c r="CF43" s="9">
        <v>0</v>
      </c>
    </row>
    <row r="44" spans="1:84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Philippines</v>
      </c>
      <c r="D44" s="6">
        <f t="shared" si="7"/>
        <v>3764</v>
      </c>
      <c r="E44" s="6">
        <f>IF(COUNTIF(I44:XFD44,"&gt;"&amp;0)=0,,HLOOKUP(COUNTIF(I44:XFD44,"&gt;"&amp;0)-1,I$1:XFD44,A44+1,FALSE))</f>
        <v>3764</v>
      </c>
      <c r="F44" s="7">
        <f>IF(COUNTIF(I44:XFD44,"&gt;"&amp;0)=0,,HLOOKUP(COUNTIF(I44:XFD44,"&gt;"&amp;0)-MIN($F$1+1,COUNTIF(I44:XFD44,"&gt;"&amp;0)),I$1:XFD44,A44+1,FALSE))</f>
        <v>2633</v>
      </c>
      <c r="G44" s="8">
        <f t="shared" si="8"/>
        <v>1.0740877194766687</v>
      </c>
      <c r="H44" s="13" t="s">
        <v>56</v>
      </c>
      <c r="I44" s="9">
        <v>111</v>
      </c>
      <c r="J44" s="9">
        <v>140</v>
      </c>
      <c r="K44" s="9">
        <v>142</v>
      </c>
      <c r="L44" s="9">
        <v>187</v>
      </c>
      <c r="M44" s="9">
        <v>202</v>
      </c>
      <c r="N44" s="9">
        <v>217</v>
      </c>
      <c r="O44" s="9">
        <v>230</v>
      </c>
      <c r="P44" s="9">
        <v>307</v>
      </c>
      <c r="Q44" s="9">
        <v>380</v>
      </c>
      <c r="R44" s="9">
        <v>462</v>
      </c>
      <c r="S44" s="9">
        <v>552</v>
      </c>
      <c r="T44" s="9">
        <v>636</v>
      </c>
      <c r="U44" s="9">
        <v>707</v>
      </c>
      <c r="V44" s="9">
        <v>803</v>
      </c>
      <c r="W44" s="9">
        <v>1075</v>
      </c>
      <c r="X44" s="9">
        <v>1418</v>
      </c>
      <c r="Y44" s="9">
        <v>1546</v>
      </c>
      <c r="Z44" s="9">
        <v>2084</v>
      </c>
      <c r="AA44" s="9">
        <v>2311</v>
      </c>
      <c r="AB44" s="9">
        <v>2633</v>
      </c>
      <c r="AC44" s="9">
        <v>3018</v>
      </c>
      <c r="AD44" s="9">
        <v>3094</v>
      </c>
      <c r="AE44" s="9">
        <v>3246</v>
      </c>
      <c r="AF44" s="9">
        <v>3660</v>
      </c>
      <c r="AG44" s="9">
        <v>3764</v>
      </c>
    </row>
    <row r="45" spans="1:84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Ecuador</v>
      </c>
      <c r="D45" s="6">
        <f t="shared" si="7"/>
        <v>3747</v>
      </c>
      <c r="E45" s="6">
        <f>IF(COUNTIF(I45:XFD45,"&gt;"&amp;0)=0,,HLOOKUP(COUNTIF(I45:XFD45,"&gt;"&amp;0)-1,I$1:XFD45,A45+1,FALSE))</f>
        <v>3747</v>
      </c>
      <c r="F45" s="7">
        <f>IF(COUNTIF(I45:XFD45,"&gt;"&amp;0)=0,,HLOOKUP(COUNTIF(I45:XFD45,"&gt;"&amp;0)-MIN($F$1+1,COUNTIF(I45:XFD45,"&gt;"&amp;0)),I$1:XFD45,A45+1,FALSE))</f>
        <v>3163</v>
      </c>
      <c r="G45" s="8">
        <f t="shared" si="8"/>
        <v>1.034467617443835</v>
      </c>
      <c r="H45" s="13" t="s">
        <v>103</v>
      </c>
      <c r="I45" s="9">
        <v>111</v>
      </c>
      <c r="J45" s="9">
        <v>199</v>
      </c>
      <c r="K45" s="9">
        <v>367</v>
      </c>
      <c r="L45" s="9">
        <v>506</v>
      </c>
      <c r="M45" s="9">
        <v>789</v>
      </c>
      <c r="N45" s="9">
        <v>981</v>
      </c>
      <c r="O45" s="9">
        <v>1082</v>
      </c>
      <c r="P45" s="9">
        <v>1173</v>
      </c>
      <c r="Q45" s="9">
        <v>1403</v>
      </c>
      <c r="R45" s="9">
        <v>1595</v>
      </c>
      <c r="S45" s="9">
        <v>1823</v>
      </c>
      <c r="T45" s="9">
        <v>1924</v>
      </c>
      <c r="U45" s="9">
        <v>1962</v>
      </c>
      <c r="V45" s="9">
        <v>2240</v>
      </c>
      <c r="W45" s="9">
        <v>2748</v>
      </c>
      <c r="X45" s="9">
        <v>3163</v>
      </c>
      <c r="Y45" s="9">
        <v>3368</v>
      </c>
      <c r="Z45" s="9">
        <v>3465</v>
      </c>
      <c r="AA45" s="9">
        <v>3646</v>
      </c>
      <c r="AB45" s="9">
        <v>3747</v>
      </c>
      <c r="AC45" s="9">
        <v>3747</v>
      </c>
    </row>
    <row r="46" spans="1:84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Luxembourg</v>
      </c>
      <c r="D46" s="6">
        <f t="shared" si="7"/>
        <v>2970</v>
      </c>
      <c r="E46" s="6">
        <f>IF(COUNTIF(I46:XFD46,"&gt;"&amp;0)=0,,HLOOKUP(COUNTIF(I46:XFD46,"&gt;"&amp;0)-1,I$1:XFD46,A46+1,FALSE))</f>
        <v>2970</v>
      </c>
      <c r="F46" s="7">
        <f>IF(COUNTIF(I46:XFD46,"&gt;"&amp;0)=0,,HLOOKUP(COUNTIF(I46:XFD46,"&gt;"&amp;0)-MIN($F$1+1,COUNTIF(I46:XFD46,"&gt;"&amp;0)),I$1:XFD46,A46+1,FALSE))</f>
        <v>2487</v>
      </c>
      <c r="G46" s="8">
        <f t="shared" si="8"/>
        <v>1.0361344957862995</v>
      </c>
      <c r="H46" s="13" t="s">
        <v>99</v>
      </c>
      <c r="I46" s="9">
        <v>140</v>
      </c>
      <c r="J46" s="9">
        <v>203</v>
      </c>
      <c r="K46" s="9">
        <v>335</v>
      </c>
      <c r="L46" s="9">
        <v>484</v>
      </c>
      <c r="M46" s="9">
        <v>670</v>
      </c>
      <c r="N46" s="9">
        <v>798</v>
      </c>
      <c r="O46" s="9">
        <v>875</v>
      </c>
      <c r="P46" s="9">
        <v>1099</v>
      </c>
      <c r="Q46" s="9">
        <v>1333</v>
      </c>
      <c r="R46" s="9">
        <v>1453</v>
      </c>
      <c r="S46" s="9">
        <v>1605</v>
      </c>
      <c r="T46" s="9">
        <v>1831</v>
      </c>
      <c r="U46" s="9">
        <v>1950</v>
      </c>
      <c r="V46" s="9">
        <v>1988</v>
      </c>
      <c r="W46" s="9">
        <v>2178</v>
      </c>
      <c r="X46" s="9">
        <v>2319</v>
      </c>
      <c r="Y46" s="9">
        <v>2487</v>
      </c>
      <c r="Z46" s="9">
        <v>2612</v>
      </c>
      <c r="AA46" s="9">
        <v>2729</v>
      </c>
      <c r="AB46" s="9">
        <v>2804</v>
      </c>
      <c r="AC46" s="9">
        <v>2843</v>
      </c>
      <c r="AD46" s="9">
        <v>2970</v>
      </c>
    </row>
    <row r="47" spans="1:84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Peru</v>
      </c>
      <c r="D47" s="6">
        <f t="shared" si="7"/>
        <v>2954</v>
      </c>
      <c r="E47" s="6">
        <f>IF(COUNTIF(I47:XFD47,"&gt;"&amp;0)=0,,HLOOKUP(COUNTIF(I47:XFD47,"&gt;"&amp;0)-1,I$1:XFD47,A47+1,FALSE))</f>
        <v>2954</v>
      </c>
      <c r="F47" s="7">
        <f>IF(COUNTIF(I47:XFD47,"&gt;"&amp;0)=0,,HLOOKUP(COUNTIF(I47:XFD47,"&gt;"&amp;0)-MIN($F$1+1,COUNTIF(I47:XFD47,"&gt;"&amp;0)),I$1:XFD47,A47+1,FALSE))</f>
        <v>1414</v>
      </c>
      <c r="G47" s="8">
        <f t="shared" si="8"/>
        <v>1.1587565880096204</v>
      </c>
      <c r="H47" s="13" t="s">
        <v>160</v>
      </c>
      <c r="I47" s="9">
        <v>117</v>
      </c>
      <c r="J47" s="9">
        <v>145</v>
      </c>
      <c r="K47" s="9">
        <v>234</v>
      </c>
      <c r="L47" s="9">
        <v>234</v>
      </c>
      <c r="M47" s="9">
        <v>318</v>
      </c>
      <c r="N47" s="9">
        <v>363</v>
      </c>
      <c r="O47" s="9">
        <v>395</v>
      </c>
      <c r="P47" s="9">
        <v>416</v>
      </c>
      <c r="Q47" s="9">
        <v>480</v>
      </c>
      <c r="R47" s="9">
        <v>580</v>
      </c>
      <c r="S47" s="9">
        <v>635</v>
      </c>
      <c r="T47" s="9">
        <v>671</v>
      </c>
      <c r="U47" s="9">
        <v>852</v>
      </c>
      <c r="V47" s="9">
        <v>950</v>
      </c>
      <c r="W47" s="9">
        <v>1065</v>
      </c>
      <c r="X47" s="9">
        <v>1323</v>
      </c>
      <c r="Y47" s="9">
        <v>1414</v>
      </c>
      <c r="Z47" s="9">
        <v>1595</v>
      </c>
      <c r="AA47" s="9">
        <v>1746</v>
      </c>
      <c r="AB47" s="9">
        <v>2281</v>
      </c>
      <c r="AC47" s="9">
        <v>2561</v>
      </c>
      <c r="AD47" s="9">
        <v>2954</v>
      </c>
    </row>
    <row r="48" spans="1:84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Saudi Arabia</v>
      </c>
      <c r="D48" s="6">
        <f t="shared" si="7"/>
        <v>2795</v>
      </c>
      <c r="E48" s="6">
        <f>IF(COUNTIF(I48:XFD48,"&gt;"&amp;0)=0,,HLOOKUP(COUNTIF(I48:XFD48,"&gt;"&amp;0)-1,I$1:XFD48,A48+1,FALSE))</f>
        <v>2795</v>
      </c>
      <c r="F48" s="7">
        <f>IF(COUNTIF(I48:XFD48,"&gt;"&amp;0)=0,,HLOOKUP(COUNTIF(I48:XFD48,"&gt;"&amp;0)-MIN($F$1+1,COUNTIF(I48:XFD48,"&gt;"&amp;0)),I$1:XFD48,A48+1,FALSE))</f>
        <v>1885</v>
      </c>
      <c r="G48" s="8">
        <f t="shared" si="8"/>
        <v>1.0819671907053776</v>
      </c>
      <c r="H48" s="13" t="s">
        <v>113</v>
      </c>
      <c r="I48" s="9">
        <v>103</v>
      </c>
      <c r="J48" s="9">
        <v>103</v>
      </c>
      <c r="K48" s="9">
        <v>118</v>
      </c>
      <c r="L48" s="9">
        <v>171</v>
      </c>
      <c r="M48" s="9">
        <v>171</v>
      </c>
      <c r="N48" s="9">
        <v>274</v>
      </c>
      <c r="O48" s="9">
        <v>344</v>
      </c>
      <c r="P48" s="9">
        <v>392</v>
      </c>
      <c r="Q48" s="9">
        <v>511</v>
      </c>
      <c r="R48" s="9">
        <v>562</v>
      </c>
      <c r="S48" s="9">
        <v>767</v>
      </c>
      <c r="T48" s="9">
        <v>900</v>
      </c>
      <c r="U48" s="9">
        <v>1012</v>
      </c>
      <c r="V48" s="9">
        <v>1104</v>
      </c>
      <c r="W48" s="9">
        <v>1203</v>
      </c>
      <c r="X48" s="9">
        <v>1299</v>
      </c>
      <c r="Y48" s="9">
        <v>1453</v>
      </c>
      <c r="Z48" s="9">
        <v>1563</v>
      </c>
      <c r="AA48" s="9">
        <v>1720</v>
      </c>
      <c r="AB48" s="9">
        <v>1885</v>
      </c>
      <c r="AC48" s="9">
        <v>2039</v>
      </c>
      <c r="AD48" s="9">
        <v>2179</v>
      </c>
      <c r="AE48" s="9">
        <v>2402</v>
      </c>
      <c r="AF48" s="9">
        <v>2605</v>
      </c>
      <c r="AG48" s="9">
        <v>2795</v>
      </c>
    </row>
    <row r="49" spans="1:47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Indonesia</v>
      </c>
      <c r="D49" s="6">
        <f t="shared" si="7"/>
        <v>2738</v>
      </c>
      <c r="E49" s="6">
        <f>IF(COUNTIF(I49:XFD49,"&gt;"&amp;0)=0,,HLOOKUP(COUNTIF(I49:XFD49,"&gt;"&amp;0)-1,I$1:XFD49,A49+1,FALSE))</f>
        <v>2738</v>
      </c>
      <c r="F49" s="7">
        <f>IF(COUNTIF(I49:XFD49,"&gt;"&amp;0)=0,,HLOOKUP(COUNTIF(I49:XFD49,"&gt;"&amp;0)-MIN($F$1+1,COUNTIF(I49:XFD49,"&gt;"&amp;0)),I$1:XFD49,A49+1,FALSE))</f>
        <v>1790</v>
      </c>
      <c r="G49" s="8">
        <f t="shared" si="8"/>
        <v>1.0887197029240556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  <c r="AE49" s="9">
        <v>2491</v>
      </c>
      <c r="AF49" s="9">
        <v>2738</v>
      </c>
    </row>
    <row r="50" spans="1:47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Serbia</v>
      </c>
      <c r="D50" s="6">
        <f t="shared" si="7"/>
        <v>2447</v>
      </c>
      <c r="E50" s="6">
        <f>IF(COUNTIF(I50:XFD50,"&gt;"&amp;0)=0,,HLOOKUP(COUNTIF(I50:XFD50,"&gt;"&amp;0)-1,I$1:XFD50,A50+1,FALSE))</f>
        <v>2447</v>
      </c>
      <c r="F50" s="7">
        <f>IF(COUNTIF(I50:XFD50,"&gt;"&amp;0)=0,,HLOOKUP(COUNTIF(I50:XFD50,"&gt;"&amp;0)-MIN($F$1+1,COUNTIF(I50:XFD50,"&gt;"&amp;0)),I$1:XFD50,A50+1,FALSE))</f>
        <v>1171</v>
      </c>
      <c r="G50" s="8">
        <f t="shared" si="8"/>
        <v>1.1588184865486728</v>
      </c>
      <c r="H50" s="13" t="s">
        <v>161</v>
      </c>
      <c r="I50" s="9">
        <v>103</v>
      </c>
      <c r="J50" s="9">
        <v>135</v>
      </c>
      <c r="K50" s="9">
        <v>171</v>
      </c>
      <c r="L50" s="9">
        <v>222</v>
      </c>
      <c r="M50" s="9">
        <v>249</v>
      </c>
      <c r="N50" s="9">
        <v>303</v>
      </c>
      <c r="O50" s="9">
        <v>384</v>
      </c>
      <c r="P50" s="9">
        <v>384</v>
      </c>
      <c r="Q50" s="9">
        <v>457</v>
      </c>
      <c r="R50" s="9">
        <v>659</v>
      </c>
      <c r="S50" s="9">
        <v>741</v>
      </c>
      <c r="T50" s="9">
        <v>785</v>
      </c>
      <c r="U50" s="9">
        <v>900</v>
      </c>
      <c r="V50" s="9">
        <v>1060</v>
      </c>
      <c r="W50" s="9">
        <v>1171</v>
      </c>
      <c r="X50" s="9">
        <v>1476</v>
      </c>
      <c r="Y50" s="9">
        <v>1624</v>
      </c>
      <c r="Z50" s="9">
        <v>1908</v>
      </c>
      <c r="AA50" s="9">
        <v>2200</v>
      </c>
      <c r="AB50" s="9">
        <v>2447</v>
      </c>
    </row>
    <row r="51" spans="1:47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Mexico</v>
      </c>
      <c r="D51" s="6">
        <f t="shared" si="7"/>
        <v>2439</v>
      </c>
      <c r="E51" s="6">
        <f>IF(COUNTIF(I51:XFD51,"&gt;"&amp;0)=0,,HLOOKUP(COUNTIF(I51:XFD51,"&gt;"&amp;0)-1,I$1:XFD51,A51+1,FALSE))</f>
        <v>2439</v>
      </c>
      <c r="F51" s="7">
        <f>IF(COUNTIF(I51:XFD51,"&gt;"&amp;0)=0,,HLOOKUP(COUNTIF(I51:XFD51,"&gt;"&amp;0)-MIN($F$1+1,COUNTIF(I51:XFD51,"&gt;"&amp;0)),I$1:XFD51,A51+1,FALSE))</f>
        <v>1378</v>
      </c>
      <c r="G51" s="8">
        <f t="shared" si="8"/>
        <v>1.1209661970219547</v>
      </c>
      <c r="H51" s="13" t="s">
        <v>94</v>
      </c>
      <c r="I51" s="9">
        <v>118</v>
      </c>
      <c r="J51" s="9">
        <v>164</v>
      </c>
      <c r="K51" s="9">
        <v>203</v>
      </c>
      <c r="L51" s="9">
        <v>251</v>
      </c>
      <c r="M51" s="9">
        <v>316</v>
      </c>
      <c r="N51" s="9">
        <v>367</v>
      </c>
      <c r="O51" s="9">
        <v>405</v>
      </c>
      <c r="P51" s="9">
        <v>475</v>
      </c>
      <c r="Q51" s="9">
        <v>585</v>
      </c>
      <c r="R51" s="9">
        <v>717</v>
      </c>
      <c r="S51" s="9">
        <v>848</v>
      </c>
      <c r="T51" s="9">
        <v>993</v>
      </c>
      <c r="U51" s="9">
        <v>1094</v>
      </c>
      <c r="V51" s="9">
        <v>1215</v>
      </c>
      <c r="W51" s="9">
        <v>1378</v>
      </c>
      <c r="X51" s="9">
        <v>1510</v>
      </c>
      <c r="Y51" s="9">
        <v>1688</v>
      </c>
      <c r="Z51" s="9">
        <v>1890</v>
      </c>
      <c r="AA51" s="9">
        <v>2143</v>
      </c>
      <c r="AB51" s="9">
        <v>2439</v>
      </c>
    </row>
    <row r="52" spans="1:47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United Arab Emirates</v>
      </c>
      <c r="D52" s="6">
        <f t="shared" si="7"/>
        <v>2359</v>
      </c>
      <c r="E52" s="6">
        <f>IF(COUNTIF(I52:XFD52,"&gt;"&amp;0)=0,,HLOOKUP(COUNTIF(I52:XFD52,"&gt;"&amp;0)-1,I$1:XFD52,A52+1,FALSE))</f>
        <v>2359</v>
      </c>
      <c r="F52" s="7">
        <f>IF(COUNTIF(I52:XFD52,"&gt;"&amp;0)=0,,HLOOKUP(COUNTIF(I52:XFD52,"&gt;"&amp;0)-MIN($F$1+1,COUNTIF(I52:XFD52,"&gt;"&amp;0)),I$1:XFD52,A52+1,FALSE))</f>
        <v>1024</v>
      </c>
      <c r="G52" s="8">
        <f t="shared" si="8"/>
        <v>1.1816411233810387</v>
      </c>
      <c r="H52" s="13" t="s">
        <v>55</v>
      </c>
      <c r="I52" s="9">
        <v>113</v>
      </c>
      <c r="J52" s="9">
        <v>140</v>
      </c>
      <c r="K52" s="9">
        <v>140</v>
      </c>
      <c r="L52" s="9">
        <v>153</v>
      </c>
      <c r="M52" s="9">
        <v>153</v>
      </c>
      <c r="N52" s="9">
        <v>198</v>
      </c>
      <c r="O52" s="9">
        <v>248</v>
      </c>
      <c r="P52" s="9">
        <v>333</v>
      </c>
      <c r="Q52" s="9">
        <v>333</v>
      </c>
      <c r="R52" s="9">
        <v>405</v>
      </c>
      <c r="S52" s="9">
        <v>468</v>
      </c>
      <c r="T52" s="9">
        <v>570</v>
      </c>
      <c r="U52" s="9">
        <v>611</v>
      </c>
      <c r="V52" s="9">
        <v>664</v>
      </c>
      <c r="W52" s="9">
        <v>814</v>
      </c>
      <c r="X52" s="9">
        <v>1024</v>
      </c>
      <c r="Y52" s="9">
        <v>1264</v>
      </c>
      <c r="Z52" s="9">
        <v>1505</v>
      </c>
      <c r="AA52" s="9">
        <v>1799</v>
      </c>
      <c r="AB52" s="9">
        <v>2076</v>
      </c>
      <c r="AC52" s="9">
        <v>2359</v>
      </c>
    </row>
    <row r="53" spans="1:47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Finland</v>
      </c>
      <c r="D53" s="6">
        <f t="shared" si="7"/>
        <v>2308</v>
      </c>
      <c r="E53" s="6">
        <f>IF(COUNTIF(I53:XFD53,"&gt;"&amp;0)=0,,HLOOKUP(COUNTIF(I53:XFD53,"&gt;"&amp;0)-1,I$1:XFD53,A53+1,FALSE))</f>
        <v>2308</v>
      </c>
      <c r="F53" s="7">
        <f>IF(COUNTIF(I53:XFD53,"&gt;"&amp;0)=0,,HLOOKUP(COUNTIF(I53:XFD53,"&gt;"&amp;0)-MIN($F$1+1,COUNTIF(I53:XFD53,"&gt;"&amp;0)),I$1:XFD53,A53+1,FALSE))</f>
        <v>1518</v>
      </c>
      <c r="G53" s="8">
        <f t="shared" si="8"/>
        <v>1.0874087081567676</v>
      </c>
      <c r="H53" s="13" t="s">
        <v>54</v>
      </c>
      <c r="I53" s="9">
        <v>155</v>
      </c>
      <c r="J53" s="9">
        <v>225</v>
      </c>
      <c r="K53" s="9">
        <v>244</v>
      </c>
      <c r="L53" s="9">
        <v>277</v>
      </c>
      <c r="M53" s="9">
        <v>321</v>
      </c>
      <c r="N53" s="9">
        <v>336</v>
      </c>
      <c r="O53" s="9">
        <v>400</v>
      </c>
      <c r="P53" s="9">
        <v>450</v>
      </c>
      <c r="Q53" s="9">
        <v>523</v>
      </c>
      <c r="R53" s="9">
        <v>626</v>
      </c>
      <c r="S53" s="9">
        <v>700</v>
      </c>
      <c r="T53" s="9">
        <v>792</v>
      </c>
      <c r="U53" s="9">
        <v>880</v>
      </c>
      <c r="V53" s="9">
        <v>958</v>
      </c>
      <c r="W53" s="9">
        <v>1041</v>
      </c>
      <c r="X53" s="9">
        <v>1167</v>
      </c>
      <c r="Y53" s="9">
        <v>1240</v>
      </c>
      <c r="Z53" s="9">
        <v>1352</v>
      </c>
      <c r="AA53" s="9">
        <v>1418</v>
      </c>
      <c r="AB53" s="9">
        <v>1446</v>
      </c>
      <c r="AC53" s="9">
        <v>1518</v>
      </c>
      <c r="AD53" s="9">
        <v>1615</v>
      </c>
      <c r="AE53" s="9">
        <v>1882</v>
      </c>
      <c r="AF53" s="9">
        <v>1927</v>
      </c>
      <c r="AG53" s="9">
        <v>2176</v>
      </c>
      <c r="AH53" s="9">
        <v>2308</v>
      </c>
    </row>
    <row r="54" spans="1:47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Thailand</v>
      </c>
      <c r="D54" s="6">
        <f t="shared" si="7"/>
        <v>2258</v>
      </c>
      <c r="E54" s="6">
        <f>IF(COUNTIF(I54:XFD54,"&gt;"&amp;0)=0,,HLOOKUP(COUNTIF(I54:XFD54,"&gt;"&amp;0)-1,I$1:XFD54,A54+1,FALSE))</f>
        <v>2258</v>
      </c>
      <c r="F54" s="7">
        <f>IF(COUNTIF(I54:XFD54,"&gt;"&amp;0)=0,,HLOOKUP(COUNTIF(I54:XFD54,"&gt;"&amp;0)-MIN($F$1+1,COUNTIF(I54:XFD54,"&gt;"&amp;0)),I$1:XFD54,A54+1,FALSE))</f>
        <v>1875</v>
      </c>
      <c r="G54" s="8">
        <f t="shared" si="8"/>
        <v>1.0378737625018584</v>
      </c>
      <c r="H54" s="13" t="s">
        <v>35</v>
      </c>
      <c r="I54" s="9">
        <v>114</v>
      </c>
      <c r="J54" s="9">
        <v>147</v>
      </c>
      <c r="K54" s="9">
        <v>177</v>
      </c>
      <c r="L54" s="9">
        <v>212</v>
      </c>
      <c r="M54" s="9">
        <v>272</v>
      </c>
      <c r="N54" s="9">
        <v>322</v>
      </c>
      <c r="O54" s="9">
        <v>411</v>
      </c>
      <c r="P54" s="9">
        <v>599</v>
      </c>
      <c r="Q54" s="9">
        <v>721</v>
      </c>
      <c r="R54" s="9">
        <v>827</v>
      </c>
      <c r="S54" s="9">
        <v>934</v>
      </c>
      <c r="T54" s="9">
        <v>1045</v>
      </c>
      <c r="U54" s="9">
        <v>1136</v>
      </c>
      <c r="V54" s="9">
        <v>1245</v>
      </c>
      <c r="W54" s="9">
        <v>1388</v>
      </c>
      <c r="X54" s="9">
        <v>1524</v>
      </c>
      <c r="Y54" s="9">
        <v>1651</v>
      </c>
      <c r="Z54" s="9">
        <v>1771</v>
      </c>
      <c r="AA54" s="9">
        <v>1875</v>
      </c>
      <c r="AB54" s="9">
        <v>1978</v>
      </c>
      <c r="AC54" s="9">
        <v>2067</v>
      </c>
      <c r="AD54" s="9">
        <v>2169</v>
      </c>
      <c r="AE54" s="9">
        <v>2220</v>
      </c>
      <c r="AF54" s="9">
        <v>2258</v>
      </c>
    </row>
    <row r="55" spans="1:47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Panama</v>
      </c>
      <c r="D55" s="6">
        <f t="shared" si="7"/>
        <v>2100</v>
      </c>
      <c r="E55" s="6">
        <f>IF(COUNTIF(I55:XFD55,"&gt;"&amp;0)=0,,HLOOKUP(COUNTIF(I55:XFD55,"&gt;"&amp;0)-1,I$1:XFD55,A55+1,FALSE))</f>
        <v>2100</v>
      </c>
      <c r="F55" s="7">
        <f>IF(COUNTIF(I55:XFD55,"&gt;"&amp;0)=0,,HLOOKUP(COUNTIF(I55:XFD55,"&gt;"&amp;0)-MIN($F$1+1,COUNTIF(I55:XFD55,"&gt;"&amp;0)),I$1:XFD55,A55+1,FALSE))</f>
        <v>1317</v>
      </c>
      <c r="G55" s="8">
        <f t="shared" si="8"/>
        <v>1.0978087904052158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  <c r="N55" s="9">
        <v>345</v>
      </c>
      <c r="O55" s="9">
        <v>443</v>
      </c>
      <c r="P55" s="9">
        <v>558</v>
      </c>
      <c r="Q55" s="9">
        <v>674</v>
      </c>
      <c r="R55" s="9">
        <v>786</v>
      </c>
      <c r="S55" s="9">
        <v>901</v>
      </c>
      <c r="T55" s="9">
        <v>989</v>
      </c>
      <c r="U55" s="9">
        <v>1181</v>
      </c>
      <c r="V55" s="9">
        <v>1181</v>
      </c>
      <c r="W55" s="9">
        <v>1317</v>
      </c>
      <c r="X55" s="9">
        <v>1475</v>
      </c>
      <c r="Y55" s="9">
        <v>1673</v>
      </c>
      <c r="Z55" s="9">
        <v>1801</v>
      </c>
      <c r="AA55" s="9">
        <v>1988</v>
      </c>
      <c r="AB55" s="9">
        <v>2100</v>
      </c>
    </row>
    <row r="56" spans="1:47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Qatar</v>
      </c>
      <c r="D56" s="6">
        <f t="shared" si="7"/>
        <v>2057</v>
      </c>
      <c r="E56" s="6">
        <f>IF(COUNTIF(I56:XFD56,"&gt;"&amp;0)=0,,HLOOKUP(COUNTIF(I56:XFD56,"&gt;"&amp;0)-1,I$1:XFD56,A56+1,FALSE))</f>
        <v>2057</v>
      </c>
      <c r="F56" s="7">
        <f>IF(COUNTIF(I56:XFD56,"&gt;"&amp;0)=0,,HLOOKUP(COUNTIF(I56:XFD56,"&gt;"&amp;0)-MIN($F$1+1,COUNTIF(I56:XFD56,"&gt;"&amp;0)),I$1:XFD56,A56+1,FALSE))</f>
        <v>949</v>
      </c>
      <c r="G56" s="8">
        <f t="shared" si="8"/>
        <v>1.1673299165689071</v>
      </c>
      <c r="H56" s="13" t="s">
        <v>101</v>
      </c>
      <c r="I56" s="9">
        <v>262</v>
      </c>
      <c r="J56" s="9">
        <v>262</v>
      </c>
      <c r="K56" s="9">
        <v>320</v>
      </c>
      <c r="L56" s="9">
        <v>337</v>
      </c>
      <c r="M56" s="9">
        <v>401</v>
      </c>
      <c r="N56" s="9">
        <v>439</v>
      </c>
      <c r="O56" s="9">
        <v>439</v>
      </c>
      <c r="P56" s="9">
        <v>452</v>
      </c>
      <c r="Q56" s="9">
        <v>460</v>
      </c>
      <c r="R56" s="9">
        <v>470</v>
      </c>
      <c r="S56" s="9">
        <v>481</v>
      </c>
      <c r="T56" s="9">
        <v>494</v>
      </c>
      <c r="U56" s="9">
        <v>501</v>
      </c>
      <c r="V56" s="9">
        <v>526</v>
      </c>
      <c r="W56" s="9">
        <v>537</v>
      </c>
      <c r="X56" s="9">
        <v>549</v>
      </c>
      <c r="Y56" s="9">
        <v>562</v>
      </c>
      <c r="Z56" s="9">
        <v>590</v>
      </c>
      <c r="AA56" s="9">
        <v>634</v>
      </c>
      <c r="AB56" s="9">
        <v>693</v>
      </c>
      <c r="AC56" s="9">
        <v>781</v>
      </c>
      <c r="AD56" s="9">
        <v>835</v>
      </c>
      <c r="AE56" s="9">
        <v>949</v>
      </c>
      <c r="AF56" s="9">
        <v>1075</v>
      </c>
      <c r="AG56" s="9">
        <v>1325</v>
      </c>
      <c r="AH56" s="9">
        <v>1604</v>
      </c>
      <c r="AI56" s="9">
        <v>1832</v>
      </c>
      <c r="AJ56" s="9">
        <v>2057</v>
      </c>
    </row>
    <row r="57" spans="1:47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Dominican Republic</v>
      </c>
      <c r="D57" s="6">
        <f t="shared" si="7"/>
        <v>1956</v>
      </c>
      <c r="E57" s="6">
        <f>IF(COUNTIF(I57:XFD57,"&gt;"&amp;0)=0,,HLOOKUP(COUNTIF(I57:XFD57,"&gt;"&amp;0)-1,I$1:XFD57,A57+1,FALSE))</f>
        <v>1956</v>
      </c>
      <c r="F57" s="7">
        <f>IF(COUNTIF(I57:XFD57,"&gt;"&amp;0)=0,,HLOOKUP(COUNTIF(I57:XFD57,"&gt;"&amp;0)-MIN($F$1+1,COUNTIF(I57:XFD57,"&gt;"&amp;0)),I$1:XFD57,A57+1,FALSE))</f>
        <v>1380</v>
      </c>
      <c r="G57" s="8">
        <f t="shared" si="8"/>
        <v>1.072254685821924</v>
      </c>
      <c r="H57" s="13" t="s">
        <v>106</v>
      </c>
      <c r="I57" s="9">
        <v>112</v>
      </c>
      <c r="J57" s="9">
        <v>202</v>
      </c>
      <c r="K57" s="9">
        <v>245</v>
      </c>
      <c r="L57" s="9">
        <v>312</v>
      </c>
      <c r="M57" s="9">
        <v>392</v>
      </c>
      <c r="N57" s="9">
        <v>488</v>
      </c>
      <c r="O57" s="9">
        <v>581</v>
      </c>
      <c r="P57" s="9">
        <v>719</v>
      </c>
      <c r="Q57" s="9">
        <v>859</v>
      </c>
      <c r="R57" s="9">
        <v>901</v>
      </c>
      <c r="S57" s="9">
        <v>1109</v>
      </c>
      <c r="T57" s="9">
        <v>1284</v>
      </c>
      <c r="U57" s="9">
        <v>1380</v>
      </c>
      <c r="V57" s="9">
        <v>1488</v>
      </c>
      <c r="W57" s="9">
        <v>1488</v>
      </c>
      <c r="X57" s="9">
        <v>1745</v>
      </c>
      <c r="Y57" s="9">
        <v>1828</v>
      </c>
      <c r="Z57" s="9">
        <v>1956</v>
      </c>
    </row>
    <row r="58" spans="1:47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Greece</v>
      </c>
      <c r="D58" s="6">
        <f t="shared" si="7"/>
        <v>1832</v>
      </c>
      <c r="E58" s="6">
        <f>IF(COUNTIF(I58:XFD58,"&gt;"&amp;0)=0,,HLOOKUP(COUNTIF(I58:XFD58,"&gt;"&amp;0)-1,I$1:XFD58,A58+1,FALSE))</f>
        <v>1832</v>
      </c>
      <c r="F58" s="7">
        <f>IF(COUNTIF(I58:XFD58,"&gt;"&amp;0)=0,,HLOOKUP(COUNTIF(I58:XFD58,"&gt;"&amp;0)-MIN($F$1+1,COUNTIF(I58:XFD58,"&gt;"&amp;0)),I$1:XFD58,A58+1,FALSE))</f>
        <v>1544</v>
      </c>
      <c r="G58" s="8">
        <f t="shared" si="8"/>
        <v>1.0347981286695105</v>
      </c>
      <c r="H58" s="13" t="s">
        <v>83</v>
      </c>
      <c r="I58" s="9">
        <v>190</v>
      </c>
      <c r="J58" s="9">
        <v>228</v>
      </c>
      <c r="K58" s="9">
        <v>331</v>
      </c>
      <c r="L58" s="9">
        <v>331</v>
      </c>
      <c r="M58" s="9">
        <v>387</v>
      </c>
      <c r="N58" s="9">
        <v>418</v>
      </c>
      <c r="O58" s="9">
        <v>418</v>
      </c>
      <c r="P58" s="9">
        <v>495</v>
      </c>
      <c r="Q58" s="9">
        <v>530</v>
      </c>
      <c r="R58" s="9">
        <v>624</v>
      </c>
      <c r="S58" s="9">
        <v>695</v>
      </c>
      <c r="T58" s="9">
        <v>743</v>
      </c>
      <c r="U58" s="9">
        <v>821</v>
      </c>
      <c r="V58" s="9">
        <v>892</v>
      </c>
      <c r="W58" s="9">
        <v>966</v>
      </c>
      <c r="X58" s="9">
        <v>1061</v>
      </c>
      <c r="Y58" s="9">
        <v>1156</v>
      </c>
      <c r="Z58" s="9">
        <v>1212</v>
      </c>
      <c r="AA58" s="9">
        <v>1314</v>
      </c>
      <c r="AB58" s="9">
        <v>1415</v>
      </c>
      <c r="AC58" s="9">
        <v>1544</v>
      </c>
      <c r="AD58" s="9">
        <v>1613</v>
      </c>
      <c r="AE58" s="9">
        <v>1673</v>
      </c>
      <c r="AF58" s="9">
        <v>1735</v>
      </c>
      <c r="AG58" s="9">
        <v>1755</v>
      </c>
      <c r="AH58" s="9">
        <v>1832</v>
      </c>
    </row>
    <row r="59" spans="1:47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Colombia</v>
      </c>
      <c r="D59" s="6">
        <f t="shared" si="7"/>
        <v>1780</v>
      </c>
      <c r="E59" s="6">
        <f>IF(COUNTIF(I59:XFD59,"&gt;"&amp;0)=0,,HLOOKUP(COUNTIF(I59:XFD59,"&gt;"&amp;0)-1,I$1:XFD59,A59+1,FALSE))</f>
        <v>1780</v>
      </c>
      <c r="F59" s="7">
        <f>IF(COUNTIF(I59:XFD59,"&gt;"&amp;0)=0,,HLOOKUP(COUNTIF(I59:XFD59,"&gt;"&amp;0)-MIN($F$1+1,COUNTIF(I59:XFD59,"&gt;"&amp;0)),I$1:XFD59,A59+1,FALSE))</f>
        <v>1161</v>
      </c>
      <c r="G59" s="8">
        <f t="shared" si="8"/>
        <v>1.0892248890491589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  <c r="N59" s="9">
        <v>378</v>
      </c>
      <c r="O59" s="9">
        <v>470</v>
      </c>
      <c r="P59" s="9">
        <v>491</v>
      </c>
      <c r="Q59" s="9">
        <v>539</v>
      </c>
      <c r="R59" s="9">
        <v>608</v>
      </c>
      <c r="S59" s="9">
        <v>702</v>
      </c>
      <c r="T59" s="9">
        <v>798</v>
      </c>
      <c r="U59" s="9">
        <v>906</v>
      </c>
      <c r="V59" s="9">
        <v>1065</v>
      </c>
      <c r="W59" s="9">
        <v>1161</v>
      </c>
      <c r="X59" s="9">
        <v>1267</v>
      </c>
      <c r="Y59" s="9">
        <v>1406</v>
      </c>
      <c r="Z59" s="9">
        <v>1485</v>
      </c>
      <c r="AA59" s="9">
        <v>1579</v>
      </c>
      <c r="AB59" s="9">
        <v>1780</v>
      </c>
    </row>
    <row r="60" spans="1:47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South Africa</v>
      </c>
      <c r="D60" s="6">
        <f t="shared" si="7"/>
        <v>1749</v>
      </c>
      <c r="E60" s="6">
        <f>IF(COUNTIF(I60:XFD60,"&gt;"&amp;0)=0,,HLOOKUP(COUNTIF(I60:XFD60,"&gt;"&amp;0)-1,I$1:XFD60,A60+1,FALSE))</f>
        <v>1749</v>
      </c>
      <c r="F60" s="7">
        <f>IF(COUNTIF(I60:XFD60,"&gt;"&amp;0)=0,,HLOOKUP(COUNTIF(I60:XFD60,"&gt;"&amp;0)-MIN($F$1+1,COUNTIF(I60:XFD60,"&gt;"&amp;0)),I$1:XFD60,A60+1,FALSE))</f>
        <v>1462</v>
      </c>
      <c r="G60" s="8">
        <f t="shared" si="8"/>
        <v>1.0364980452126766</v>
      </c>
      <c r="H60" s="13" t="s">
        <v>145</v>
      </c>
      <c r="I60" s="9">
        <v>116</v>
      </c>
      <c r="J60" s="9">
        <v>150</v>
      </c>
      <c r="K60" s="9">
        <v>202</v>
      </c>
      <c r="L60" s="9">
        <v>240</v>
      </c>
      <c r="M60" s="9">
        <v>274</v>
      </c>
      <c r="N60" s="9">
        <v>402</v>
      </c>
      <c r="O60" s="9">
        <v>554</v>
      </c>
      <c r="P60" s="9">
        <v>709</v>
      </c>
      <c r="Q60" s="9">
        <v>927</v>
      </c>
      <c r="R60" s="9">
        <v>1170</v>
      </c>
      <c r="S60" s="9">
        <v>1187</v>
      </c>
      <c r="T60" s="9">
        <v>1280</v>
      </c>
      <c r="U60" s="9">
        <v>1326</v>
      </c>
      <c r="V60" s="9">
        <v>1353</v>
      </c>
      <c r="W60" s="9">
        <v>1380</v>
      </c>
      <c r="X60" s="9">
        <v>1462</v>
      </c>
      <c r="Y60" s="9">
        <v>1505</v>
      </c>
      <c r="Z60" s="9">
        <v>1585</v>
      </c>
      <c r="AA60" s="9">
        <v>1655</v>
      </c>
      <c r="AB60" s="9">
        <v>1686</v>
      </c>
      <c r="AC60" s="9">
        <v>1749</v>
      </c>
    </row>
    <row r="61" spans="1:47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Argentina</v>
      </c>
      <c r="D61" s="6">
        <f t="shared" si="7"/>
        <v>1628</v>
      </c>
      <c r="E61" s="6">
        <f>IF(COUNTIF(I61:XFD61,"&gt;"&amp;0)=0,,HLOOKUP(COUNTIF(I61:XFD61,"&gt;"&amp;0)-1,I$1:XFD61,A61+1,FALSE))</f>
        <v>1628</v>
      </c>
      <c r="F61" s="7">
        <f>IF(COUNTIF(I61:XFD61,"&gt;"&amp;0)=0,,HLOOKUP(COUNTIF(I61:XFD61,"&gt;"&amp;0)-MIN($F$1+1,COUNTIF(I61:XFD61,"&gt;"&amp;0)),I$1:XFD61,A61+1,FALSE))</f>
        <v>1133</v>
      </c>
      <c r="G61" s="8">
        <f t="shared" si="8"/>
        <v>1.0751892118415456</v>
      </c>
      <c r="H61" s="13" t="s">
        <v>123</v>
      </c>
      <c r="I61" s="9">
        <v>128</v>
      </c>
      <c r="J61" s="9">
        <v>158</v>
      </c>
      <c r="K61" s="9">
        <v>266</v>
      </c>
      <c r="L61" s="9">
        <v>301</v>
      </c>
      <c r="M61" s="9">
        <v>387</v>
      </c>
      <c r="N61" s="9">
        <v>387</v>
      </c>
      <c r="O61" s="9">
        <v>502</v>
      </c>
      <c r="P61" s="9">
        <v>589</v>
      </c>
      <c r="Q61" s="9">
        <v>690</v>
      </c>
      <c r="R61" s="9">
        <v>745</v>
      </c>
      <c r="S61" s="9">
        <v>820</v>
      </c>
      <c r="T61" s="9">
        <v>1054</v>
      </c>
      <c r="U61" s="9">
        <v>1054</v>
      </c>
      <c r="V61" s="9">
        <v>1133</v>
      </c>
      <c r="W61" s="9">
        <v>1265</v>
      </c>
      <c r="X61" s="9">
        <v>1451</v>
      </c>
      <c r="Y61" s="9">
        <v>1451</v>
      </c>
      <c r="Z61" s="9">
        <v>1554</v>
      </c>
      <c r="AA61" s="9">
        <v>1628</v>
      </c>
    </row>
    <row r="62" spans="1:47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Iceland</v>
      </c>
      <c r="D62" s="6">
        <f t="shared" si="7"/>
        <v>1586</v>
      </c>
      <c r="E62" s="6">
        <f>IF(COUNTIF(I62:XFD62,"&gt;"&amp;0)=0,,HLOOKUP(COUNTIF(I62:XFD62,"&gt;"&amp;0)-1,I$1:XFD62,A62+1,FALSE))</f>
        <v>1586</v>
      </c>
      <c r="F62" s="7">
        <f>IF(COUNTIF(I62:XFD62,"&gt;"&amp;0)=0,,HLOOKUP(COUNTIF(I62:XFD62,"&gt;"&amp;0)-MIN($F$1+1,COUNTIF(I62:XFD62,"&gt;"&amp;0)),I$1:XFD62,A62+1,FALSE))</f>
        <v>1319</v>
      </c>
      <c r="G62" s="8">
        <f t="shared" si="8"/>
        <v>1.0375563136800072</v>
      </c>
      <c r="H62" s="13" t="s">
        <v>92</v>
      </c>
      <c r="I62" s="9">
        <v>103</v>
      </c>
      <c r="J62" s="9">
        <v>134</v>
      </c>
      <c r="K62" s="9">
        <v>156</v>
      </c>
      <c r="L62" s="9">
        <v>171</v>
      </c>
      <c r="M62" s="9">
        <v>180</v>
      </c>
      <c r="N62" s="9">
        <v>220</v>
      </c>
      <c r="O62" s="9">
        <v>250</v>
      </c>
      <c r="P62" s="9">
        <v>330</v>
      </c>
      <c r="Q62" s="9">
        <v>409</v>
      </c>
      <c r="R62" s="9">
        <v>473</v>
      </c>
      <c r="S62" s="9">
        <v>568</v>
      </c>
      <c r="T62" s="9">
        <v>588</v>
      </c>
      <c r="U62" s="9">
        <v>648</v>
      </c>
      <c r="V62" s="9">
        <v>737</v>
      </c>
      <c r="W62" s="9">
        <v>802</v>
      </c>
      <c r="X62" s="9">
        <v>890</v>
      </c>
      <c r="Y62" s="9">
        <v>963</v>
      </c>
      <c r="Z62" s="9">
        <v>1020</v>
      </c>
      <c r="AA62" s="9">
        <v>1086</v>
      </c>
      <c r="AB62" s="9">
        <v>1135</v>
      </c>
      <c r="AC62" s="9">
        <v>1220</v>
      </c>
      <c r="AD62" s="9">
        <v>1319</v>
      </c>
      <c r="AE62" s="9">
        <v>1364</v>
      </c>
      <c r="AF62" s="9">
        <v>1417</v>
      </c>
      <c r="AG62" s="9">
        <v>1486</v>
      </c>
      <c r="AH62" s="9">
        <v>1562</v>
      </c>
      <c r="AI62" s="9">
        <v>1586</v>
      </c>
    </row>
    <row r="63" spans="1:47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Singapore</v>
      </c>
      <c r="D63" s="6">
        <f t="shared" si="7"/>
        <v>1481</v>
      </c>
      <c r="E63" s="6">
        <f>IF(COUNTIF(I63:XFD63,"&gt;"&amp;0)=0,,HLOOKUP(COUNTIF(I63:XFD63,"&gt;"&amp;0)-1,I$1:XFD63,A63+1,FALSE))</f>
        <v>1481</v>
      </c>
      <c r="F63" s="7">
        <f>IF(COUNTIF(I63:XFD63,"&gt;"&amp;0)=0,,HLOOKUP(COUNTIF(I63:XFD63,"&gt;"&amp;0)-MIN($F$1+1,COUNTIF(I63:XFD63,"&gt;"&amp;0)),I$1:XFD63,A63+1,FALSE))</f>
        <v>1049</v>
      </c>
      <c r="G63" s="8">
        <f t="shared" si="8"/>
        <v>1.0714105391024762</v>
      </c>
      <c r="H63" s="13" t="s">
        <v>40</v>
      </c>
      <c r="I63" s="9">
        <v>102</v>
      </c>
      <c r="J63" s="9">
        <v>106</v>
      </c>
      <c r="K63" s="9">
        <v>108</v>
      </c>
      <c r="L63" s="9">
        <v>110</v>
      </c>
      <c r="M63" s="9">
        <v>110</v>
      </c>
      <c r="N63" s="9">
        <v>117</v>
      </c>
      <c r="O63" s="9">
        <v>130</v>
      </c>
      <c r="P63" s="9">
        <v>138</v>
      </c>
      <c r="Q63" s="9">
        <v>150</v>
      </c>
      <c r="R63" s="9">
        <v>150</v>
      </c>
      <c r="S63" s="9">
        <v>160</v>
      </c>
      <c r="T63" s="9">
        <v>178</v>
      </c>
      <c r="U63" s="9">
        <v>178</v>
      </c>
      <c r="V63" s="9">
        <v>200</v>
      </c>
      <c r="W63" s="9">
        <v>212</v>
      </c>
      <c r="X63" s="9">
        <v>226</v>
      </c>
      <c r="Y63" s="9">
        <v>243</v>
      </c>
      <c r="Z63" s="9">
        <v>266</v>
      </c>
      <c r="AA63" s="9">
        <v>313</v>
      </c>
      <c r="AB63" s="9">
        <v>345</v>
      </c>
      <c r="AC63" s="9">
        <v>385</v>
      </c>
      <c r="AD63" s="9">
        <v>432</v>
      </c>
      <c r="AE63" s="9">
        <v>455</v>
      </c>
      <c r="AF63" s="9">
        <v>509</v>
      </c>
      <c r="AG63" s="9">
        <v>558</v>
      </c>
      <c r="AH63" s="9">
        <v>631</v>
      </c>
      <c r="AI63" s="9">
        <v>683</v>
      </c>
      <c r="AJ63" s="9">
        <v>732</v>
      </c>
      <c r="AK63" s="9">
        <v>802</v>
      </c>
      <c r="AL63" s="9">
        <v>844</v>
      </c>
      <c r="AM63" s="9">
        <v>879</v>
      </c>
      <c r="AN63" s="9">
        <v>926</v>
      </c>
      <c r="AO63" s="9">
        <v>1000</v>
      </c>
      <c r="AP63" s="9">
        <v>1049</v>
      </c>
      <c r="AQ63" s="9">
        <v>1114</v>
      </c>
      <c r="AR63" s="9">
        <v>1189</v>
      </c>
      <c r="AS63" s="9">
        <v>1309</v>
      </c>
      <c r="AT63" s="9">
        <v>1375</v>
      </c>
      <c r="AU63" s="9">
        <v>1481</v>
      </c>
    </row>
    <row r="64" spans="1:47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Algeria</v>
      </c>
      <c r="D64" s="6">
        <f t="shared" si="7"/>
        <v>1468</v>
      </c>
      <c r="E64" s="6">
        <f>IF(COUNTIF(I64:XFD64,"&gt;"&amp;0)=0,,HLOOKUP(COUNTIF(I64:XFD64,"&gt;"&amp;0)-1,I$1:XFD64,A64+1,FALSE))</f>
        <v>1468</v>
      </c>
      <c r="F64" s="7">
        <f>IF(COUNTIF(I64:XFD64,"&gt;"&amp;0)=0,,HLOOKUP(COUNTIF(I64:XFD64,"&gt;"&amp;0)-MIN($F$1+1,COUNTIF(I64:XFD64,"&gt;"&amp;0)),I$1:XFD64,A64+1,FALSE))</f>
        <v>986</v>
      </c>
      <c r="G64" s="8">
        <f t="shared" si="8"/>
        <v>1.082853808003809</v>
      </c>
      <c r="H64" s="13" t="s">
        <v>75</v>
      </c>
      <c r="I64" s="9">
        <v>139</v>
      </c>
      <c r="J64" s="9">
        <v>201</v>
      </c>
      <c r="K64" s="9">
        <v>230</v>
      </c>
      <c r="L64" s="9">
        <v>264</v>
      </c>
      <c r="M64" s="9">
        <v>302</v>
      </c>
      <c r="N64" s="9">
        <v>367</v>
      </c>
      <c r="O64" s="9">
        <v>409</v>
      </c>
      <c r="P64" s="9">
        <v>454</v>
      </c>
      <c r="Q64" s="9">
        <v>511</v>
      </c>
      <c r="R64" s="9">
        <v>584</v>
      </c>
      <c r="S64" s="9">
        <v>716</v>
      </c>
      <c r="T64" s="9">
        <v>847</v>
      </c>
      <c r="U64" s="9">
        <v>986</v>
      </c>
      <c r="V64" s="9">
        <v>1171</v>
      </c>
      <c r="W64" s="9">
        <v>1251</v>
      </c>
      <c r="X64" s="9">
        <v>1320</v>
      </c>
      <c r="Y64" s="9">
        <v>1423</v>
      </c>
      <c r="Z64" s="9">
        <v>1468</v>
      </c>
    </row>
    <row r="65" spans="1:37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Ukraine</v>
      </c>
      <c r="D65" s="6">
        <f t="shared" si="7"/>
        <v>1462</v>
      </c>
      <c r="E65" s="6">
        <f>IF(COUNTIF(I65:XFD65,"&gt;"&amp;0)=0,,HLOOKUP(COUNTIF(I65:XFD65,"&gt;"&amp;0)-1,I$1:XFD65,A65+1,FALSE))</f>
        <v>1462</v>
      </c>
      <c r="F65" s="7">
        <f>IF(COUNTIF(I65:XFD65,"&gt;"&amp;0)=0,,HLOOKUP(COUNTIF(I65:XFD65,"&gt;"&amp;0)-MIN($F$1+1,COUNTIF(I65:XFD65,"&gt;"&amp;0)),I$1:XFD65,A65+1,FALSE))</f>
        <v>897</v>
      </c>
      <c r="G65" s="8">
        <f t="shared" si="8"/>
        <v>1.1026329996322648</v>
      </c>
      <c r="H65" s="13" t="s">
        <v>129</v>
      </c>
      <c r="I65" s="9">
        <v>145</v>
      </c>
      <c r="J65" s="9">
        <v>196</v>
      </c>
      <c r="K65" s="9">
        <v>310</v>
      </c>
      <c r="L65" s="9">
        <v>356</v>
      </c>
      <c r="M65" s="9">
        <v>475</v>
      </c>
      <c r="N65" s="9">
        <v>548</v>
      </c>
      <c r="O65" s="9">
        <v>645</v>
      </c>
      <c r="P65" s="9">
        <v>794</v>
      </c>
      <c r="Q65" s="9">
        <v>897</v>
      </c>
      <c r="R65" s="9">
        <v>1072</v>
      </c>
      <c r="S65" s="9">
        <v>1225</v>
      </c>
      <c r="T65" s="9">
        <v>1308</v>
      </c>
      <c r="U65" s="9">
        <v>1319</v>
      </c>
      <c r="V65" s="9">
        <v>1462</v>
      </c>
    </row>
    <row r="66" spans="1:37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Egypt</v>
      </c>
      <c r="D66" s="6">
        <f t="shared" si="7"/>
        <v>1450</v>
      </c>
      <c r="E66" s="6">
        <f>IF(COUNTIF(I66:XFD66,"&gt;"&amp;0)=0,,HLOOKUP(COUNTIF(I66:XFD66,"&gt;"&amp;0)-1,I$1:XFD66,A66+1,FALSE))</f>
        <v>1450</v>
      </c>
      <c r="F66" s="7">
        <f>IF(COUNTIF(I66:XFD66,"&gt;"&amp;0)=0,,HLOOKUP(COUNTIF(I66:XFD66,"&gt;"&amp;0)-MIN($F$1+1,COUNTIF(I66:XFD66,"&gt;"&amp;0)),I$1:XFD66,A66+1,FALSE))</f>
        <v>865</v>
      </c>
      <c r="G66" s="8">
        <f t="shared" si="8"/>
        <v>1.1088438164760155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  <c r="X66" s="9">
        <v>609</v>
      </c>
      <c r="Y66" s="9">
        <v>656</v>
      </c>
      <c r="Z66" s="9">
        <v>710</v>
      </c>
      <c r="AA66" s="9">
        <v>779</v>
      </c>
      <c r="AB66" s="9">
        <v>865</v>
      </c>
      <c r="AC66" s="9">
        <v>985</v>
      </c>
      <c r="AD66" s="9">
        <v>1070</v>
      </c>
      <c r="AE66" s="9">
        <v>1173</v>
      </c>
      <c r="AF66" s="9">
        <v>1322</v>
      </c>
      <c r="AG66" s="9">
        <v>1450</v>
      </c>
    </row>
    <row r="67" spans="1:37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Croatia</v>
      </c>
      <c r="D67" s="6">
        <f t="shared" si="7"/>
        <v>1282</v>
      </c>
      <c r="E67" s="6">
        <f>IF(COUNTIF(I67:XFD67,"&gt;"&amp;0)=0,,HLOOKUP(COUNTIF(I67:XFD67,"&gt;"&amp;0)-1,I$1:XFD67,A67+1,FALSE))</f>
        <v>1282</v>
      </c>
      <c r="F67" s="7">
        <f>IF(COUNTIF(I67:XFD67,"&gt;"&amp;0)=0,,HLOOKUP(COUNTIF(I67:XFD67,"&gt;"&amp;0)-MIN($F$1+1,COUNTIF(I67:XFD67,"&gt;"&amp;0)),I$1:XFD67,A67+1,FALSE))</f>
        <v>1011</v>
      </c>
      <c r="G67" s="8">
        <f t="shared" si="8"/>
        <v>1.0486423040362904</v>
      </c>
      <c r="H67" s="13" t="s">
        <v>76</v>
      </c>
      <c r="I67" s="9">
        <v>105</v>
      </c>
      <c r="J67" s="9">
        <v>128</v>
      </c>
      <c r="K67" s="9">
        <v>206</v>
      </c>
      <c r="L67" s="9">
        <v>254</v>
      </c>
      <c r="M67" s="9">
        <v>315</v>
      </c>
      <c r="N67" s="9">
        <v>382</v>
      </c>
      <c r="O67" s="9">
        <v>442</v>
      </c>
      <c r="P67" s="9">
        <v>495</v>
      </c>
      <c r="Q67" s="9">
        <v>586</v>
      </c>
      <c r="R67" s="9">
        <v>657</v>
      </c>
      <c r="S67" s="9">
        <v>713</v>
      </c>
      <c r="T67" s="9">
        <v>790</v>
      </c>
      <c r="U67" s="9">
        <v>867</v>
      </c>
      <c r="V67" s="9">
        <v>963</v>
      </c>
      <c r="W67" s="9">
        <v>1011</v>
      </c>
      <c r="X67" s="9">
        <v>1079</v>
      </c>
      <c r="Y67" s="9">
        <v>1126</v>
      </c>
      <c r="Z67" s="9">
        <v>1182</v>
      </c>
      <c r="AA67" s="9">
        <v>1222</v>
      </c>
      <c r="AB67" s="9">
        <v>1282</v>
      </c>
    </row>
    <row r="68" spans="1:37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Morocco</v>
      </c>
      <c r="D68" s="6">
        <f t="shared" si="7"/>
        <v>1184</v>
      </c>
      <c r="E68" s="6">
        <f>IF(COUNTIF(I68:XFD68,"&gt;"&amp;0)=0,,HLOOKUP(COUNTIF(I68:XFD68,"&gt;"&amp;0)-1,I$1:XFD68,A68+1,FALSE))</f>
        <v>1184</v>
      </c>
      <c r="F68" s="7">
        <f>IF(COUNTIF(I68:XFD68,"&gt;"&amp;0)=0,,HLOOKUP(COUNTIF(I68:XFD68,"&gt;"&amp;0)-MIN($F$1+1,COUNTIF(I68:XFD68,"&gt;"&amp;0)),I$1:XFD68,A68+1,FALSE))</f>
        <v>708</v>
      </c>
      <c r="G68" s="8">
        <f t="shared" si="8"/>
        <v>1.1083162195910863</v>
      </c>
      <c r="H68" s="13" t="s">
        <v>112</v>
      </c>
      <c r="I68" s="9">
        <v>115</v>
      </c>
      <c r="J68" s="9">
        <v>143</v>
      </c>
      <c r="K68" s="9">
        <v>170</v>
      </c>
      <c r="L68" s="9">
        <v>225</v>
      </c>
      <c r="M68" s="9">
        <v>275</v>
      </c>
      <c r="N68" s="9">
        <v>345</v>
      </c>
      <c r="O68" s="9">
        <v>402</v>
      </c>
      <c r="P68" s="9">
        <v>479</v>
      </c>
      <c r="Q68" s="9">
        <v>556</v>
      </c>
      <c r="R68" s="9">
        <v>617</v>
      </c>
      <c r="S68" s="9">
        <v>654</v>
      </c>
      <c r="T68" s="9">
        <v>708</v>
      </c>
      <c r="U68" s="9">
        <v>791</v>
      </c>
      <c r="V68" s="9">
        <v>919</v>
      </c>
      <c r="W68" s="9">
        <v>1021</v>
      </c>
      <c r="X68" s="9">
        <v>1120</v>
      </c>
      <c r="Y68" s="9">
        <v>1184</v>
      </c>
    </row>
    <row r="69" spans="1:37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New Zealand</v>
      </c>
      <c r="D69" s="6">
        <f t="shared" si="7"/>
        <v>1160</v>
      </c>
      <c r="E69" s="6">
        <f>IF(COUNTIF(I69:XFD69,"&gt;"&amp;0)=0,,HLOOKUP(COUNTIF(I69:XFD69,"&gt;"&amp;0)-1,I$1:XFD69,A69+1,FALSE))</f>
        <v>1160</v>
      </c>
      <c r="F69" s="7">
        <f>IF(COUNTIF(I69:XFD69,"&gt;"&amp;0)=0,,HLOOKUP(COUNTIF(I69:XFD69,"&gt;"&amp;0)-MIN($F$1+1,COUNTIF(I69:XFD69,"&gt;"&amp;0)),I$1:XFD69,A69+1,FALSE))</f>
        <v>797</v>
      </c>
      <c r="G69" s="8">
        <f t="shared" si="8"/>
        <v>1.0779532681770547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  <c r="Q69" s="9">
        <v>589</v>
      </c>
      <c r="R69" s="9">
        <v>647</v>
      </c>
      <c r="S69" s="9">
        <v>708</v>
      </c>
      <c r="T69" s="9">
        <v>797</v>
      </c>
      <c r="U69" s="9">
        <v>868</v>
      </c>
      <c r="V69" s="9">
        <v>950</v>
      </c>
      <c r="W69" s="9">
        <v>1039</v>
      </c>
      <c r="X69" s="9">
        <v>1106</v>
      </c>
      <c r="Y69" s="9">
        <v>1160</v>
      </c>
    </row>
    <row r="70" spans="1:37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Estonia</v>
      </c>
      <c r="D70" s="6">
        <f t="shared" ref="D70:D133" si="10">MAX(I70:KU70)</f>
        <v>1149</v>
      </c>
      <c r="E70" s="6">
        <f>IF(COUNTIF(I70:XFD70,"&gt;"&amp;0)=0,,HLOOKUP(COUNTIF(I70:XFD70,"&gt;"&amp;0)-1,I$1:XFD70,A70+1,FALSE))</f>
        <v>1149</v>
      </c>
      <c r="F70" s="7">
        <f>IF(COUNTIF(I70:XFD70,"&gt;"&amp;0)=0,,HLOOKUP(COUNTIF(I70:XFD70,"&gt;"&amp;0)-MIN($F$1+1,COUNTIF(I70:XFD70,"&gt;"&amp;0)),I$1:XFD70,A70+1,FALSE))</f>
        <v>858</v>
      </c>
      <c r="G70" s="8">
        <f t="shared" ref="G70:G133" si="11">IF(COUNTIF(I70:XFD70,"&gt;"&amp;0)=0,,(E70/F70)^(1/MIN(COUNTIF(I70:XFD70,"&gt;"&amp;0)-1,$F$1)))</f>
        <v>1.0601481215491633</v>
      </c>
      <c r="H70" s="13" t="s">
        <v>88</v>
      </c>
      <c r="I70" s="9">
        <v>115</v>
      </c>
      <c r="J70" s="9">
        <v>171</v>
      </c>
      <c r="K70" s="9">
        <v>205</v>
      </c>
      <c r="L70" s="9">
        <v>225</v>
      </c>
      <c r="M70" s="9">
        <v>258</v>
      </c>
      <c r="N70" s="9">
        <v>267</v>
      </c>
      <c r="O70" s="9">
        <v>283</v>
      </c>
      <c r="P70" s="9">
        <v>306</v>
      </c>
      <c r="Q70" s="9">
        <v>326</v>
      </c>
      <c r="R70" s="9">
        <v>352</v>
      </c>
      <c r="S70" s="9">
        <v>369</v>
      </c>
      <c r="T70" s="9">
        <v>404</v>
      </c>
      <c r="U70" s="9">
        <v>538</v>
      </c>
      <c r="V70" s="9">
        <v>575</v>
      </c>
      <c r="W70" s="9">
        <v>645</v>
      </c>
      <c r="X70" s="9">
        <v>679</v>
      </c>
      <c r="Y70" s="9">
        <v>715</v>
      </c>
      <c r="Z70" s="9">
        <v>745</v>
      </c>
      <c r="AA70" s="9">
        <v>779</v>
      </c>
      <c r="AB70" s="9">
        <v>858</v>
      </c>
      <c r="AC70" s="9">
        <v>961</v>
      </c>
      <c r="AD70" s="9">
        <v>1039</v>
      </c>
      <c r="AE70" s="9">
        <v>1097</v>
      </c>
      <c r="AF70" s="9">
        <v>1108</v>
      </c>
      <c r="AG70" s="9">
        <v>1149</v>
      </c>
    </row>
    <row r="71" spans="1:37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Iraq</v>
      </c>
      <c r="D71" s="6">
        <f t="shared" si="10"/>
        <v>1122</v>
      </c>
      <c r="E71" s="6">
        <f>IF(COUNTIF(I71:XFD71,"&gt;"&amp;0)=0,,HLOOKUP(COUNTIF(I71:XFD71,"&gt;"&amp;0)-1,I$1:XFD71,A71+1,FALSE))</f>
        <v>1122</v>
      </c>
      <c r="F71" s="7">
        <f>IF(COUNTIF(I71:XFD71,"&gt;"&amp;0)=0,,HLOOKUP(COUNTIF(I71:XFD71,"&gt;"&amp;0)-MIN($F$1+1,COUNTIF(I71:XFD71,"&gt;"&amp;0)),I$1:XFD71,A71+1,FALSE))</f>
        <v>772</v>
      </c>
      <c r="G71" s="8">
        <f t="shared" si="11"/>
        <v>1.077643493996453</v>
      </c>
      <c r="H71" s="13" t="s">
        <v>70</v>
      </c>
      <c r="I71" s="9">
        <v>101</v>
      </c>
      <c r="J71" s="9">
        <v>110</v>
      </c>
      <c r="K71" s="9">
        <v>116</v>
      </c>
      <c r="L71" s="9">
        <v>124</v>
      </c>
      <c r="M71" s="9">
        <v>154</v>
      </c>
      <c r="N71" s="9">
        <v>164</v>
      </c>
      <c r="O71" s="9">
        <v>192</v>
      </c>
      <c r="P71" s="9">
        <v>208</v>
      </c>
      <c r="Q71" s="9">
        <v>214</v>
      </c>
      <c r="R71" s="9">
        <v>233</v>
      </c>
      <c r="S71" s="9">
        <v>266</v>
      </c>
      <c r="T71" s="9">
        <v>316</v>
      </c>
      <c r="U71" s="9">
        <v>346</v>
      </c>
      <c r="V71" s="9">
        <v>382</v>
      </c>
      <c r="W71" s="9">
        <v>458</v>
      </c>
      <c r="X71" s="9">
        <v>506</v>
      </c>
      <c r="Y71" s="9">
        <v>547</v>
      </c>
      <c r="Z71" s="9">
        <v>630</v>
      </c>
      <c r="AA71" s="9">
        <v>694</v>
      </c>
      <c r="AB71" s="9">
        <v>728</v>
      </c>
      <c r="AC71" s="9">
        <v>772</v>
      </c>
      <c r="AD71" s="9">
        <v>820</v>
      </c>
      <c r="AE71" s="9">
        <v>878</v>
      </c>
      <c r="AF71" s="9">
        <v>961</v>
      </c>
      <c r="AG71" s="9">
        <v>1031</v>
      </c>
      <c r="AH71" s="9">
        <v>1122</v>
      </c>
    </row>
    <row r="72" spans="1:37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Slovenia</v>
      </c>
      <c r="D72" s="6">
        <f t="shared" si="10"/>
        <v>1059</v>
      </c>
      <c r="E72" s="6">
        <f>IF(COUNTIF(I72:XFD72,"&gt;"&amp;0)=0,,HLOOKUP(COUNTIF(I72:XFD72,"&gt;"&amp;0)-1,I$1:XFD72,A72+1,FALSE))</f>
        <v>1059</v>
      </c>
      <c r="F72" s="7">
        <f>IF(COUNTIF(I72:XFD72,"&gt;"&amp;0)=0,,HLOOKUP(COUNTIF(I72:XFD72,"&gt;"&amp;0)-MIN($F$1+1,COUNTIF(I72:XFD72,"&gt;"&amp;0)),I$1:XFD72,A72+1,FALSE))</f>
        <v>897</v>
      </c>
      <c r="G72" s="8">
        <f t="shared" si="11"/>
        <v>1.0337623320419702</v>
      </c>
      <c r="H72" s="13" t="s">
        <v>141</v>
      </c>
      <c r="I72" s="9">
        <v>141</v>
      </c>
      <c r="J72" s="9">
        <v>181</v>
      </c>
      <c r="K72" s="9">
        <v>219</v>
      </c>
      <c r="L72" s="9">
        <v>253</v>
      </c>
      <c r="M72" s="9">
        <v>275</v>
      </c>
      <c r="N72" s="9">
        <v>275</v>
      </c>
      <c r="O72" s="9">
        <v>286</v>
      </c>
      <c r="P72" s="9">
        <v>341</v>
      </c>
      <c r="Q72" s="9">
        <v>383</v>
      </c>
      <c r="R72" s="9">
        <v>414</v>
      </c>
      <c r="S72" s="9">
        <v>442</v>
      </c>
      <c r="T72" s="9">
        <v>480</v>
      </c>
      <c r="U72" s="9">
        <v>528</v>
      </c>
      <c r="V72" s="9">
        <v>562</v>
      </c>
      <c r="W72" s="9">
        <v>632</v>
      </c>
      <c r="X72" s="9">
        <v>684</v>
      </c>
      <c r="Y72" s="9">
        <v>730</v>
      </c>
      <c r="Z72" s="9">
        <v>756</v>
      </c>
      <c r="AA72" s="9">
        <v>802</v>
      </c>
      <c r="AB72" s="9">
        <v>841</v>
      </c>
      <c r="AC72" s="9">
        <v>897</v>
      </c>
      <c r="AD72" s="9">
        <v>934</v>
      </c>
      <c r="AE72" s="9">
        <v>977</v>
      </c>
      <c r="AF72" s="9">
        <v>997</v>
      </c>
      <c r="AG72" s="9">
        <v>1021</v>
      </c>
      <c r="AH72" s="9">
        <v>1059</v>
      </c>
    </row>
    <row r="73" spans="1:37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Moldova</v>
      </c>
      <c r="D73" s="6">
        <f t="shared" si="10"/>
        <v>1056</v>
      </c>
      <c r="E73" s="6">
        <f>IF(COUNTIF(I73:XFD73,"&gt;"&amp;0)=0,,HLOOKUP(COUNTIF(I73:XFD73,"&gt;"&amp;0)-1,I$1:XFD73,A73+1,FALSE))</f>
        <v>1056</v>
      </c>
      <c r="F73" s="7">
        <f>IF(COUNTIF(I73:XFD73,"&gt;"&amp;0)=0,,HLOOKUP(COUNTIF(I73:XFD73,"&gt;"&amp;0)-MIN($F$1+1,COUNTIF(I73:XFD73,"&gt;"&amp;0)),I$1:XFD73,A73+1,FALSE))</f>
        <v>505</v>
      </c>
      <c r="G73" s="8">
        <f t="shared" si="11"/>
        <v>1.1589761742653009</v>
      </c>
      <c r="H73" s="13" t="s">
        <v>345</v>
      </c>
      <c r="I73" s="9">
        <v>109</v>
      </c>
      <c r="J73" s="9">
        <v>125</v>
      </c>
      <c r="K73" s="9">
        <v>149</v>
      </c>
      <c r="L73" s="9">
        <v>177</v>
      </c>
      <c r="M73" s="9">
        <v>199</v>
      </c>
      <c r="N73" s="9">
        <v>231</v>
      </c>
      <c r="O73" s="9">
        <v>263</v>
      </c>
      <c r="P73" s="9">
        <v>298</v>
      </c>
      <c r="Q73" s="9">
        <v>353</v>
      </c>
      <c r="R73" s="9">
        <v>423</v>
      </c>
      <c r="S73" s="9">
        <v>505</v>
      </c>
      <c r="T73" s="9">
        <v>591</v>
      </c>
      <c r="U73" s="9">
        <v>752</v>
      </c>
      <c r="V73" s="9">
        <v>864</v>
      </c>
      <c r="W73" s="9">
        <v>965</v>
      </c>
      <c r="X73" s="9">
        <v>1056</v>
      </c>
    </row>
    <row r="74" spans="1:37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Lithuania</v>
      </c>
      <c r="D74" s="6">
        <f t="shared" si="10"/>
        <v>880</v>
      </c>
      <c r="E74" s="6">
        <f>IF(COUNTIF(I74:XFD74,"&gt;"&amp;0)=0,,HLOOKUP(COUNTIF(I74:XFD74,"&gt;"&amp;0)-1,I$1:XFD74,A74+1,FALSE))</f>
        <v>880</v>
      </c>
      <c r="F74" s="7">
        <f>IF(COUNTIF(I74:XFD74,"&gt;"&amp;0)=0,,HLOOKUP(COUNTIF(I74:XFD74,"&gt;"&amp;0)-MIN($F$1+1,COUNTIF(I74:XFD74,"&gt;"&amp;0)),I$1:XFD74,A74+1,FALSE))</f>
        <v>649</v>
      </c>
      <c r="G74" s="8">
        <f t="shared" si="11"/>
        <v>1.0627903320181917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  <c r="S74" s="9">
        <v>581</v>
      </c>
      <c r="T74" s="9">
        <v>649</v>
      </c>
      <c r="U74" s="9">
        <v>696</v>
      </c>
      <c r="V74" s="9">
        <v>771</v>
      </c>
      <c r="W74" s="9">
        <v>811</v>
      </c>
      <c r="X74" s="9">
        <v>843</v>
      </c>
      <c r="Y74" s="9">
        <v>880</v>
      </c>
    </row>
    <row r="75" spans="1:37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Belarus</v>
      </c>
      <c r="D75" s="6">
        <f t="shared" si="10"/>
        <v>861</v>
      </c>
      <c r="E75" s="6">
        <f>IF(COUNTIF(I75:XFD75,"&gt;"&amp;0)=0,,HLOOKUP(COUNTIF(I75:XFD75,"&gt;"&amp;0)-1,I$1:XFD75,A75+1,FALSE))</f>
        <v>861</v>
      </c>
      <c r="F75" s="7">
        <f>IF(COUNTIF(I75:XFD75,"&gt;"&amp;0)=0,,HLOOKUP(COUNTIF(I75:XFD75,"&gt;"&amp;0)-MIN($F$1+1,COUNTIF(I75:XFD75,"&gt;"&amp;0)),I$1:XFD75,A75+1,FALSE))</f>
        <v>304</v>
      </c>
      <c r="G75" s="8">
        <f t="shared" si="11"/>
        <v>1.2314758899608433</v>
      </c>
      <c r="H75" s="13" t="s">
        <v>91</v>
      </c>
      <c r="I75" s="9">
        <v>152</v>
      </c>
      <c r="J75" s="9">
        <v>152</v>
      </c>
      <c r="K75" s="9">
        <v>163</v>
      </c>
      <c r="L75" s="9">
        <v>304</v>
      </c>
      <c r="M75" s="9">
        <v>351</v>
      </c>
      <c r="N75" s="9">
        <v>440</v>
      </c>
      <c r="O75" s="9">
        <v>562</v>
      </c>
      <c r="P75" s="9">
        <v>700</v>
      </c>
      <c r="Q75" s="9">
        <v>861</v>
      </c>
    </row>
    <row r="76" spans="1:37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Armenia</v>
      </c>
      <c r="D76" s="6">
        <f t="shared" si="10"/>
        <v>853</v>
      </c>
      <c r="E76" s="6">
        <f>IF(COUNTIF(I76:XFD76,"&gt;"&amp;0)=0,,HLOOKUP(COUNTIF(I76:XFD76,"&gt;"&amp;0)-1,I$1:XFD76,A76+1,FALSE))</f>
        <v>853</v>
      </c>
      <c r="F76" s="7">
        <f>IF(COUNTIF(I76:XFD76,"&gt;"&amp;0)=0,,HLOOKUP(COUNTIF(I76:XFD76,"&gt;"&amp;0)-MIN($F$1+1,COUNTIF(I76:XFD76,"&gt;"&amp;0)),I$1:XFD76,A76+1,FALSE))</f>
        <v>663</v>
      </c>
      <c r="G76" s="8">
        <f t="shared" si="11"/>
        <v>1.0516884407418674</v>
      </c>
      <c r="H76" s="13" t="s">
        <v>105</v>
      </c>
      <c r="I76" s="9">
        <v>115</v>
      </c>
      <c r="J76" s="9">
        <v>136</v>
      </c>
      <c r="K76" s="9">
        <v>160</v>
      </c>
      <c r="L76" s="9">
        <v>194</v>
      </c>
      <c r="M76" s="9">
        <v>235</v>
      </c>
      <c r="N76" s="9">
        <v>249</v>
      </c>
      <c r="O76" s="9">
        <v>265</v>
      </c>
      <c r="P76" s="9">
        <v>290</v>
      </c>
      <c r="Q76" s="9">
        <v>329</v>
      </c>
      <c r="R76" s="9">
        <v>407</v>
      </c>
      <c r="S76" s="9">
        <v>424</v>
      </c>
      <c r="T76" s="9">
        <v>482</v>
      </c>
      <c r="U76" s="9">
        <v>532</v>
      </c>
      <c r="V76" s="9">
        <v>571</v>
      </c>
      <c r="W76" s="9">
        <v>663</v>
      </c>
      <c r="X76" s="9">
        <v>736</v>
      </c>
      <c r="Y76" s="9">
        <v>770</v>
      </c>
      <c r="Z76" s="9">
        <v>822</v>
      </c>
      <c r="AA76" s="9">
        <v>833</v>
      </c>
      <c r="AB76" s="9">
        <v>853</v>
      </c>
    </row>
    <row r="77" spans="1:37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Hungary</v>
      </c>
      <c r="D77" s="6">
        <f t="shared" si="10"/>
        <v>817</v>
      </c>
      <c r="E77" s="6">
        <f>IF(COUNTIF(I77:XFD77,"&gt;"&amp;0)=0,,HLOOKUP(COUNTIF(I77:XFD77,"&gt;"&amp;0)-1,I$1:XFD77,A77+1,FALSE))</f>
        <v>817</v>
      </c>
      <c r="F77" s="7">
        <f>IF(COUNTIF(I77:XFD77,"&gt;"&amp;0)=0,,HLOOKUP(COUNTIF(I77:XFD77,"&gt;"&amp;0)-MIN($F$1+1,COUNTIF(I77:XFD77,"&gt;"&amp;0)),I$1:XFD77,A77+1,FALSE))</f>
        <v>585</v>
      </c>
      <c r="G77" s="8">
        <f t="shared" si="11"/>
        <v>1.069087466467123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  <c r="P77" s="9">
        <v>343</v>
      </c>
      <c r="Q77" s="9">
        <v>408</v>
      </c>
      <c r="R77" s="9">
        <v>447</v>
      </c>
      <c r="S77" s="9">
        <v>492</v>
      </c>
      <c r="T77" s="9">
        <v>525</v>
      </c>
      <c r="U77" s="9">
        <v>585</v>
      </c>
      <c r="V77" s="9">
        <v>623</v>
      </c>
      <c r="W77" s="9">
        <v>678</v>
      </c>
      <c r="X77" s="9">
        <v>733</v>
      </c>
      <c r="Y77" s="9">
        <v>744</v>
      </c>
      <c r="Z77" s="9">
        <v>817</v>
      </c>
    </row>
    <row r="78" spans="1:37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Bahrain</v>
      </c>
      <c r="D78" s="6">
        <f t="shared" si="10"/>
        <v>811</v>
      </c>
      <c r="E78" s="6">
        <f>IF(COUNTIF(I78:XFD78,"&gt;"&amp;0)=0,,HLOOKUP(COUNTIF(I78:XFD78,"&gt;"&amp;0)-1,I$1:XFD78,A78+1,FALSE))</f>
        <v>811</v>
      </c>
      <c r="F78" s="7">
        <f>IF(COUNTIF(I78:XFD78,"&gt;"&amp;0)=0,,HLOOKUP(COUNTIF(I78:XFD78,"&gt;"&amp;0)-MIN($F$1+1,COUNTIF(I78:XFD78,"&gt;"&amp;0)),I$1:XFD78,A78+1,FALSE))</f>
        <v>643</v>
      </c>
      <c r="G78" s="8">
        <f t="shared" si="11"/>
        <v>1.0475191622618383</v>
      </c>
      <c r="H78" s="13" t="s">
        <v>73</v>
      </c>
      <c r="I78" s="9">
        <v>110</v>
      </c>
      <c r="J78" s="9">
        <v>195</v>
      </c>
      <c r="K78" s="9">
        <v>195</v>
      </c>
      <c r="L78" s="9">
        <v>195</v>
      </c>
      <c r="M78" s="9">
        <v>210</v>
      </c>
      <c r="N78" s="9">
        <v>214</v>
      </c>
      <c r="O78" s="9">
        <v>214</v>
      </c>
      <c r="P78" s="9">
        <v>228</v>
      </c>
      <c r="Q78" s="9">
        <v>256</v>
      </c>
      <c r="R78" s="9">
        <v>278</v>
      </c>
      <c r="S78" s="9">
        <v>285</v>
      </c>
      <c r="T78" s="9">
        <v>305</v>
      </c>
      <c r="U78" s="9">
        <v>334</v>
      </c>
      <c r="V78" s="9">
        <v>377</v>
      </c>
      <c r="W78" s="9">
        <v>392</v>
      </c>
      <c r="X78" s="9">
        <v>419</v>
      </c>
      <c r="Y78" s="9">
        <v>458</v>
      </c>
      <c r="Z78" s="9">
        <v>466</v>
      </c>
      <c r="AA78" s="9">
        <v>476</v>
      </c>
      <c r="AB78" s="9">
        <v>499</v>
      </c>
      <c r="AC78" s="9">
        <v>515</v>
      </c>
      <c r="AD78" s="9">
        <v>567</v>
      </c>
      <c r="AE78" s="9">
        <v>569</v>
      </c>
      <c r="AF78" s="9">
        <v>643</v>
      </c>
      <c r="AG78" s="9">
        <v>672</v>
      </c>
      <c r="AH78" s="9">
        <v>688</v>
      </c>
      <c r="AI78" s="9">
        <v>700</v>
      </c>
      <c r="AJ78" s="9">
        <v>756</v>
      </c>
      <c r="AK78" s="9">
        <v>811</v>
      </c>
    </row>
    <row r="79" spans="1:37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Bosnia and Herzegovina</v>
      </c>
      <c r="D79" s="6">
        <f t="shared" si="10"/>
        <v>764</v>
      </c>
      <c r="E79" s="6">
        <f>IF(COUNTIF(I79:XFD79,"&gt;"&amp;0)=0,,HLOOKUP(COUNTIF(I79:XFD79,"&gt;"&amp;0)-1,I$1:XFD79,A79+1,FALSE))</f>
        <v>764</v>
      </c>
      <c r="F79" s="7">
        <f>IF(COUNTIF(I79:XFD79,"&gt;"&amp;0)=0,,HLOOKUP(COUNTIF(I79:XFD79,"&gt;"&amp;0)-MIN($F$1+1,COUNTIF(I79:XFD79,"&gt;"&amp;0)),I$1:XFD79,A79+1,FALSE))</f>
        <v>533</v>
      </c>
      <c r="G79" s="8">
        <f t="shared" si="11"/>
        <v>1.0746653093891685</v>
      </c>
      <c r="H79" s="13" t="s">
        <v>140</v>
      </c>
      <c r="I79" s="9">
        <v>126</v>
      </c>
      <c r="J79" s="9">
        <v>136</v>
      </c>
      <c r="K79" s="9">
        <v>166</v>
      </c>
      <c r="L79" s="9">
        <v>176</v>
      </c>
      <c r="M79" s="9">
        <v>191</v>
      </c>
      <c r="N79" s="9">
        <v>237</v>
      </c>
      <c r="O79" s="9">
        <v>258</v>
      </c>
      <c r="P79" s="9">
        <v>323</v>
      </c>
      <c r="Q79" s="9">
        <v>368</v>
      </c>
      <c r="R79" s="9">
        <v>420</v>
      </c>
      <c r="S79" s="9">
        <v>459</v>
      </c>
      <c r="T79" s="9">
        <v>533</v>
      </c>
      <c r="U79" s="9">
        <v>579</v>
      </c>
      <c r="V79" s="9">
        <v>624</v>
      </c>
      <c r="W79" s="9">
        <v>654</v>
      </c>
      <c r="X79" s="9">
        <v>674</v>
      </c>
      <c r="Y79" s="9">
        <v>764</v>
      </c>
    </row>
    <row r="80" spans="1:37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Kuwait</v>
      </c>
      <c r="D80" s="6">
        <f t="shared" si="10"/>
        <v>743</v>
      </c>
      <c r="E80" s="6">
        <f>IF(COUNTIF(I80:XFD80,"&gt;"&amp;0)=0,,HLOOKUP(COUNTIF(I80:XFD80,"&gt;"&amp;0)-1,I$1:XFD80,A80+1,FALSE))</f>
        <v>743</v>
      </c>
      <c r="F80" s="7">
        <f>IF(COUNTIF(I80:XFD80,"&gt;"&amp;0)=0,,HLOOKUP(COUNTIF(I80:XFD80,"&gt;"&amp;0)-MIN($F$1+1,COUNTIF(I80:XFD80,"&gt;"&amp;0)),I$1:XFD80,A80+1,FALSE))</f>
        <v>342</v>
      </c>
      <c r="G80" s="8">
        <f t="shared" si="11"/>
        <v>1.1678647267160163</v>
      </c>
      <c r="H80" s="13" t="s">
        <v>74</v>
      </c>
      <c r="I80" s="9">
        <v>104</v>
      </c>
      <c r="J80" s="9">
        <v>112</v>
      </c>
      <c r="K80" s="9">
        <v>123</v>
      </c>
      <c r="L80" s="9">
        <v>130</v>
      </c>
      <c r="M80" s="9">
        <v>142</v>
      </c>
      <c r="N80" s="9">
        <v>148</v>
      </c>
      <c r="O80" s="9">
        <v>159</v>
      </c>
      <c r="P80" s="9">
        <v>176</v>
      </c>
      <c r="Q80" s="9">
        <v>188</v>
      </c>
      <c r="R80" s="9">
        <v>189</v>
      </c>
      <c r="S80" s="9">
        <v>191</v>
      </c>
      <c r="T80" s="9">
        <v>195</v>
      </c>
      <c r="U80" s="9">
        <v>208</v>
      </c>
      <c r="V80" s="9">
        <v>225</v>
      </c>
      <c r="W80" s="9">
        <v>235</v>
      </c>
      <c r="X80" s="9">
        <v>255</v>
      </c>
      <c r="Y80" s="9">
        <v>266</v>
      </c>
      <c r="Z80" s="9">
        <v>289</v>
      </c>
      <c r="AA80" s="9">
        <v>317</v>
      </c>
      <c r="AB80" s="9">
        <v>342</v>
      </c>
      <c r="AC80" s="9">
        <v>417</v>
      </c>
      <c r="AD80" s="9">
        <v>479</v>
      </c>
      <c r="AE80" s="9">
        <v>556</v>
      </c>
      <c r="AF80" s="9">
        <v>665</v>
      </c>
      <c r="AG80" s="9">
        <v>743</v>
      </c>
    </row>
    <row r="81" spans="1:32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Azerbaijan</v>
      </c>
      <c r="D81" s="6">
        <f t="shared" si="10"/>
        <v>717</v>
      </c>
      <c r="E81" s="6">
        <f>IF(COUNTIF(I81:XFD81,"&gt;"&amp;0)=0,,HLOOKUP(COUNTIF(I81:XFD81,"&gt;"&amp;0)-1,I$1:XFD81,A81+1,FALSE))</f>
        <v>717</v>
      </c>
      <c r="F81" s="7">
        <f>IF(COUNTIF(I81:XFD81,"&gt;"&amp;0)=0,,HLOOKUP(COUNTIF(I81:XFD81,"&gt;"&amp;0)-MIN($F$1+1,COUNTIF(I81:XFD81,"&gt;"&amp;0)),I$1:XFD81,A81+1,FALSE))</f>
        <v>400</v>
      </c>
      <c r="G81" s="8">
        <f t="shared" si="11"/>
        <v>1.1238072586503016</v>
      </c>
      <c r="H81" s="13" t="s">
        <v>104</v>
      </c>
      <c r="I81" s="9">
        <v>122</v>
      </c>
      <c r="J81" s="9">
        <v>165</v>
      </c>
      <c r="K81" s="9">
        <v>182</v>
      </c>
      <c r="L81" s="9">
        <v>209</v>
      </c>
      <c r="M81" s="9">
        <v>273</v>
      </c>
      <c r="N81" s="9">
        <v>298</v>
      </c>
      <c r="O81" s="9">
        <v>359</v>
      </c>
      <c r="P81" s="9">
        <v>400</v>
      </c>
      <c r="Q81" s="9">
        <v>443</v>
      </c>
      <c r="R81" s="9">
        <v>521</v>
      </c>
      <c r="S81" s="9">
        <v>584</v>
      </c>
      <c r="T81" s="9">
        <v>641</v>
      </c>
      <c r="U81" s="9">
        <v>717</v>
      </c>
    </row>
    <row r="82" spans="1:32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Kazakhstan</v>
      </c>
      <c r="D82" s="6">
        <f t="shared" si="10"/>
        <v>697</v>
      </c>
      <c r="E82" s="6">
        <f>IF(COUNTIF(I82:XFD82,"&gt;"&amp;0)=0,,HLOOKUP(COUNTIF(I82:XFD82,"&gt;"&amp;0)-1,I$1:XFD82,A82+1,FALSE))</f>
        <v>697</v>
      </c>
      <c r="F82" s="7">
        <f>IF(COUNTIF(I82:XFD82,"&gt;"&amp;0)=0,,HLOOKUP(COUNTIF(I82:XFD82,"&gt;"&amp;0)-MIN($F$1+1,COUNTIF(I82:XFD82,"&gt;"&amp;0)),I$1:XFD82,A82+1,FALSE))</f>
        <v>435</v>
      </c>
      <c r="G82" s="8">
        <f t="shared" si="11"/>
        <v>1.0988760403550828</v>
      </c>
      <c r="H82" s="13" t="s">
        <v>413</v>
      </c>
      <c r="I82" s="9">
        <v>111</v>
      </c>
      <c r="J82" s="9">
        <v>150</v>
      </c>
      <c r="K82" s="9">
        <v>228</v>
      </c>
      <c r="L82" s="9">
        <v>284</v>
      </c>
      <c r="M82" s="9">
        <v>302</v>
      </c>
      <c r="N82" s="9">
        <v>343</v>
      </c>
      <c r="O82" s="9">
        <v>380</v>
      </c>
      <c r="P82" s="9">
        <v>435</v>
      </c>
      <c r="Q82" s="9">
        <v>464</v>
      </c>
      <c r="R82" s="9">
        <v>531</v>
      </c>
      <c r="S82" s="9">
        <v>584</v>
      </c>
      <c r="T82" s="9">
        <v>662</v>
      </c>
      <c r="U82" s="9">
        <v>697</v>
      </c>
    </row>
    <row r="83" spans="1:32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Cameroon</v>
      </c>
      <c r="D83" s="6">
        <f t="shared" si="10"/>
        <v>658</v>
      </c>
      <c r="E83" s="6">
        <f>IF(COUNTIF(I83:XFD83,"&gt;"&amp;0)=0,,HLOOKUP(COUNTIF(I83:XFD83,"&gt;"&amp;0)-1,I$1:XFD83,A83+1,FALSE))</f>
        <v>658</v>
      </c>
      <c r="F83" s="7">
        <f>IF(COUNTIF(I83:XFD83,"&gt;"&amp;0)=0,,HLOOKUP(COUNTIF(I83:XFD83,"&gt;"&amp;0)-MIN($F$1+1,COUNTIF(I83:XFD83,"&gt;"&amp;0)),I$1:XFD83,A83+1,FALSE))</f>
        <v>306</v>
      </c>
      <c r="G83" s="8">
        <f t="shared" si="11"/>
        <v>1.1654694484273889</v>
      </c>
      <c r="H83" s="13" t="s">
        <v>157</v>
      </c>
      <c r="I83" s="9">
        <v>139</v>
      </c>
      <c r="J83" s="9">
        <v>139</v>
      </c>
      <c r="K83" s="9">
        <v>193</v>
      </c>
      <c r="L83" s="9">
        <v>233</v>
      </c>
      <c r="M83" s="9">
        <v>306</v>
      </c>
      <c r="N83" s="9">
        <v>509</v>
      </c>
      <c r="O83" s="9">
        <v>555</v>
      </c>
      <c r="P83" s="9">
        <v>650</v>
      </c>
      <c r="Q83" s="9">
        <v>658</v>
      </c>
      <c r="R83" s="9">
        <v>658</v>
      </c>
    </row>
    <row r="84" spans="1:32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Tunisia</v>
      </c>
      <c r="D84" s="6">
        <f t="shared" si="10"/>
        <v>623</v>
      </c>
      <c r="E84" s="6">
        <f>IF(COUNTIF(I84:XFD84,"&gt;"&amp;0)=0,,HLOOKUP(COUNTIF(I84:XFD84,"&gt;"&amp;0)-1,I$1:XFD84,A84+1,FALSE))</f>
        <v>623</v>
      </c>
      <c r="F84" s="7">
        <f>IF(COUNTIF(I84:XFD84,"&gt;"&amp;0)=0,,HLOOKUP(COUNTIF(I84:XFD84,"&gt;"&amp;0)-MIN($F$1+1,COUNTIF(I84:XFD84,"&gt;"&amp;0)),I$1:XFD84,A84+1,FALSE))</f>
        <v>455</v>
      </c>
      <c r="G84" s="8">
        <f t="shared" si="11"/>
        <v>1.0648669054754929</v>
      </c>
      <c r="H84" s="13" t="s">
        <v>138</v>
      </c>
      <c r="I84" s="9">
        <v>114</v>
      </c>
      <c r="J84" s="9">
        <v>173</v>
      </c>
      <c r="K84" s="9">
        <v>197</v>
      </c>
      <c r="L84" s="9">
        <v>227</v>
      </c>
      <c r="M84" s="9">
        <v>278</v>
      </c>
      <c r="N84" s="9">
        <v>312</v>
      </c>
      <c r="O84" s="9">
        <v>312</v>
      </c>
      <c r="P84" s="9">
        <v>394</v>
      </c>
      <c r="Q84" s="9">
        <v>423</v>
      </c>
      <c r="R84" s="9">
        <v>455</v>
      </c>
      <c r="S84" s="9">
        <v>495</v>
      </c>
      <c r="T84" s="9">
        <v>553</v>
      </c>
      <c r="U84" s="9">
        <v>574</v>
      </c>
      <c r="V84" s="9">
        <v>596</v>
      </c>
      <c r="W84" s="9">
        <v>623</v>
      </c>
    </row>
    <row r="85" spans="1:32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North Macedonia</v>
      </c>
      <c r="D85" s="6">
        <f t="shared" si="10"/>
        <v>599</v>
      </c>
      <c r="E85" s="6">
        <f>IF(COUNTIF(I85:XFD85,"&gt;"&amp;0)=0,,HLOOKUP(COUNTIF(I85:XFD85,"&gt;"&amp;0)-1,I$1:XFD85,A85+1,FALSE))</f>
        <v>599</v>
      </c>
      <c r="F85" s="7">
        <f>IF(COUNTIF(I85:XFD85,"&gt;"&amp;0)=0,,HLOOKUP(COUNTIF(I85:XFD85,"&gt;"&amp;0)-MIN($F$1+1,COUNTIF(I85:XFD85,"&gt;"&amp;0)),I$1:XFD85,A85+1,FALSE))</f>
        <v>384</v>
      </c>
      <c r="G85" s="8">
        <f t="shared" si="11"/>
        <v>1.0929973767060273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</row>
    <row r="86" spans="1:32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Slovakia</v>
      </c>
      <c r="D86" s="6">
        <f t="shared" si="10"/>
        <v>581</v>
      </c>
      <c r="E86" s="6">
        <f>IF(COUNTIF(I86:XFD86,"&gt;"&amp;0)=0,,HLOOKUP(COUNTIF(I86:XFD86,"&gt;"&amp;0)-1,I$1:XFD86,A86+1,FALSE))</f>
        <v>581</v>
      </c>
      <c r="F86" s="7">
        <f>IF(COUNTIF(I86:XFD86,"&gt;"&amp;0)=0,,HLOOKUP(COUNTIF(I86:XFD86,"&gt;"&amp;0)-MIN($F$1+1,COUNTIF(I86:XFD86,"&gt;"&amp;0)),I$1:XFD86,A86+1,FALSE))</f>
        <v>426</v>
      </c>
      <c r="G86" s="8">
        <f t="shared" si="11"/>
        <v>1.0640286126183791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</row>
    <row r="87" spans="1:32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Bulgaria</v>
      </c>
      <c r="D87" s="6">
        <f t="shared" si="10"/>
        <v>577</v>
      </c>
      <c r="E87" s="6">
        <f>IF(COUNTIF(I87:XFD87,"&gt;"&amp;0)=0,,HLOOKUP(COUNTIF(I87:XFD87,"&gt;"&amp;0)-1,I$1:XFD87,A87+1,FALSE))</f>
        <v>577</v>
      </c>
      <c r="F87" s="7">
        <f>IF(COUNTIF(I87:XFD87,"&gt;"&amp;0)=0,,HLOOKUP(COUNTIF(I87:XFD87,"&gt;"&amp;0)-MIN($F$1+1,COUNTIF(I87:XFD87,"&gt;"&amp;0)),I$1:XFD87,A87+1,FALSE))</f>
        <v>457</v>
      </c>
      <c r="G87" s="8">
        <f t="shared" si="11"/>
        <v>1.0477361355300299</v>
      </c>
      <c r="H87" s="13" t="s">
        <v>199</v>
      </c>
      <c r="I87" s="9">
        <v>127</v>
      </c>
      <c r="J87" s="9">
        <v>163</v>
      </c>
      <c r="K87" s="9">
        <v>187</v>
      </c>
      <c r="L87" s="9">
        <v>201</v>
      </c>
      <c r="M87" s="9">
        <v>218</v>
      </c>
      <c r="N87" s="9">
        <v>242</v>
      </c>
      <c r="O87" s="9">
        <v>264</v>
      </c>
      <c r="P87" s="9">
        <v>293</v>
      </c>
      <c r="Q87" s="9">
        <v>331</v>
      </c>
      <c r="R87" s="9">
        <v>346</v>
      </c>
      <c r="S87" s="9">
        <v>359</v>
      </c>
      <c r="T87" s="9">
        <v>399</v>
      </c>
      <c r="U87" s="9">
        <v>422</v>
      </c>
      <c r="V87" s="9">
        <v>457</v>
      </c>
      <c r="W87" s="9">
        <v>485</v>
      </c>
      <c r="X87" s="9">
        <v>503</v>
      </c>
      <c r="Y87" s="9">
        <v>531</v>
      </c>
      <c r="Z87" s="9">
        <v>549</v>
      </c>
      <c r="AA87" s="9">
        <v>577</v>
      </c>
    </row>
    <row r="88" spans="1:32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Lebanon</v>
      </c>
      <c r="D88" s="6">
        <f t="shared" si="10"/>
        <v>548</v>
      </c>
      <c r="E88" s="6">
        <f>IF(COUNTIF(I88:XFD88,"&gt;"&amp;0)=0,,HLOOKUP(COUNTIF(I88:XFD88,"&gt;"&amp;0)-1,I$1:XFD88,A88+1,FALSE))</f>
        <v>548</v>
      </c>
      <c r="F88" s="7">
        <f>IF(COUNTIF(I88:XFD88,"&gt;"&amp;0)=0,,HLOOKUP(COUNTIF(I88:XFD88,"&gt;"&amp;0)-MIN($F$1+1,COUNTIF(I88:XFD88,"&gt;"&amp;0)),I$1:XFD88,A88+1,FALSE))</f>
        <v>494</v>
      </c>
      <c r="G88" s="8">
        <f t="shared" si="11"/>
        <v>1.0209646890902708</v>
      </c>
      <c r="H88" s="13" t="s">
        <v>67</v>
      </c>
      <c r="I88" s="9">
        <v>110</v>
      </c>
      <c r="J88" s="9">
        <v>110</v>
      </c>
      <c r="K88" s="9">
        <v>120</v>
      </c>
      <c r="L88" s="9">
        <v>133</v>
      </c>
      <c r="M88" s="9">
        <v>157</v>
      </c>
      <c r="N88" s="9">
        <v>163</v>
      </c>
      <c r="O88" s="9">
        <v>187</v>
      </c>
      <c r="P88" s="9">
        <v>248</v>
      </c>
      <c r="Q88" s="9">
        <v>267</v>
      </c>
      <c r="R88" s="9">
        <v>318</v>
      </c>
      <c r="S88" s="9">
        <v>333</v>
      </c>
      <c r="T88" s="9">
        <v>368</v>
      </c>
      <c r="U88" s="9">
        <v>391</v>
      </c>
      <c r="V88" s="9">
        <v>412</v>
      </c>
      <c r="W88" s="9">
        <v>438</v>
      </c>
      <c r="X88" s="9">
        <v>446</v>
      </c>
      <c r="Y88" s="9">
        <v>470</v>
      </c>
      <c r="Z88" s="9">
        <v>479</v>
      </c>
      <c r="AA88" s="9">
        <v>494</v>
      </c>
      <c r="AB88" s="9">
        <v>508</v>
      </c>
      <c r="AC88" s="9">
        <v>520</v>
      </c>
      <c r="AD88" s="9">
        <v>527</v>
      </c>
      <c r="AE88" s="9">
        <v>541</v>
      </c>
      <c r="AF88" s="9">
        <v>548</v>
      </c>
    </row>
    <row r="89" spans="1:32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Latvia</v>
      </c>
      <c r="D89" s="6">
        <f t="shared" si="10"/>
        <v>548</v>
      </c>
      <c r="E89" s="6">
        <f>IF(COUNTIF(I89:XFD89,"&gt;"&amp;0)=0,,HLOOKUP(COUNTIF(I89:XFD89,"&gt;"&amp;0)-1,I$1:XFD89,A89+1,FALSE))</f>
        <v>548</v>
      </c>
      <c r="F89" s="7">
        <f>IF(COUNTIF(I89:XFD89,"&gt;"&amp;0)=0,,HLOOKUP(COUNTIF(I89:XFD89,"&gt;"&amp;0)-MIN($F$1+1,COUNTIF(I89:XFD89,"&gt;"&amp;0)),I$1:XFD89,A89+1,FALSE))</f>
        <v>458</v>
      </c>
      <c r="G89" s="8">
        <f t="shared" si="11"/>
        <v>1.0365327204095867</v>
      </c>
      <c r="H89" s="13" t="s">
        <v>111</v>
      </c>
      <c r="I89" s="9">
        <v>111</v>
      </c>
      <c r="J89" s="9">
        <v>124</v>
      </c>
      <c r="K89" s="9">
        <v>139</v>
      </c>
      <c r="L89" s="9">
        <v>180</v>
      </c>
      <c r="M89" s="9">
        <v>197</v>
      </c>
      <c r="N89" s="9">
        <v>221</v>
      </c>
      <c r="O89" s="9">
        <v>244</v>
      </c>
      <c r="P89" s="9">
        <v>280</v>
      </c>
      <c r="Q89" s="9">
        <v>305</v>
      </c>
      <c r="R89" s="9">
        <v>347</v>
      </c>
      <c r="S89" s="9">
        <v>376</v>
      </c>
      <c r="T89" s="9">
        <v>398</v>
      </c>
      <c r="U89" s="9">
        <v>446</v>
      </c>
      <c r="V89" s="9">
        <v>458</v>
      </c>
      <c r="W89" s="9">
        <v>493</v>
      </c>
      <c r="X89" s="9">
        <v>509</v>
      </c>
      <c r="Y89" s="9">
        <v>533</v>
      </c>
      <c r="Z89" s="9">
        <v>542</v>
      </c>
      <c r="AA89" s="9">
        <v>548</v>
      </c>
    </row>
    <row r="90" spans="1:32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Andorra</v>
      </c>
      <c r="D90" s="6">
        <f t="shared" si="10"/>
        <v>545</v>
      </c>
      <c r="E90" s="6">
        <f>IF(COUNTIF(I90:XFD90,"&gt;"&amp;0)=0,,HLOOKUP(COUNTIF(I90:XFD90,"&gt;"&amp;0)-1,I$1:XFD90,A90+1,FALSE))</f>
        <v>545</v>
      </c>
      <c r="F90" s="7">
        <f>IF(COUNTIF(I90:XFD90,"&gt;"&amp;0)=0,,HLOOKUP(COUNTIF(I90:XFD90,"&gt;"&amp;0)-MIN($F$1+1,COUNTIF(I90:XFD90,"&gt;"&amp;0)),I$1:XFD90,A90+1,FALSE))</f>
        <v>428</v>
      </c>
      <c r="G90" s="8">
        <f t="shared" si="11"/>
        <v>1.0495195833675646</v>
      </c>
      <c r="H90" s="13" t="s">
        <v>109</v>
      </c>
      <c r="I90" s="9">
        <v>113</v>
      </c>
      <c r="J90" s="9">
        <v>133</v>
      </c>
      <c r="K90" s="9">
        <v>164</v>
      </c>
      <c r="L90" s="9">
        <v>188</v>
      </c>
      <c r="M90" s="9">
        <v>224</v>
      </c>
      <c r="N90" s="9">
        <v>267</v>
      </c>
      <c r="O90" s="9">
        <v>308</v>
      </c>
      <c r="P90" s="9">
        <v>334</v>
      </c>
      <c r="Q90" s="9">
        <v>370</v>
      </c>
      <c r="R90" s="9">
        <v>376</v>
      </c>
      <c r="S90" s="9">
        <v>390</v>
      </c>
      <c r="T90" s="9">
        <v>428</v>
      </c>
      <c r="U90" s="9">
        <v>439</v>
      </c>
      <c r="V90" s="9">
        <v>466</v>
      </c>
      <c r="W90" s="9">
        <v>501</v>
      </c>
      <c r="X90" s="9">
        <v>525</v>
      </c>
      <c r="Y90" s="9">
        <v>545</v>
      </c>
    </row>
    <row r="91" spans="1:32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Cyprus</v>
      </c>
      <c r="D91" s="6">
        <f t="shared" si="10"/>
        <v>494</v>
      </c>
      <c r="E91" s="6">
        <f>IF(COUNTIF(I91:XFD91,"&gt;"&amp;0)=0,,HLOOKUP(COUNTIF(I91:XFD91,"&gt;"&amp;0)-1,I$1:XFD91,A91+1,FALSE))</f>
        <v>494</v>
      </c>
      <c r="F91" s="7">
        <f>IF(COUNTIF(I91:XFD91,"&gt;"&amp;0)=0,,HLOOKUP(COUNTIF(I91:XFD91,"&gt;"&amp;0)-MIN($F$1+1,COUNTIF(I91:XFD91,"&gt;"&amp;0)),I$1:XFD91,A91+1,FALSE))</f>
        <v>356</v>
      </c>
      <c r="G91" s="8">
        <f t="shared" si="11"/>
        <v>1.067715113469929</v>
      </c>
      <c r="H91" s="13" t="s">
        <v>231</v>
      </c>
      <c r="I91" s="9">
        <v>116</v>
      </c>
      <c r="J91" s="9">
        <v>124</v>
      </c>
      <c r="K91" s="9">
        <v>132</v>
      </c>
      <c r="L91" s="9">
        <v>146</v>
      </c>
      <c r="M91" s="9">
        <v>162</v>
      </c>
      <c r="N91" s="9">
        <v>179</v>
      </c>
      <c r="O91" s="9">
        <v>214</v>
      </c>
      <c r="P91" s="9">
        <v>230</v>
      </c>
      <c r="Q91" s="9">
        <v>262</v>
      </c>
      <c r="R91" s="9">
        <v>320</v>
      </c>
      <c r="S91" s="9">
        <v>356</v>
      </c>
      <c r="T91" s="9">
        <v>396</v>
      </c>
      <c r="U91" s="9">
        <v>426</v>
      </c>
      <c r="V91" s="9">
        <v>446</v>
      </c>
      <c r="W91" s="9">
        <v>465</v>
      </c>
      <c r="X91" s="9">
        <v>494</v>
      </c>
    </row>
    <row r="92" spans="1:32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Costa Rica</v>
      </c>
      <c r="D92" s="6">
        <f t="shared" si="10"/>
        <v>483</v>
      </c>
      <c r="E92" s="6">
        <f>IF(COUNTIF(I92:XFD92,"&gt;"&amp;0)=0,,HLOOKUP(COUNTIF(I92:XFD92,"&gt;"&amp;0)-1,I$1:XFD92,A92+1,FALSE))</f>
        <v>483</v>
      </c>
      <c r="F92" s="7">
        <f>IF(COUNTIF(I92:XFD92,"&gt;"&amp;0)=0,,HLOOKUP(COUNTIF(I92:XFD92,"&gt;"&amp;0)-MIN($F$1+1,COUNTIF(I92:XFD92,"&gt;"&amp;0)),I$1:XFD92,A92+1,FALSE))</f>
        <v>396</v>
      </c>
      <c r="G92" s="8">
        <f t="shared" si="11"/>
        <v>1.0405198962442268</v>
      </c>
      <c r="H92" s="13" t="s">
        <v>159</v>
      </c>
      <c r="I92" s="9">
        <v>117</v>
      </c>
      <c r="J92" s="9">
        <v>134</v>
      </c>
      <c r="K92" s="9">
        <v>158</v>
      </c>
      <c r="L92" s="9">
        <v>177</v>
      </c>
      <c r="M92" s="9">
        <v>201</v>
      </c>
      <c r="N92" s="9">
        <v>231</v>
      </c>
      <c r="O92" s="9">
        <v>263</v>
      </c>
      <c r="P92" s="9">
        <v>295</v>
      </c>
      <c r="Q92" s="9">
        <v>314</v>
      </c>
      <c r="R92" s="9">
        <v>330</v>
      </c>
      <c r="S92" s="9">
        <v>347</v>
      </c>
      <c r="T92" s="9">
        <v>375</v>
      </c>
      <c r="U92" s="9">
        <v>396</v>
      </c>
      <c r="V92" s="9">
        <v>416</v>
      </c>
      <c r="W92" s="9">
        <v>435</v>
      </c>
      <c r="X92" s="9">
        <v>454</v>
      </c>
      <c r="Y92" s="9">
        <v>467</v>
      </c>
      <c r="Z92" s="9">
        <v>483</v>
      </c>
    </row>
    <row r="93" spans="1:32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Afghanistan</v>
      </c>
      <c r="D93" s="6">
        <f t="shared" si="10"/>
        <v>423</v>
      </c>
      <c r="E93" s="6">
        <f>IF(COUNTIF(I93:XFD93,"&gt;"&amp;0)=0,,HLOOKUP(COUNTIF(I93:XFD93,"&gt;"&amp;0)-1,I$1:XFD93,A93+1,FALSE))</f>
        <v>423</v>
      </c>
      <c r="F93" s="7">
        <f>IF(COUNTIF(I93:XFD93,"&gt;"&amp;0)=0,,HLOOKUP(COUNTIF(I93:XFD93,"&gt;"&amp;0)-MIN($F$1+1,COUNTIF(I93:XFD93,"&gt;"&amp;0)),I$1:XFD93,A93+1,FALSE))</f>
        <v>273</v>
      </c>
      <c r="G93" s="8">
        <f t="shared" si="11"/>
        <v>1.0915296671160157</v>
      </c>
      <c r="H93" s="13" t="s">
        <v>72</v>
      </c>
      <c r="I93" s="9">
        <v>110</v>
      </c>
      <c r="J93" s="9">
        <v>110</v>
      </c>
      <c r="K93" s="9">
        <v>120</v>
      </c>
      <c r="L93" s="9">
        <v>170</v>
      </c>
      <c r="M93" s="9">
        <v>174</v>
      </c>
      <c r="N93" s="9">
        <v>237</v>
      </c>
      <c r="O93" s="9">
        <v>273</v>
      </c>
      <c r="P93" s="9">
        <v>281</v>
      </c>
      <c r="Q93" s="9">
        <v>299</v>
      </c>
      <c r="R93" s="9">
        <v>349</v>
      </c>
      <c r="S93" s="9">
        <v>367</v>
      </c>
      <c r="T93" s="9">
        <v>423</v>
      </c>
    </row>
    <row r="94" spans="1:32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Cuba</v>
      </c>
      <c r="D94" s="6">
        <f t="shared" si="10"/>
        <v>396</v>
      </c>
      <c r="E94" s="6">
        <f>IF(COUNTIF(I94:XFD94,"&gt;"&amp;0)=0,,HLOOKUP(COUNTIF(I94:XFD94,"&gt;"&amp;0)-1,I$1:XFD94,A94+1,FALSE))</f>
        <v>396</v>
      </c>
      <c r="F94" s="7">
        <f>IF(COUNTIF(I94:XFD94,"&gt;"&amp;0)=0,,HLOOKUP(COUNTIF(I94:XFD94,"&gt;"&amp;0)-MIN($F$1+1,COUNTIF(I94:XFD94,"&gt;"&amp;0)),I$1:XFD94,A94+1,FALSE))</f>
        <v>233</v>
      </c>
      <c r="G94" s="8">
        <f t="shared" si="11"/>
        <v>1.1119054347699877</v>
      </c>
      <c r="H94" s="13" t="s">
        <v>410</v>
      </c>
      <c r="I94" s="9">
        <v>119</v>
      </c>
      <c r="J94" s="9">
        <v>139</v>
      </c>
      <c r="K94" s="9">
        <v>170</v>
      </c>
      <c r="L94" s="9">
        <v>186</v>
      </c>
      <c r="M94" s="9">
        <v>212</v>
      </c>
      <c r="N94" s="9">
        <v>233</v>
      </c>
      <c r="O94" s="9">
        <v>269</v>
      </c>
      <c r="P94" s="9">
        <v>288</v>
      </c>
      <c r="Q94" s="9">
        <v>320</v>
      </c>
      <c r="R94" s="9">
        <v>350</v>
      </c>
      <c r="S94" s="9">
        <v>396</v>
      </c>
    </row>
    <row r="95" spans="1:32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Burkina Faso</v>
      </c>
      <c r="D95" s="6">
        <f t="shared" si="10"/>
        <v>384</v>
      </c>
      <c r="E95" s="6">
        <f>IF(COUNTIF(I95:XFD95,"&gt;"&amp;0)=0,,HLOOKUP(COUNTIF(I95:XFD95,"&gt;"&amp;0)-1,I$1:XFD95,A95+1,FALSE))</f>
        <v>384</v>
      </c>
      <c r="F95" s="7">
        <f>IF(COUNTIF(I95:XFD95,"&gt;"&amp;0)=0,,HLOOKUP(COUNTIF(I95:XFD95,"&gt;"&amp;0)-MIN($F$1+1,COUNTIF(I95:XFD95,"&gt;"&amp;0)),I$1:XFD95,A95+1,FALSE))</f>
        <v>288</v>
      </c>
      <c r="G95" s="8">
        <f t="shared" si="11"/>
        <v>1.0592238410488122</v>
      </c>
      <c r="H95" s="13" t="s">
        <v>279</v>
      </c>
      <c r="I95" s="9">
        <v>114</v>
      </c>
      <c r="J95" s="9">
        <v>146</v>
      </c>
      <c r="K95" s="9">
        <v>152</v>
      </c>
      <c r="L95" s="9">
        <v>180</v>
      </c>
      <c r="M95" s="9">
        <v>207</v>
      </c>
      <c r="N95" s="9">
        <v>222</v>
      </c>
      <c r="O95" s="9">
        <v>246</v>
      </c>
      <c r="P95" s="9">
        <v>261</v>
      </c>
      <c r="Q95" s="9">
        <v>282</v>
      </c>
      <c r="R95" s="9">
        <v>288</v>
      </c>
      <c r="S95" s="9">
        <v>302</v>
      </c>
      <c r="T95" s="9">
        <v>318</v>
      </c>
      <c r="U95" s="9">
        <v>345</v>
      </c>
      <c r="V95" s="9">
        <v>364</v>
      </c>
      <c r="W95" s="9">
        <v>384</v>
      </c>
    </row>
    <row r="96" spans="1:32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Albania</v>
      </c>
      <c r="D96" s="6">
        <f t="shared" si="10"/>
        <v>383</v>
      </c>
      <c r="E96" s="6">
        <f>IF(COUNTIF(I96:XFD96,"&gt;"&amp;0)=0,,HLOOKUP(COUNTIF(I96:XFD96,"&gt;"&amp;0)-1,I$1:XFD96,A96+1,FALSE))</f>
        <v>383</v>
      </c>
      <c r="F96" s="7">
        <f>IF(COUNTIF(I96:XFD96,"&gt;"&amp;0)=0,,HLOOKUP(COUNTIF(I96:XFD96,"&gt;"&amp;0)-MIN($F$1+1,COUNTIF(I96:XFD96,"&gt;"&amp;0)),I$1:XFD96,A96+1,FALSE))</f>
        <v>277</v>
      </c>
      <c r="G96" s="8">
        <f t="shared" si="11"/>
        <v>1.0669493446082015</v>
      </c>
      <c r="H96" s="13" t="s">
        <v>230</v>
      </c>
      <c r="I96" s="9">
        <v>104</v>
      </c>
      <c r="J96" s="9">
        <v>123</v>
      </c>
      <c r="K96" s="9">
        <v>146</v>
      </c>
      <c r="L96" s="9">
        <v>174</v>
      </c>
      <c r="M96" s="9">
        <v>186</v>
      </c>
      <c r="N96" s="9">
        <v>197</v>
      </c>
      <c r="O96" s="9">
        <v>212</v>
      </c>
      <c r="P96" s="9">
        <v>223</v>
      </c>
      <c r="Q96" s="9">
        <v>243</v>
      </c>
      <c r="R96" s="9">
        <v>259</v>
      </c>
      <c r="S96" s="9">
        <v>277</v>
      </c>
      <c r="T96" s="9">
        <v>304</v>
      </c>
      <c r="U96" s="9">
        <v>333</v>
      </c>
      <c r="V96" s="9">
        <v>361</v>
      </c>
      <c r="W96" s="9">
        <v>377</v>
      </c>
      <c r="X96" s="9">
        <v>383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Taiwan*</v>
      </c>
      <c r="D97" s="6">
        <f t="shared" si="10"/>
        <v>376</v>
      </c>
      <c r="E97" s="6">
        <f>IF(COUNTIF(I97:XFD97,"&gt;"&amp;0)=0,,HLOOKUP(COUNTIF(I97:XFD97,"&gt;"&amp;0)-1,I$1:XFD97,A97+1,FALSE))</f>
        <v>376</v>
      </c>
      <c r="F97" s="7">
        <f>IF(COUNTIF(I97:XFD97,"&gt;"&amp;0)=0,,HLOOKUP(COUNTIF(I97:XFD97,"&gt;"&amp;0)-MIN($F$1+1,COUNTIF(I97:XFD97,"&gt;"&amp;0)),I$1:XFD97,A97+1,FALSE))</f>
        <v>339</v>
      </c>
      <c r="G97" s="8">
        <f t="shared" si="11"/>
        <v>1.0209339107868329</v>
      </c>
      <c r="H97" s="13" t="s">
        <v>342</v>
      </c>
      <c r="I97" s="9">
        <v>100</v>
      </c>
      <c r="J97" s="9">
        <v>108</v>
      </c>
      <c r="K97" s="9">
        <v>135</v>
      </c>
      <c r="L97" s="9">
        <v>153</v>
      </c>
      <c r="M97" s="9">
        <v>169</v>
      </c>
      <c r="N97" s="9">
        <v>195</v>
      </c>
      <c r="O97" s="9">
        <v>215</v>
      </c>
      <c r="P97" s="9">
        <v>235</v>
      </c>
      <c r="Q97" s="9">
        <v>252</v>
      </c>
      <c r="R97" s="9">
        <v>267</v>
      </c>
      <c r="S97" s="9">
        <v>283</v>
      </c>
      <c r="T97" s="9">
        <v>298</v>
      </c>
      <c r="U97" s="9">
        <v>306</v>
      </c>
      <c r="V97" s="9">
        <v>322</v>
      </c>
      <c r="W97" s="9">
        <v>329</v>
      </c>
      <c r="X97" s="9">
        <v>339</v>
      </c>
      <c r="Y97" s="9">
        <v>348</v>
      </c>
      <c r="Z97" s="9">
        <v>355</v>
      </c>
      <c r="AA97" s="9">
        <v>363</v>
      </c>
      <c r="AB97" s="9">
        <v>373</v>
      </c>
      <c r="AC97" s="9">
        <v>376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Oman</v>
      </c>
      <c r="D98" s="6">
        <f t="shared" si="10"/>
        <v>371</v>
      </c>
      <c r="E98" s="6">
        <f>IF(COUNTIF(I98:XFD98,"&gt;"&amp;0)=0,,HLOOKUP(COUNTIF(I98:XFD98,"&gt;"&amp;0)-1,I$1:XFD98,A98+1,FALSE))</f>
        <v>371</v>
      </c>
      <c r="F98" s="7">
        <f>IF(COUNTIF(I98:XFD98,"&gt;"&amp;0)=0,,HLOOKUP(COUNTIF(I98:XFD98,"&gt;"&amp;0)-MIN($F$1+1,COUNTIF(I98:XFD98,"&gt;"&amp;0)),I$1:XFD98,A98+1,FALSE))</f>
        <v>231</v>
      </c>
      <c r="G98" s="8">
        <f t="shared" si="11"/>
        <v>1.099391528026235</v>
      </c>
      <c r="H98" s="13" t="s">
        <v>71</v>
      </c>
      <c r="I98" s="9">
        <v>109</v>
      </c>
      <c r="J98" s="9">
        <v>131</v>
      </c>
      <c r="K98" s="9">
        <v>152</v>
      </c>
      <c r="L98" s="9">
        <v>167</v>
      </c>
      <c r="M98" s="9">
        <v>179</v>
      </c>
      <c r="N98" s="9">
        <v>192</v>
      </c>
      <c r="O98" s="9">
        <v>210</v>
      </c>
      <c r="P98" s="9">
        <v>231</v>
      </c>
      <c r="Q98" s="9">
        <v>252</v>
      </c>
      <c r="R98" s="9">
        <v>277</v>
      </c>
      <c r="S98" s="9">
        <v>298</v>
      </c>
      <c r="T98" s="9">
        <v>331</v>
      </c>
      <c r="U98" s="9">
        <v>371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Jordan</v>
      </c>
      <c r="D99" s="6">
        <f t="shared" si="10"/>
        <v>353</v>
      </c>
      <c r="E99" s="6">
        <f>IF(COUNTIF(I99:XFD99,"&gt;"&amp;0)=0,,HLOOKUP(COUNTIF(I99:XFD99,"&gt;"&amp;0)-1,I$1:XFD99,A99+1,FALSE))</f>
        <v>353</v>
      </c>
      <c r="F99" s="7">
        <f>IF(COUNTIF(I99:XFD99,"&gt;"&amp;0)=0,,HLOOKUP(COUNTIF(I99:XFD99,"&gt;"&amp;0)-MIN($F$1+1,COUNTIF(I99:XFD99,"&gt;"&amp;0)),I$1:XFD99,A99+1,FALSE))</f>
        <v>299</v>
      </c>
      <c r="G99" s="8">
        <f t="shared" si="11"/>
        <v>1.0337623320419702</v>
      </c>
      <c r="H99" s="13" t="s">
        <v>125</v>
      </c>
      <c r="I99" s="9">
        <v>112</v>
      </c>
      <c r="J99" s="9">
        <v>127</v>
      </c>
      <c r="K99" s="9">
        <v>154</v>
      </c>
      <c r="L99" s="9">
        <v>172</v>
      </c>
      <c r="M99" s="9">
        <v>212</v>
      </c>
      <c r="N99" s="9">
        <v>235</v>
      </c>
      <c r="O99" s="9">
        <v>246</v>
      </c>
      <c r="P99" s="9">
        <v>259</v>
      </c>
      <c r="Q99" s="9">
        <v>268</v>
      </c>
      <c r="R99" s="9">
        <v>274</v>
      </c>
      <c r="S99" s="9">
        <v>278</v>
      </c>
      <c r="T99" s="9">
        <v>299</v>
      </c>
      <c r="U99" s="9">
        <v>310</v>
      </c>
      <c r="V99" s="9">
        <v>323</v>
      </c>
      <c r="W99" s="9">
        <v>345</v>
      </c>
      <c r="X99" s="9">
        <v>349</v>
      </c>
      <c r="Y99" s="9">
        <v>353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Cote d'Ivoire</v>
      </c>
      <c r="D100" s="6">
        <f t="shared" si="10"/>
        <v>349</v>
      </c>
      <c r="E100" s="6">
        <f>IF(COUNTIF(I100:XFD100,"&gt;"&amp;0)=0,,HLOOKUP(COUNTIF(I100:XFD100,"&gt;"&amp;0)-1,I$1:XFD100,A100+1,FALSE))</f>
        <v>349</v>
      </c>
      <c r="F100" s="7">
        <f>IF(COUNTIF(I100:XFD100,"&gt;"&amp;0)=0,,HLOOKUP(COUNTIF(I100:XFD100,"&gt;"&amp;0)-MIN($F$1+1,COUNTIF(I100:XFD100,"&gt;"&amp;0)),I$1:XFD100,A100+1,FALSE))</f>
        <v>194</v>
      </c>
      <c r="G100" s="8">
        <f t="shared" si="11"/>
        <v>1.124617246718782</v>
      </c>
      <c r="H100" s="13" t="s">
        <v>352</v>
      </c>
      <c r="I100" s="9">
        <v>101</v>
      </c>
      <c r="J100" s="9">
        <v>101</v>
      </c>
      <c r="K100" s="9">
        <v>165</v>
      </c>
      <c r="L100" s="9">
        <v>168</v>
      </c>
      <c r="M100" s="9">
        <v>179</v>
      </c>
      <c r="N100" s="9">
        <v>190</v>
      </c>
      <c r="O100" s="9">
        <v>194</v>
      </c>
      <c r="P100" s="9">
        <v>218</v>
      </c>
      <c r="Q100" s="9">
        <v>245</v>
      </c>
      <c r="R100" s="9">
        <v>261</v>
      </c>
      <c r="S100" s="9">
        <v>323</v>
      </c>
      <c r="T100" s="9">
        <v>349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Honduras</v>
      </c>
      <c r="D101" s="6">
        <f t="shared" si="10"/>
        <v>305</v>
      </c>
      <c r="E101" s="6">
        <f>IF(COUNTIF(I101:XFD101,"&gt;"&amp;0)=0,,HLOOKUP(COUNTIF(I101:XFD101,"&gt;"&amp;0)-1,I$1:XFD101,A101+1,FALSE))</f>
        <v>305</v>
      </c>
      <c r="F101" s="7">
        <f>IF(COUNTIF(I101:XFD101,"&gt;"&amp;0)=0,,HLOOKUP(COUNTIF(I101:XFD101,"&gt;"&amp;0)-MIN($F$1+1,COUNTIF(I101:XFD101,"&gt;"&amp;0)),I$1:XFD101,A101+1,FALSE))</f>
        <v>219</v>
      </c>
      <c r="G101" s="8">
        <f t="shared" si="11"/>
        <v>1.068491680243814</v>
      </c>
      <c r="H101" s="13" t="s">
        <v>348</v>
      </c>
      <c r="I101" s="9">
        <v>110</v>
      </c>
      <c r="J101" s="9">
        <v>139</v>
      </c>
      <c r="K101" s="9">
        <v>141</v>
      </c>
      <c r="L101" s="9">
        <v>172</v>
      </c>
      <c r="M101" s="9">
        <v>219</v>
      </c>
      <c r="N101" s="9">
        <v>222</v>
      </c>
      <c r="O101" s="9">
        <v>264</v>
      </c>
      <c r="P101" s="9">
        <v>268</v>
      </c>
      <c r="Q101" s="9">
        <v>298</v>
      </c>
      <c r="R101" s="9">
        <v>305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Malta</v>
      </c>
      <c r="D102" s="6">
        <f t="shared" si="10"/>
        <v>293</v>
      </c>
      <c r="E102" s="6">
        <f>IF(COUNTIF(I102:XFD102,"&gt;"&amp;0)=0,,HLOOKUP(COUNTIF(I102:XFD102,"&gt;"&amp;0)-1,I$1:XFD102,A102+1,FALSE))</f>
        <v>293</v>
      </c>
      <c r="F102" s="7">
        <f>IF(COUNTIF(I102:XFD102,"&gt;"&amp;0)=0,,HLOOKUP(COUNTIF(I102:XFD102,"&gt;"&amp;0)-MIN($F$1+1,COUNTIF(I102:XFD102,"&gt;"&amp;0)),I$1:XFD102,A102+1,FALSE))</f>
        <v>196</v>
      </c>
      <c r="G102" s="8">
        <f t="shared" si="11"/>
        <v>1.0837330295233107</v>
      </c>
      <c r="H102" s="13" t="s">
        <v>177</v>
      </c>
      <c r="I102" s="9">
        <v>107</v>
      </c>
      <c r="J102" s="9">
        <v>110</v>
      </c>
      <c r="K102" s="9">
        <v>129</v>
      </c>
      <c r="L102" s="9">
        <v>134</v>
      </c>
      <c r="M102" s="9">
        <v>139</v>
      </c>
      <c r="N102" s="9">
        <v>149</v>
      </c>
      <c r="O102" s="9">
        <v>151</v>
      </c>
      <c r="P102" s="9">
        <v>156</v>
      </c>
      <c r="Q102" s="9">
        <v>169</v>
      </c>
      <c r="R102" s="9">
        <v>188</v>
      </c>
      <c r="S102" s="9">
        <v>196</v>
      </c>
      <c r="T102" s="9">
        <v>202</v>
      </c>
      <c r="U102" s="9">
        <v>213</v>
      </c>
      <c r="V102" s="9">
        <v>227</v>
      </c>
      <c r="W102" s="9">
        <v>241</v>
      </c>
      <c r="X102" s="9">
        <v>293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San Marino</v>
      </c>
      <c r="D103" s="6">
        <f t="shared" si="10"/>
        <v>279</v>
      </c>
      <c r="E103" s="6">
        <f>IF(COUNTIF(I103:XFD103,"&gt;"&amp;0)=0,,HLOOKUP(COUNTIF(I103:XFD103,"&gt;"&amp;0)-1,I$1:XFD103,A103+1,FALSE))</f>
        <v>279</v>
      </c>
      <c r="F103" s="7">
        <f>IF(COUNTIF(I103:XFD103,"&gt;"&amp;0)=0,,HLOOKUP(COUNTIF(I103:XFD103,"&gt;"&amp;0)-MIN($F$1+1,COUNTIF(I103:XFD103,"&gt;"&amp;0)),I$1:XFD103,A103+1,FALSE))</f>
        <v>245</v>
      </c>
      <c r="G103" s="8">
        <f t="shared" si="11"/>
        <v>1.0263314181776959</v>
      </c>
      <c r="H103" s="13" t="s">
        <v>90</v>
      </c>
      <c r="I103" s="9">
        <v>101</v>
      </c>
      <c r="J103" s="9">
        <v>109</v>
      </c>
      <c r="K103" s="9">
        <v>109</v>
      </c>
      <c r="L103" s="9">
        <v>119</v>
      </c>
      <c r="M103" s="9">
        <v>119</v>
      </c>
      <c r="N103" s="9">
        <v>144</v>
      </c>
      <c r="O103" s="9">
        <v>144</v>
      </c>
      <c r="P103" s="9">
        <v>175</v>
      </c>
      <c r="Q103" s="9">
        <v>187</v>
      </c>
      <c r="R103" s="9">
        <v>187</v>
      </c>
      <c r="S103" s="9">
        <v>208</v>
      </c>
      <c r="T103" s="9">
        <v>208</v>
      </c>
      <c r="U103" s="9">
        <v>223</v>
      </c>
      <c r="V103" s="9">
        <v>224</v>
      </c>
      <c r="W103" s="9">
        <v>224</v>
      </c>
      <c r="X103" s="9">
        <v>230</v>
      </c>
      <c r="Y103" s="9">
        <v>236</v>
      </c>
      <c r="Z103" s="9">
        <v>236</v>
      </c>
      <c r="AA103" s="9">
        <v>245</v>
      </c>
      <c r="AB103" s="9">
        <v>245</v>
      </c>
      <c r="AC103" s="9">
        <v>259</v>
      </c>
      <c r="AD103" s="9">
        <v>266</v>
      </c>
      <c r="AE103" s="9">
        <v>266</v>
      </c>
      <c r="AF103" s="9">
        <v>279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Nigeria</v>
      </c>
      <c r="D104" s="6">
        <f t="shared" si="10"/>
        <v>254</v>
      </c>
      <c r="E104" s="6">
        <f>IF(COUNTIF(I104:XFD104,"&gt;"&amp;0)=0,,HLOOKUP(COUNTIF(I104:XFD104,"&gt;"&amp;0)-1,I$1:XFD104,A104+1,FALSE))</f>
        <v>254</v>
      </c>
      <c r="F104" s="7">
        <f>IF(COUNTIF(I104:XFD104,"&gt;"&amp;0)=0,,HLOOKUP(COUNTIF(I104:XFD104,"&gt;"&amp;0)-MIN($F$1+1,COUNTIF(I104:XFD104,"&gt;"&amp;0)),I$1:XFD104,A104+1,FALSE))</f>
        <v>184</v>
      </c>
      <c r="G104" s="8">
        <f t="shared" si="11"/>
        <v>1.0666039279724346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  <c r="M104" s="9">
        <v>184</v>
      </c>
      <c r="N104" s="9">
        <v>210</v>
      </c>
      <c r="O104" s="9">
        <v>214</v>
      </c>
      <c r="P104" s="9">
        <v>232</v>
      </c>
      <c r="Q104" s="9">
        <v>238</v>
      </c>
      <c r="R104" s="9">
        <v>254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Vietnam</v>
      </c>
      <c r="D105" s="6">
        <f t="shared" si="10"/>
        <v>249</v>
      </c>
      <c r="E105" s="6">
        <f>IF(COUNTIF(I105:XFD105,"&gt;"&amp;0)=0,,HLOOKUP(COUNTIF(I105:XFD105,"&gt;"&amp;0)-1,I$1:XFD105,A105+1,FALSE))</f>
        <v>249</v>
      </c>
      <c r="F105" s="7">
        <f>IF(COUNTIF(I105:XFD105,"&gt;"&amp;0)=0,,HLOOKUP(COUNTIF(I105:XFD105,"&gt;"&amp;0)-MIN($F$1+1,COUNTIF(I105:XFD105,"&gt;"&amp;0)),I$1:XFD105,A105+1,FALSE))</f>
        <v>233</v>
      </c>
      <c r="G105" s="8">
        <f t="shared" si="11"/>
        <v>1.0133714980395163</v>
      </c>
      <c r="H105" s="13" t="s">
        <v>343</v>
      </c>
      <c r="I105" s="9">
        <v>113</v>
      </c>
      <c r="J105" s="9">
        <v>123</v>
      </c>
      <c r="K105" s="9">
        <v>134</v>
      </c>
      <c r="L105" s="9">
        <v>141</v>
      </c>
      <c r="M105" s="9">
        <v>153</v>
      </c>
      <c r="N105" s="9">
        <v>163</v>
      </c>
      <c r="O105" s="9">
        <v>174</v>
      </c>
      <c r="P105" s="9">
        <v>188</v>
      </c>
      <c r="Q105" s="9">
        <v>203</v>
      </c>
      <c r="R105" s="9">
        <v>212</v>
      </c>
      <c r="S105" s="9">
        <v>218</v>
      </c>
      <c r="T105" s="9">
        <v>233</v>
      </c>
      <c r="U105" s="9">
        <v>237</v>
      </c>
      <c r="V105" s="9">
        <v>240</v>
      </c>
      <c r="W105" s="9">
        <v>241</v>
      </c>
      <c r="X105" s="9">
        <v>245</v>
      </c>
      <c r="Y105" s="9">
        <v>249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Senegal</v>
      </c>
      <c r="D106" s="6">
        <f t="shared" si="10"/>
        <v>237</v>
      </c>
      <c r="E106" s="6">
        <f>IF(COUNTIF(I106:XFD106,"&gt;"&amp;0)=0,,HLOOKUP(COUNTIF(I106:XFD106,"&gt;"&amp;0)-1,I$1:XFD106,A106+1,FALSE))</f>
        <v>237</v>
      </c>
      <c r="F106" s="7">
        <f>IF(COUNTIF(I106:XFD106,"&gt;"&amp;0)=0,,HLOOKUP(COUNTIF(I106:XFD106,"&gt;"&amp;0)-MIN($F$1+1,COUNTIF(I106:XFD106,"&gt;"&amp;0)),I$1:XFD106,A106+1,FALSE))</f>
        <v>195</v>
      </c>
      <c r="G106" s="8">
        <f t="shared" si="11"/>
        <v>1.0397830821203922</v>
      </c>
      <c r="H106" s="13" t="s">
        <v>114</v>
      </c>
      <c r="I106" s="9">
        <v>105</v>
      </c>
      <c r="J106" s="9">
        <v>119</v>
      </c>
      <c r="K106" s="9">
        <v>130</v>
      </c>
      <c r="L106" s="9">
        <v>142</v>
      </c>
      <c r="M106" s="9">
        <v>162</v>
      </c>
      <c r="N106" s="9">
        <v>175</v>
      </c>
      <c r="O106" s="9">
        <v>190</v>
      </c>
      <c r="P106" s="9">
        <v>195</v>
      </c>
      <c r="Q106" s="9">
        <v>207</v>
      </c>
      <c r="R106" s="9">
        <v>219</v>
      </c>
      <c r="S106" s="9">
        <v>222</v>
      </c>
      <c r="T106" s="9">
        <v>226</v>
      </c>
      <c r="U106" s="9">
        <v>237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Georgia</v>
      </c>
      <c r="D107" s="6">
        <f t="shared" si="10"/>
        <v>196</v>
      </c>
      <c r="E107" s="6">
        <f>IF(COUNTIF(I107:XFD107,"&gt;"&amp;0)=0,,HLOOKUP(COUNTIF(I107:XFD107,"&gt;"&amp;0)-1,I$1:XFD107,A107+1,FALSE))</f>
        <v>196</v>
      </c>
      <c r="F107" s="7">
        <f>IF(COUNTIF(I107:XFD107,"&gt;"&amp;0)=0,,HLOOKUP(COUNTIF(I107:XFD107,"&gt;"&amp;0)-MIN($F$1+1,COUNTIF(I107:XFD107,"&gt;"&amp;0)),I$1:XFD107,A107+1,FALSE))</f>
        <v>134</v>
      </c>
      <c r="G107" s="8">
        <f t="shared" si="11"/>
        <v>1.0790218883627458</v>
      </c>
      <c r="H107" s="13" t="s">
        <v>82</v>
      </c>
      <c r="I107" s="9">
        <v>103</v>
      </c>
      <c r="J107" s="9">
        <v>110</v>
      </c>
      <c r="K107" s="9">
        <v>117</v>
      </c>
      <c r="L107" s="9">
        <v>134</v>
      </c>
      <c r="M107" s="9">
        <v>155</v>
      </c>
      <c r="N107" s="9">
        <v>162</v>
      </c>
      <c r="O107" s="9">
        <v>174</v>
      </c>
      <c r="P107" s="9">
        <v>188</v>
      </c>
      <c r="Q107" s="9">
        <v>196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Bolivia</v>
      </c>
      <c r="D108" s="6">
        <f t="shared" si="10"/>
        <v>194</v>
      </c>
      <c r="E108" s="6">
        <f>IF(COUNTIF(I108:XFD108,"&gt;"&amp;0)=0,,HLOOKUP(COUNTIF(I108:XFD108,"&gt;"&amp;0)-1,I$1:XFD108,A108+1,FALSE))</f>
        <v>194</v>
      </c>
      <c r="F108" s="7">
        <f>IF(COUNTIF(I108:XFD108,"&gt;"&amp;0)=0,,HLOOKUP(COUNTIF(I108:XFD108,"&gt;"&amp;0)-MIN($F$1+1,COUNTIF(I108:XFD108,"&gt;"&amp;0)),I$1:XFD108,A108+1,FALSE))</f>
        <v>123</v>
      </c>
      <c r="G108" s="8">
        <f t="shared" si="11"/>
        <v>1.0954166144638613</v>
      </c>
      <c r="H108" s="13" t="s">
        <v>346</v>
      </c>
      <c r="I108" s="9">
        <v>107</v>
      </c>
      <c r="J108" s="9">
        <v>115</v>
      </c>
      <c r="K108" s="9">
        <v>123</v>
      </c>
      <c r="L108" s="9">
        <v>132</v>
      </c>
      <c r="M108" s="9">
        <v>139</v>
      </c>
      <c r="N108" s="9">
        <v>157</v>
      </c>
      <c r="O108" s="9">
        <v>183</v>
      </c>
      <c r="P108" s="9">
        <v>194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Sri Lanka</v>
      </c>
      <c r="D109" s="6">
        <f t="shared" si="10"/>
        <v>185</v>
      </c>
      <c r="E109" s="6">
        <f>IF(COUNTIF(I109:XFD109,"&gt;"&amp;0)=0,,HLOOKUP(COUNTIF(I109:XFD109,"&gt;"&amp;0)-1,I$1:XFD109,A109+1,FALSE))</f>
        <v>185</v>
      </c>
      <c r="F109" s="7">
        <f>IF(COUNTIF(I109:XFD109,"&gt;"&amp;0)=0,,HLOOKUP(COUNTIF(I109:XFD109,"&gt;"&amp;0)-MIN($F$1+1,COUNTIF(I109:XFD109,"&gt;"&amp;0)),I$1:XFD109,A109+1,FALSE))</f>
        <v>151</v>
      </c>
      <c r="G109" s="8">
        <f t="shared" si="11"/>
        <v>1.041451275534816</v>
      </c>
      <c r="H109" s="13" t="s">
        <v>52</v>
      </c>
      <c r="I109" s="9">
        <v>102</v>
      </c>
      <c r="J109" s="9">
        <v>102</v>
      </c>
      <c r="K109" s="9">
        <v>106</v>
      </c>
      <c r="L109" s="9">
        <v>106</v>
      </c>
      <c r="M109" s="9">
        <v>113</v>
      </c>
      <c r="N109" s="9">
        <v>117</v>
      </c>
      <c r="O109" s="9">
        <v>122</v>
      </c>
      <c r="P109" s="9">
        <v>143</v>
      </c>
      <c r="Q109" s="9">
        <v>146</v>
      </c>
      <c r="R109" s="9">
        <v>151</v>
      </c>
      <c r="S109" s="9">
        <v>159</v>
      </c>
      <c r="T109" s="9">
        <v>166</v>
      </c>
      <c r="U109" s="9">
        <v>176</v>
      </c>
      <c r="V109" s="9">
        <v>178</v>
      </c>
      <c r="W109" s="9">
        <v>185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Congo (Kinshasa)</v>
      </c>
      <c r="D110" s="6">
        <f t="shared" si="10"/>
        <v>180</v>
      </c>
      <c r="E110" s="6">
        <f>IF(COUNTIF(I110:XFD110,"&gt;"&amp;0)=0,,HLOOKUP(COUNTIF(I110:XFD110,"&gt;"&amp;0)-1,I$1:XFD110,A110+1,FALSE))</f>
        <v>180</v>
      </c>
      <c r="F110" s="7">
        <f>IF(COUNTIF(I110:XFD110,"&gt;"&amp;0)=0,,HLOOKUP(COUNTIF(I110:XFD110,"&gt;"&amp;0)-MIN($F$1+1,COUNTIF(I110:XFD110,"&gt;"&amp;0)),I$1:XFD110,A110+1,FALSE))</f>
        <v>134</v>
      </c>
      <c r="G110" s="8">
        <f t="shared" si="11"/>
        <v>1.060800073978496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Kenya</v>
      </c>
      <c r="D111" s="6">
        <f t="shared" si="10"/>
        <v>172</v>
      </c>
      <c r="E111" s="6">
        <f>IF(COUNTIF(I111:XFD111,"&gt;"&amp;0)=0,,HLOOKUP(COUNTIF(I111:XFD111,"&gt;"&amp;0)-1,I$1:XFD111,A111+1,FALSE))</f>
        <v>172</v>
      </c>
      <c r="F111" s="7">
        <f>IF(COUNTIF(I111:XFD111,"&gt;"&amp;0)=0,,HLOOKUP(COUNTIF(I111:XFD111,"&gt;"&amp;0)-MIN($F$1+1,COUNTIF(I111:XFD111,"&gt;"&amp;0)),I$1:XFD111,A111+1,FALSE))</f>
        <v>110</v>
      </c>
      <c r="G111" s="8">
        <f t="shared" si="11"/>
        <v>1.0935210621823617</v>
      </c>
      <c r="H111" s="13" t="s">
        <v>423</v>
      </c>
      <c r="I111" s="9">
        <v>110</v>
      </c>
      <c r="J111" s="9">
        <v>122</v>
      </c>
      <c r="K111" s="9">
        <v>126</v>
      </c>
      <c r="L111" s="9">
        <v>142</v>
      </c>
      <c r="M111" s="9">
        <v>158</v>
      </c>
      <c r="N111" s="9">
        <v>172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Bangladesh</v>
      </c>
      <c r="D112" s="6">
        <f t="shared" si="10"/>
        <v>164</v>
      </c>
      <c r="E112" s="6">
        <f>IF(COUNTIF(I112:XFD112,"&gt;"&amp;0)=0,,HLOOKUP(COUNTIF(I112:XFD112,"&gt;"&amp;0)-1,I$1:XFD112,A112+1,FALSE))</f>
        <v>164</v>
      </c>
      <c r="F112" s="7">
        <f>IF(COUNTIF(I112:XFD112,"&gt;"&amp;0)=0,,HLOOKUP(COUNTIF(I112:XFD112,"&gt;"&amp;0)-MIN($F$1+1,COUNTIF(I112:XFD112,"&gt;"&amp;0)),I$1:XFD112,A112+1,FALSE))</f>
        <v>123</v>
      </c>
      <c r="G112" s="8">
        <f t="shared" si="11"/>
        <v>1.3333333333333333</v>
      </c>
      <c r="H112" s="13" t="s">
        <v>202</v>
      </c>
      <c r="I112" s="9">
        <v>123</v>
      </c>
      <c r="J112" s="9">
        <v>164</v>
      </c>
    </row>
    <row r="113" spans="1:23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Guinea</v>
      </c>
      <c r="D113" s="6">
        <f t="shared" si="10"/>
        <v>144</v>
      </c>
      <c r="E113" s="6">
        <f>IF(COUNTIF(I113:XFD113,"&gt;"&amp;0)=0,,HLOOKUP(COUNTIF(I113:XFD113,"&gt;"&amp;0)-1,I$1:XFD113,A113+1,FALSE))</f>
        <v>144</v>
      </c>
      <c r="F113" s="7">
        <f>IF(COUNTIF(I113:XFD113,"&gt;"&amp;0)=0,,HLOOKUP(COUNTIF(I113:XFD113,"&gt;"&amp;0)-MIN($F$1+1,COUNTIF(I113:XFD113,"&gt;"&amp;0)),I$1:XFD113,A113+1,FALSE))</f>
        <v>111</v>
      </c>
      <c r="G113" s="8">
        <f t="shared" si="11"/>
        <v>1.0906360222891953</v>
      </c>
      <c r="H113" s="13" t="s">
        <v>421</v>
      </c>
      <c r="I113" s="9">
        <v>111</v>
      </c>
      <c r="J113" s="9">
        <v>121</v>
      </c>
      <c r="K113" s="9">
        <v>128</v>
      </c>
      <c r="L113" s="9">
        <v>144</v>
      </c>
    </row>
    <row r="114" spans="1:23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Brunei</v>
      </c>
      <c r="D114" s="6">
        <f t="shared" si="10"/>
        <v>135</v>
      </c>
      <c r="E114" s="6">
        <f>IF(COUNTIF(I114:XFD114,"&gt;"&amp;0)=0,,HLOOKUP(COUNTIF(I114:XFD114,"&gt;"&amp;0)-1,I$1:XFD114,A114+1,FALSE))</f>
        <v>135</v>
      </c>
      <c r="F114" s="7">
        <f>IF(COUNTIF(I114:XFD114,"&gt;"&amp;0)=0,,HLOOKUP(COUNTIF(I114:XFD114,"&gt;"&amp;0)-MIN($F$1+1,COUNTIF(I114:XFD114,"&gt;"&amp;0)),I$1:XFD114,A114+1,FALSE))</f>
        <v>133</v>
      </c>
      <c r="G114" s="8">
        <f t="shared" si="11"/>
        <v>1.0029895899807499</v>
      </c>
      <c r="H114" s="13" t="s">
        <v>233</v>
      </c>
      <c r="I114" s="9">
        <v>104</v>
      </c>
      <c r="J114" s="9">
        <v>109</v>
      </c>
      <c r="K114" s="9">
        <v>114</v>
      </c>
      <c r="L114" s="9">
        <v>115</v>
      </c>
      <c r="M114" s="9">
        <v>120</v>
      </c>
      <c r="N114" s="9">
        <v>126</v>
      </c>
      <c r="O114" s="9">
        <v>127</v>
      </c>
      <c r="P114" s="9">
        <v>129</v>
      </c>
      <c r="Q114" s="9">
        <v>131</v>
      </c>
      <c r="R114" s="9">
        <v>133</v>
      </c>
      <c r="S114" s="9">
        <v>134</v>
      </c>
      <c r="T114" s="9">
        <v>135</v>
      </c>
      <c r="U114" s="9">
        <v>135</v>
      </c>
      <c r="V114" s="9">
        <v>135</v>
      </c>
      <c r="W114" s="9">
        <v>135</v>
      </c>
    </row>
    <row r="115" spans="1:23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115</v>
      </c>
      <c r="E115" s="6">
        <f>IF(COUNTIF(I115:XFD115,"&gt;"&amp;0)=0,,HLOOKUP(COUNTIF(I115:XFD115,"&gt;"&amp;0)-1,I$1:XFD115,A115+1,FALSE))</f>
        <v>115</v>
      </c>
      <c r="F115" s="7">
        <f>IF(COUNTIF(I115:XFD115,"&gt;"&amp;0)=0,,HLOOKUP(COUNTIF(I115:XFD115,"&gt;"&amp;0)-MIN($F$1+1,COUNTIF(I115:XFD115,"&gt;"&amp;0)),I$1:XFD115,A115+1,FALSE))</f>
        <v>104</v>
      </c>
      <c r="G115" s="8">
        <f t="shared" si="11"/>
        <v>1.0515556241917166</v>
      </c>
      <c r="H115" s="13" t="s">
        <v>206</v>
      </c>
      <c r="I115" s="9">
        <v>104</v>
      </c>
      <c r="J115" s="9">
        <v>113</v>
      </c>
      <c r="K115" s="9">
        <v>115</v>
      </c>
    </row>
    <row r="116" spans="1:23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Cambodia</v>
      </c>
      <c r="D116" s="6">
        <f t="shared" si="10"/>
        <v>115</v>
      </c>
      <c r="E116" s="6">
        <f>IF(COUNTIF(I116:XFD116,"&gt;"&amp;0)=0,,HLOOKUP(COUNTIF(I116:XFD116,"&gt;"&amp;0)-1,I$1:XFD116,A116+1,FALSE))</f>
        <v>115</v>
      </c>
      <c r="F116" s="7">
        <f>IF(COUNTIF(I116:XFD116,"&gt;"&amp;0)=0,,HLOOKUP(COUNTIF(I116:XFD116,"&gt;"&amp;0)-MIN($F$1+1,COUNTIF(I116:XFD116,"&gt;"&amp;0)),I$1:XFD116,A116+1,FALSE))</f>
        <v>110</v>
      </c>
      <c r="G116" s="8">
        <f t="shared" si="11"/>
        <v>1.0089299890719963</v>
      </c>
      <c r="H116" s="13" t="s">
        <v>51</v>
      </c>
      <c r="I116" s="9">
        <v>103</v>
      </c>
      <c r="J116" s="9">
        <v>107</v>
      </c>
      <c r="K116" s="9">
        <v>109</v>
      </c>
      <c r="L116" s="9">
        <v>109</v>
      </c>
      <c r="M116" s="9">
        <v>110</v>
      </c>
      <c r="N116" s="9">
        <v>114</v>
      </c>
      <c r="O116" s="9">
        <v>114</v>
      </c>
      <c r="P116" s="9">
        <v>114</v>
      </c>
      <c r="Q116" s="9">
        <v>114</v>
      </c>
      <c r="R116" s="9">
        <v>115</v>
      </c>
    </row>
    <row r="117" spans="1:23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23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23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23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23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23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23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23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23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23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23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23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3" sqref="A3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 t="shared" ref="A4:A67" si="5"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81744</v>
      </c>
      <c r="E5" s="6">
        <f>IF(COUNTIF(I5:XFD5,"&gt;"&amp;0)=0,,HLOOKUP(COUNTIF(I5:XFD5,"&gt;"&amp;0)-1,I$1:XFD5,A5+1,FALSE))</f>
        <v>81744</v>
      </c>
      <c r="F5" s="7">
        <f>IF(COUNTIF(I5:XFD5,"&gt;"&amp;0)=0,,HLOOKUP(COUNTIF(I5:XFD5,"&gt;"&amp;0)-MIN($F$1+1,COUNTIF(I5:XFD5,"&gt;"&amp;0)),I$1:XFD5,A5+1,FALSE))</f>
        <v>52909</v>
      </c>
      <c r="G5" s="8">
        <f>IF(COUNTIF(I5:XFD5,"&gt;"&amp;0)=0,,(E5/F5)^(1/MIN(COUNTIF(I5:XFD5,"&gt;"&amp;0)-1,$F$1)))</f>
        <v>1.0909008155052267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0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58115</v>
      </c>
      <c r="E6" s="6">
        <f>IF(COUNTIF(I6:XFD6,"&gt;"&amp;0)=0,,HLOOKUP(COUNTIF(I6:XFD6,"&gt;"&amp;0)-1,I$1:XFD6,A6+1,FALSE))</f>
        <v>58115</v>
      </c>
      <c r="F6" s="7">
        <f>IF(COUNTIF(I6:XFD6,"&gt;"&amp;0)=0,,HLOOKUP(COUNTIF(I6:XFD6,"&gt;"&amp;0)-MIN($F$1+1,COUNTIF(I6:XFD6,"&gt;"&amp;0)),I$1:XFD6,A6+1,FALSE))</f>
        <v>38451</v>
      </c>
      <c r="G6" s="8">
        <f t="shared" ref="G6:G69" si="8">IF(COUNTIF(I6:XFD6,"&gt;"&amp;0)=0,,(E6/F6)^(1/MIN(COUNTIF(I6:XFD6,"&gt;"&amp;0)-1,$F$1)))</f>
        <v>1.0861157727108346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Italy</v>
      </c>
      <c r="D7" s="6">
        <f t="shared" si="7"/>
        <v>17127</v>
      </c>
      <c r="E7" s="6">
        <f>IF(COUNTIF(I7:XFD7,"&gt;"&amp;0)=0,,HLOOKUP(COUNTIF(I7:XFD7,"&gt;"&amp;0)-1,I$1:XFD7,A7+1,FALSE))</f>
        <v>17127</v>
      </c>
      <c r="F7" s="7">
        <f>IF(COUNTIF(I7:XFD7,"&gt;"&amp;0)=0,,HLOOKUP(COUNTIF(I7:XFD7,"&gt;"&amp;0)-MIN($F$1+1,COUNTIF(I7:XFD7,"&gt;"&amp;0)),I$1:XFD7,A7+1,FALSE))</f>
        <v>13915</v>
      </c>
      <c r="G7" s="8">
        <f t="shared" si="8"/>
        <v>1.0424125164908953</v>
      </c>
      <c r="H7" s="13" t="s">
        <v>58</v>
      </c>
      <c r="I7" s="9">
        <v>10</v>
      </c>
      <c r="J7" s="9">
        <v>12</v>
      </c>
      <c r="K7" s="9">
        <v>17</v>
      </c>
      <c r="L7" s="9">
        <v>21</v>
      </c>
      <c r="M7" s="9">
        <v>29</v>
      </c>
      <c r="N7" s="9">
        <v>34</v>
      </c>
      <c r="O7" s="9">
        <v>52</v>
      </c>
      <c r="P7" s="9">
        <v>79</v>
      </c>
      <c r="Q7" s="9">
        <v>107</v>
      </c>
      <c r="R7" s="9">
        <v>148</v>
      </c>
      <c r="S7" s="9">
        <v>197</v>
      </c>
      <c r="T7" s="9">
        <v>233</v>
      </c>
      <c r="U7" s="9">
        <v>366</v>
      </c>
      <c r="V7" s="9">
        <v>463</v>
      </c>
      <c r="W7" s="9">
        <v>631</v>
      </c>
      <c r="X7" s="9">
        <v>827</v>
      </c>
      <c r="Y7" s="9">
        <v>1016</v>
      </c>
      <c r="Z7" s="9">
        <v>1266</v>
      </c>
      <c r="AA7" s="9">
        <v>1441</v>
      </c>
      <c r="AB7" s="9">
        <v>1809</v>
      </c>
      <c r="AC7" s="9">
        <v>2158</v>
      </c>
      <c r="AD7" s="9">
        <v>2503</v>
      </c>
      <c r="AE7" s="9">
        <v>2978</v>
      </c>
      <c r="AF7" s="9">
        <v>3405</v>
      </c>
      <c r="AG7" s="9">
        <v>4032</v>
      </c>
      <c r="AH7" s="9">
        <v>4825</v>
      </c>
      <c r="AI7" s="9">
        <v>5476</v>
      </c>
      <c r="AJ7" s="9">
        <v>6077</v>
      </c>
      <c r="AK7" s="9">
        <v>6820</v>
      </c>
      <c r="AL7" s="9">
        <v>7503</v>
      </c>
      <c r="AM7" s="9">
        <v>8215</v>
      </c>
      <c r="AN7" s="9">
        <v>9134</v>
      </c>
      <c r="AO7" s="9">
        <v>10023</v>
      </c>
      <c r="AP7" s="9">
        <v>10779</v>
      </c>
      <c r="AQ7" s="9">
        <v>11591</v>
      </c>
      <c r="AR7" s="9">
        <v>12428</v>
      </c>
      <c r="AS7" s="9">
        <v>13155</v>
      </c>
      <c r="AT7" s="9">
        <v>13915</v>
      </c>
      <c r="AU7" s="9">
        <v>14681</v>
      </c>
      <c r="AV7" s="9">
        <v>15362</v>
      </c>
      <c r="AW7" s="9">
        <v>15887</v>
      </c>
      <c r="AX7" s="9">
        <v>16523</v>
      </c>
      <c r="AY7" s="9">
        <v>17127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Spain</v>
      </c>
      <c r="D8" s="6">
        <f t="shared" si="7"/>
        <v>14045</v>
      </c>
      <c r="E8" s="6">
        <f>IF(COUNTIF(I8:XFD8,"&gt;"&amp;0)=0,,HLOOKUP(COUNTIF(I8:XFD8,"&gt;"&amp;0)-1,I$1:XFD8,A8+1,FALSE))</f>
        <v>14045</v>
      </c>
      <c r="F8" s="7">
        <f>IF(COUNTIF(I8:XFD8,"&gt;"&amp;0)=0,,HLOOKUP(COUNTIF(I8:XFD8,"&gt;"&amp;0)-MIN($F$1+1,COUNTIF(I8:XFD8,"&gt;"&amp;0)),I$1:XFD8,A8+1,FALSE))</f>
        <v>10348</v>
      </c>
      <c r="G8" s="8">
        <f t="shared" si="8"/>
        <v>1.0629995108996471</v>
      </c>
      <c r="H8" s="13" t="s">
        <v>60</v>
      </c>
      <c r="I8" s="9">
        <v>10</v>
      </c>
      <c r="J8" s="9">
        <v>17</v>
      </c>
      <c r="K8" s="9">
        <v>28</v>
      </c>
      <c r="L8" s="9">
        <v>35</v>
      </c>
      <c r="M8" s="9">
        <v>54</v>
      </c>
      <c r="N8" s="9">
        <v>86</v>
      </c>
      <c r="O8" s="9">
        <v>133</v>
      </c>
      <c r="P8" s="9">
        <v>195</v>
      </c>
      <c r="Q8" s="9">
        <v>289</v>
      </c>
      <c r="R8" s="9">
        <v>342</v>
      </c>
      <c r="S8" s="9">
        <v>533</v>
      </c>
      <c r="T8" s="9">
        <v>623</v>
      </c>
      <c r="U8" s="9">
        <v>830</v>
      </c>
      <c r="V8" s="9">
        <v>1043</v>
      </c>
      <c r="W8" s="9">
        <v>1375</v>
      </c>
      <c r="X8" s="9">
        <v>1772</v>
      </c>
      <c r="Y8" s="9">
        <v>2311</v>
      </c>
      <c r="Z8" s="9">
        <v>2808</v>
      </c>
      <c r="AA8" s="9">
        <v>3647</v>
      </c>
      <c r="AB8" s="9">
        <v>4365</v>
      </c>
      <c r="AC8" s="9">
        <v>5138</v>
      </c>
      <c r="AD8" s="9">
        <v>5982</v>
      </c>
      <c r="AE8" s="9">
        <v>6803</v>
      </c>
      <c r="AF8" s="9">
        <v>7716</v>
      </c>
      <c r="AG8" s="9">
        <v>8464</v>
      </c>
      <c r="AH8" s="9">
        <v>9387</v>
      </c>
      <c r="AI8" s="9">
        <v>10348</v>
      </c>
      <c r="AJ8" s="9">
        <v>11198</v>
      </c>
      <c r="AK8" s="9">
        <v>11947</v>
      </c>
      <c r="AL8" s="9">
        <v>12641</v>
      </c>
      <c r="AM8" s="9">
        <v>13341</v>
      </c>
      <c r="AN8" s="9">
        <v>14045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North America</v>
      </c>
      <c r="D9" s="6">
        <f t="shared" si="7"/>
        <v>13294</v>
      </c>
      <c r="E9" s="6">
        <f>IF(COUNTIF(I9:XFD9,"&gt;"&amp;0)=0,,HLOOKUP(COUNTIF(I9:XFD9,"&gt;"&amp;0)-1,I$1:XFD9,A9+1,FALSE))</f>
        <v>13294</v>
      </c>
      <c r="F9" s="7">
        <f>IF(COUNTIF(I9:XFD9,"&gt;"&amp;0)=0,,HLOOKUP(COUNTIF(I9:XFD9,"&gt;"&amp;0)-MIN($F$1+1,COUNTIF(I9:XFD9,"&gt;"&amp;0)),I$1:XFD9,A9+1,FALSE))</f>
        <v>6145</v>
      </c>
      <c r="G9" s="8">
        <f t="shared" si="8"/>
        <v>1.1668815079208992</v>
      </c>
      <c r="H9" s="13" t="s">
        <v>608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23</v>
      </c>
      <c r="O9" s="9">
        <v>29</v>
      </c>
      <c r="P9" s="9">
        <v>38</v>
      </c>
      <c r="Q9" s="9">
        <v>42</v>
      </c>
      <c r="R9" s="9">
        <v>49</v>
      </c>
      <c r="S9" s="9">
        <v>56</v>
      </c>
      <c r="T9" s="9">
        <v>65</v>
      </c>
      <c r="U9" s="9">
        <v>90</v>
      </c>
      <c r="V9" s="9">
        <v>114</v>
      </c>
      <c r="W9" s="9">
        <v>128</v>
      </c>
      <c r="X9" s="9">
        <v>214</v>
      </c>
      <c r="Y9" s="9">
        <v>261</v>
      </c>
      <c r="Z9" s="9">
        <v>333</v>
      </c>
      <c r="AA9" s="9">
        <v>447</v>
      </c>
      <c r="AB9" s="9">
        <v>595</v>
      </c>
      <c r="AC9" s="9">
        <v>746</v>
      </c>
      <c r="AD9" s="9">
        <v>989</v>
      </c>
      <c r="AE9" s="9">
        <v>1266</v>
      </c>
      <c r="AF9" s="9">
        <v>1657</v>
      </c>
      <c r="AG9" s="9">
        <v>2119</v>
      </c>
      <c r="AH9" s="9">
        <v>2570</v>
      </c>
      <c r="AI9" s="9">
        <v>3109</v>
      </c>
      <c r="AJ9" s="9">
        <v>4041</v>
      </c>
      <c r="AK9" s="9">
        <v>4936</v>
      </c>
      <c r="AL9" s="9">
        <v>6145</v>
      </c>
      <c r="AM9" s="9">
        <v>7364</v>
      </c>
      <c r="AN9" s="9">
        <v>8737</v>
      </c>
      <c r="AO9" s="9">
        <v>10016</v>
      </c>
      <c r="AP9" s="9">
        <v>11284</v>
      </c>
      <c r="AQ9" s="9">
        <v>13294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US</v>
      </c>
      <c r="D10" s="6">
        <f t="shared" si="7"/>
        <v>12722</v>
      </c>
      <c r="E10" s="6">
        <f>IF(COUNTIF(I10:XFD10,"&gt;"&amp;0)=0,,HLOOKUP(COUNTIF(I10:XFD10,"&gt;"&amp;0)-1,I$1:XFD10,A10+1,FALSE))</f>
        <v>12722</v>
      </c>
      <c r="F10" s="7">
        <f>IF(COUNTIF(I10:XFD10,"&gt;"&amp;0)=0,,HLOOKUP(COUNTIF(I10:XFD10,"&gt;"&amp;0)-MIN($F$1+1,COUNTIF(I10:XFD10,"&gt;"&amp;0)),I$1:XFD10,A10+1,FALSE))</f>
        <v>5926</v>
      </c>
      <c r="G10" s="8">
        <f t="shared" si="8"/>
        <v>1.1650880526333567</v>
      </c>
      <c r="H10" s="13" t="s">
        <v>38</v>
      </c>
      <c r="I10" s="9">
        <v>11</v>
      </c>
      <c r="J10" s="9">
        <v>12</v>
      </c>
      <c r="K10" s="9">
        <v>14</v>
      </c>
      <c r="L10" s="9">
        <v>17</v>
      </c>
      <c r="M10" s="9">
        <v>21</v>
      </c>
      <c r="N10" s="9">
        <v>22</v>
      </c>
      <c r="O10" s="9">
        <v>28</v>
      </c>
      <c r="P10" s="9">
        <v>36</v>
      </c>
      <c r="Q10" s="9">
        <v>40</v>
      </c>
      <c r="R10" s="9">
        <v>47</v>
      </c>
      <c r="S10" s="9">
        <v>54</v>
      </c>
      <c r="T10" s="9">
        <v>63</v>
      </c>
      <c r="U10" s="9">
        <v>85</v>
      </c>
      <c r="V10" s="9">
        <v>108</v>
      </c>
      <c r="W10" s="9">
        <v>118</v>
      </c>
      <c r="X10" s="9">
        <v>200</v>
      </c>
      <c r="Y10" s="9">
        <v>244</v>
      </c>
      <c r="Z10" s="9">
        <v>307</v>
      </c>
      <c r="AA10" s="9">
        <v>417</v>
      </c>
      <c r="AB10" s="9">
        <v>557</v>
      </c>
      <c r="AC10" s="9">
        <v>706</v>
      </c>
      <c r="AD10" s="9">
        <v>942</v>
      </c>
      <c r="AE10" s="9">
        <v>1209</v>
      </c>
      <c r="AF10" s="9">
        <v>1581</v>
      </c>
      <c r="AG10" s="9">
        <v>2026</v>
      </c>
      <c r="AH10" s="9">
        <v>2467</v>
      </c>
      <c r="AI10" s="9">
        <v>2978</v>
      </c>
      <c r="AJ10" s="9">
        <v>3873</v>
      </c>
      <c r="AK10" s="9">
        <v>4757</v>
      </c>
      <c r="AL10" s="9">
        <v>5926</v>
      </c>
      <c r="AM10" s="9">
        <v>7087</v>
      </c>
      <c r="AN10" s="9">
        <v>8407</v>
      </c>
      <c r="AO10" s="9">
        <v>9619</v>
      </c>
      <c r="AP10" s="9">
        <v>10783</v>
      </c>
      <c r="AQ10" s="9">
        <v>12722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10343</v>
      </c>
      <c r="E11" s="6">
        <f>IF(COUNTIF(I11:XFD11,"&gt;"&amp;0)=0,,HLOOKUP(COUNTIF(I11:XFD11,"&gt;"&amp;0)-1,I$1:XFD11,A11+1,FALSE))</f>
        <v>10343</v>
      </c>
      <c r="F11" s="7">
        <f>IF(COUNTIF(I11:XFD11,"&gt;"&amp;0)=0,,HLOOKUP(COUNTIF(I11:XFD11,"&gt;"&amp;0)-MIN($F$1+1,COUNTIF(I11:XFD11,"&gt;"&amp;0)),I$1:XFD11,A11+1,FALSE))</f>
        <v>5398</v>
      </c>
      <c r="G11" s="8">
        <f t="shared" si="8"/>
        <v>1.1388924892774324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6171</v>
      </c>
      <c r="E12" s="6">
        <f>IF(COUNTIF(I12:XFD12,"&gt;"&amp;0)=0,,HLOOKUP(COUNTIF(I12:XFD12,"&gt;"&amp;0)-1,I$1:XFD12,A12+1,FALSE))</f>
        <v>6171</v>
      </c>
      <c r="F12" s="7">
        <f>IF(COUNTIF(I12:XFD12,"&gt;"&amp;0)=0,,HLOOKUP(COUNTIF(I12:XFD12,"&gt;"&amp;0)-MIN($F$1+1,COUNTIF(I12:XFD12,"&gt;"&amp;0)),I$1:XFD12,A12+1,FALSE))</f>
        <v>2926</v>
      </c>
      <c r="G12" s="8">
        <f t="shared" si="8"/>
        <v>1.1609572952956848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4421</v>
      </c>
      <c r="E13" s="6">
        <f>IF(COUNTIF(I13:XFD13,"&gt;"&amp;0)=0,,HLOOKUP(COUNTIF(I13:XFD13,"&gt;"&amp;0)-1,I$1:XFD13,A13+1,FALSE))</f>
        <v>4421</v>
      </c>
      <c r="F13" s="7">
        <f>IF(COUNTIF(I13:XFD13,"&gt;"&amp;0)=0,,HLOOKUP(COUNTIF(I13:XFD13,"&gt;"&amp;0)-MIN($F$1+1,COUNTIF(I13:XFD13,"&gt;"&amp;0)),I$1:XFD13,A13+1,FALSE))</f>
        <v>4059</v>
      </c>
      <c r="G13" s="8">
        <f t="shared" si="8"/>
        <v>1.0172326534900451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0</v>
      </c>
      <c r="CI13" s="9">
        <v>0</v>
      </c>
      <c r="CJ13" s="9">
        <v>0</v>
      </c>
      <c r="CK13" s="9">
        <v>0</v>
      </c>
      <c r="CL13" s="9">
        <v>0</v>
      </c>
      <c r="CM13" s="9">
        <v>0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4108</v>
      </c>
      <c r="E14" s="6">
        <f>IF(COUNTIF(I14:XFD14,"&gt;"&amp;0)=0,,HLOOKUP(COUNTIF(I14:XFD14,"&gt;"&amp;0)-1,I$1:XFD14,A14+1,FALSE))</f>
        <v>4108</v>
      </c>
      <c r="F14" s="7">
        <f>IF(COUNTIF(I14:XFD14,"&gt;"&amp;0)=0,,HLOOKUP(COUNTIF(I14:XFD14,"&gt;"&amp;0)-MIN($F$1+1,COUNTIF(I14:XFD14,"&gt;"&amp;0)),I$1:XFD14,A14+1,FALSE))</f>
        <v>3314</v>
      </c>
      <c r="G14" s="8">
        <f t="shared" si="8"/>
        <v>1.0438920404810315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3872</v>
      </c>
      <c r="E15" s="6">
        <f>IF(COUNTIF(I15:XFD15,"&gt;"&amp;0)=0,,HLOOKUP(COUNTIF(I15:XFD15,"&gt;"&amp;0)-1,I$1:XFD15,A15+1,FALSE))</f>
        <v>3872</v>
      </c>
      <c r="F15" s="7">
        <f>IF(COUNTIF(I15:XFD15,"&gt;"&amp;0)=0,,HLOOKUP(COUNTIF(I15:XFD15,"&gt;"&amp;0)-MIN($F$1+1,COUNTIF(I15:XFD15,"&gt;"&amp;0)),I$1:XFD15,A15+1,FALSE))</f>
        <v>3160</v>
      </c>
      <c r="G15" s="8">
        <f t="shared" si="8"/>
        <v>1.0414769275355145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3335</v>
      </c>
      <c r="E16" s="6">
        <f>IF(COUNTIF(I16:XFD16,"&gt;"&amp;0)=0,,HLOOKUP(COUNTIF(I16:XFD16,"&gt;"&amp;0)-1,I$1:XFD16,A16+1,FALSE))</f>
        <v>3335</v>
      </c>
      <c r="F16" s="7">
        <f>IF(COUNTIF(I16:XFD16,"&gt;"&amp;0)=0,,HLOOKUP(COUNTIF(I16:XFD16,"&gt;"&amp;0)-MIN($F$1+1,COUNTIF(I16:XFD16,"&gt;"&amp;0)),I$1:XFD16,A16+1,FALSE))</f>
        <v>3322</v>
      </c>
      <c r="G16" s="8">
        <f t="shared" si="8"/>
        <v>1.0007814387996277</v>
      </c>
      <c r="H16" s="13" t="s">
        <v>337</v>
      </c>
      <c r="I16" s="9">
        <v>17</v>
      </c>
      <c r="J16" s="9">
        <v>18</v>
      </c>
      <c r="K16" s="9">
        <v>26</v>
      </c>
      <c r="L16" s="9">
        <v>42</v>
      </c>
      <c r="M16" s="9">
        <v>56</v>
      </c>
      <c r="N16" s="9">
        <v>82</v>
      </c>
      <c r="O16" s="9">
        <v>131</v>
      </c>
      <c r="P16" s="9">
        <v>133</v>
      </c>
      <c r="Q16" s="9">
        <v>171</v>
      </c>
      <c r="R16" s="9">
        <v>213</v>
      </c>
      <c r="S16" s="9">
        <v>259</v>
      </c>
      <c r="T16" s="9">
        <v>361</v>
      </c>
      <c r="U16" s="9">
        <v>425</v>
      </c>
      <c r="V16" s="9">
        <v>491</v>
      </c>
      <c r="W16" s="9">
        <v>563</v>
      </c>
      <c r="X16" s="9">
        <v>633</v>
      </c>
      <c r="Y16" s="9">
        <v>718</v>
      </c>
      <c r="Z16" s="9">
        <v>805</v>
      </c>
      <c r="AA16" s="9">
        <v>905</v>
      </c>
      <c r="AB16" s="9">
        <v>1012</v>
      </c>
      <c r="AC16" s="9">
        <v>1112</v>
      </c>
      <c r="AD16" s="9">
        <v>1117</v>
      </c>
      <c r="AE16" s="9">
        <v>1369</v>
      </c>
      <c r="AF16" s="9">
        <v>1521</v>
      </c>
      <c r="AG16" s="9">
        <v>1663</v>
      </c>
      <c r="AH16" s="9">
        <v>1766</v>
      </c>
      <c r="AI16" s="9">
        <v>1864</v>
      </c>
      <c r="AJ16" s="9">
        <v>2003</v>
      </c>
      <c r="AK16" s="9">
        <v>2116</v>
      </c>
      <c r="AL16" s="9">
        <v>2238</v>
      </c>
      <c r="AM16" s="9">
        <v>2238</v>
      </c>
      <c r="AN16" s="9">
        <v>2443</v>
      </c>
      <c r="AO16" s="9">
        <v>2445</v>
      </c>
      <c r="AP16" s="9">
        <v>2595</v>
      </c>
      <c r="AQ16" s="9">
        <v>2665</v>
      </c>
      <c r="AR16" s="9">
        <v>2717</v>
      </c>
      <c r="AS16" s="9">
        <v>2746</v>
      </c>
      <c r="AT16" s="9">
        <v>2790</v>
      </c>
      <c r="AU16" s="9">
        <v>2837</v>
      </c>
      <c r="AV16" s="9">
        <v>2872</v>
      </c>
      <c r="AW16" s="9">
        <v>2914</v>
      </c>
      <c r="AX16" s="9">
        <v>2947</v>
      </c>
      <c r="AY16" s="9">
        <v>2983</v>
      </c>
      <c r="AZ16" s="9">
        <v>3015</v>
      </c>
      <c r="BA16" s="9">
        <v>3044</v>
      </c>
      <c r="BB16" s="9">
        <v>3072</v>
      </c>
      <c r="BC16" s="9">
        <v>3100</v>
      </c>
      <c r="BD16" s="9">
        <v>3123</v>
      </c>
      <c r="BE16" s="9">
        <v>3139</v>
      </c>
      <c r="BF16" s="9">
        <v>3161</v>
      </c>
      <c r="BG16" s="9">
        <v>3172</v>
      </c>
      <c r="BH16" s="9">
        <v>3180</v>
      </c>
      <c r="BI16" s="9">
        <v>3193</v>
      </c>
      <c r="BJ16" s="9">
        <v>3203</v>
      </c>
      <c r="BK16" s="9">
        <v>3217</v>
      </c>
      <c r="BL16" s="9">
        <v>3230</v>
      </c>
      <c r="BM16" s="9">
        <v>3241</v>
      </c>
      <c r="BN16" s="9">
        <v>3249</v>
      </c>
      <c r="BO16" s="9">
        <v>3253</v>
      </c>
      <c r="BP16" s="9">
        <v>3259</v>
      </c>
      <c r="BQ16" s="9">
        <v>3274</v>
      </c>
      <c r="BR16" s="9">
        <v>3274</v>
      </c>
      <c r="BS16" s="9">
        <v>3281</v>
      </c>
      <c r="BT16" s="9">
        <v>3285</v>
      </c>
      <c r="BU16" s="9">
        <v>3291</v>
      </c>
      <c r="BV16" s="9">
        <v>3296</v>
      </c>
      <c r="BW16" s="9">
        <v>3299</v>
      </c>
      <c r="BX16" s="9">
        <v>3304</v>
      </c>
      <c r="BY16" s="9">
        <v>3308</v>
      </c>
      <c r="BZ16" s="9">
        <v>3309</v>
      </c>
      <c r="CA16" s="9">
        <v>3316</v>
      </c>
      <c r="CB16" s="9">
        <v>3322</v>
      </c>
      <c r="CC16" s="9">
        <v>3326</v>
      </c>
      <c r="CD16" s="9">
        <v>3330</v>
      </c>
      <c r="CE16" s="9">
        <v>3333</v>
      </c>
      <c r="CF16" s="9">
        <v>3335</v>
      </c>
      <c r="CG16" s="9">
        <v>3335</v>
      </c>
      <c r="CH16" s="9">
        <v>0</v>
      </c>
      <c r="CI16" s="9">
        <v>0</v>
      </c>
      <c r="CJ16" s="9">
        <v>0</v>
      </c>
      <c r="CK16" s="9">
        <v>0</v>
      </c>
      <c r="CL16" s="9">
        <v>0</v>
      </c>
      <c r="CM16" s="9">
        <v>0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  <c r="CV16" s="9">
        <v>0</v>
      </c>
      <c r="CW16" s="9">
        <v>0</v>
      </c>
      <c r="CX16" s="9">
        <v>0</v>
      </c>
      <c r="CY16" s="9">
        <v>0</v>
      </c>
      <c r="CZ16" s="9">
        <v>0</v>
      </c>
      <c r="DA16" s="9">
        <v>0</v>
      </c>
      <c r="DB16" s="9">
        <v>0</v>
      </c>
      <c r="DC16" s="9">
        <v>0</v>
      </c>
      <c r="DD16" s="9">
        <v>0</v>
      </c>
      <c r="DE16" s="9">
        <v>0</v>
      </c>
      <c r="DF16" s="9">
        <v>0</v>
      </c>
      <c r="DG16" s="9">
        <v>0</v>
      </c>
      <c r="DH16" s="9">
        <v>0</v>
      </c>
      <c r="DI16" s="9">
        <v>0</v>
      </c>
      <c r="DJ16" s="9">
        <v>0</v>
      </c>
    </row>
    <row r="17" spans="1:34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Netherlands</v>
      </c>
      <c r="D17" s="6">
        <f t="shared" si="7"/>
        <v>2108</v>
      </c>
      <c r="E17" s="6">
        <f>IF(COUNTIF(I17:XFD17,"&gt;"&amp;0)=0,,HLOOKUP(COUNTIF(I17:XFD17,"&gt;"&amp;0)-1,I$1:XFD17,A17+1,FALSE))</f>
        <v>2108</v>
      </c>
      <c r="F17" s="7">
        <f>IF(COUNTIF(I17:XFD17,"&gt;"&amp;0)=0,,HLOOKUP(COUNTIF(I17:XFD17,"&gt;"&amp;0)-MIN($F$1+1,COUNTIF(I17:XFD17,"&gt;"&amp;0)),I$1:XFD17,A17+1,FALSE))</f>
        <v>1341</v>
      </c>
      <c r="G17" s="8">
        <f t="shared" si="8"/>
        <v>1.0946829798982256</v>
      </c>
      <c r="H17" s="13" t="s">
        <v>89</v>
      </c>
      <c r="I17" s="9">
        <v>10</v>
      </c>
      <c r="J17" s="9">
        <v>12</v>
      </c>
      <c r="K17" s="9">
        <v>20</v>
      </c>
      <c r="L17" s="9">
        <v>24</v>
      </c>
      <c r="M17" s="9">
        <v>43</v>
      </c>
      <c r="N17" s="9">
        <v>58</v>
      </c>
      <c r="O17" s="9">
        <v>77</v>
      </c>
      <c r="P17" s="9">
        <v>107</v>
      </c>
      <c r="Q17" s="9">
        <v>137</v>
      </c>
      <c r="R17" s="9">
        <v>180</v>
      </c>
      <c r="S17" s="9">
        <v>214</v>
      </c>
      <c r="T17" s="9">
        <v>277</v>
      </c>
      <c r="U17" s="9">
        <v>357</v>
      </c>
      <c r="V17" s="9">
        <v>435</v>
      </c>
      <c r="W17" s="9">
        <v>547</v>
      </c>
      <c r="X17" s="9">
        <v>640</v>
      </c>
      <c r="Y17" s="9">
        <v>772</v>
      </c>
      <c r="Z17" s="9">
        <v>865</v>
      </c>
      <c r="AA17" s="9">
        <v>1040</v>
      </c>
      <c r="AB17" s="9">
        <v>1175</v>
      </c>
      <c r="AC17" s="9">
        <v>1341</v>
      </c>
      <c r="AD17" s="9">
        <v>1490</v>
      </c>
      <c r="AE17" s="9">
        <v>1656</v>
      </c>
      <c r="AF17" s="9">
        <v>1771</v>
      </c>
      <c r="AG17" s="9">
        <v>1874</v>
      </c>
      <c r="AH17" s="9">
        <v>2108</v>
      </c>
    </row>
    <row r="18" spans="1:34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Belgium</v>
      </c>
      <c r="D18" s="6">
        <f t="shared" si="7"/>
        <v>2035</v>
      </c>
      <c r="E18" s="6">
        <f>IF(COUNTIF(I18:XFD18,"&gt;"&amp;0)=0,,HLOOKUP(COUNTIF(I18:XFD18,"&gt;"&amp;0)-1,I$1:XFD18,A18+1,FALSE))</f>
        <v>2035</v>
      </c>
      <c r="F18" s="7">
        <f>IF(COUNTIF(I18:XFD18,"&gt;"&amp;0)=0,,HLOOKUP(COUNTIF(I18:XFD18,"&gt;"&amp;0)-MIN($F$1+1,COUNTIF(I18:XFD18,"&gt;"&amp;0)),I$1:XFD18,A18+1,FALSE))</f>
        <v>1011</v>
      </c>
      <c r="G18" s="8">
        <f t="shared" si="8"/>
        <v>1.1501716312117347</v>
      </c>
      <c r="H18" s="13" t="s">
        <v>63</v>
      </c>
      <c r="I18" s="9">
        <v>10</v>
      </c>
      <c r="J18" s="9">
        <v>14</v>
      </c>
      <c r="K18" s="9">
        <v>21</v>
      </c>
      <c r="L18" s="9">
        <v>37</v>
      </c>
      <c r="M18" s="9">
        <v>67</v>
      </c>
      <c r="N18" s="9">
        <v>75</v>
      </c>
      <c r="O18" s="9">
        <v>88</v>
      </c>
      <c r="P18" s="9">
        <v>122</v>
      </c>
      <c r="Q18" s="9">
        <v>178</v>
      </c>
      <c r="R18" s="9">
        <v>220</v>
      </c>
      <c r="S18" s="9">
        <v>289</v>
      </c>
      <c r="T18" s="9">
        <v>353</v>
      </c>
      <c r="U18" s="9">
        <v>431</v>
      </c>
      <c r="V18" s="9">
        <v>513</v>
      </c>
      <c r="W18" s="9">
        <v>705</v>
      </c>
      <c r="X18" s="9">
        <v>828</v>
      </c>
      <c r="Y18" s="9">
        <v>1011</v>
      </c>
      <c r="Z18" s="9">
        <v>1143</v>
      </c>
      <c r="AA18" s="9">
        <v>1283</v>
      </c>
      <c r="AB18" s="9">
        <v>1447</v>
      </c>
      <c r="AC18" s="9">
        <v>1632</v>
      </c>
      <c r="AD18" s="9">
        <v>2035</v>
      </c>
    </row>
    <row r="19" spans="1:34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Germany</v>
      </c>
      <c r="D19" s="6">
        <f t="shared" si="7"/>
        <v>2016</v>
      </c>
      <c r="E19" s="6">
        <f>IF(COUNTIF(I19:XFD19,"&gt;"&amp;0)=0,,HLOOKUP(COUNTIF(I19:XFD19,"&gt;"&amp;0)-1,I$1:XFD19,A19+1,FALSE))</f>
        <v>2016</v>
      </c>
      <c r="F19" s="7">
        <f>IF(COUNTIF(I19:XFD19,"&gt;"&amp;0)=0,,HLOOKUP(COUNTIF(I19:XFD19,"&gt;"&amp;0)-MIN($F$1+1,COUNTIF(I19:XFD19,"&gt;"&amp;0)),I$1:XFD19,A19+1,FALSE))</f>
        <v>1107</v>
      </c>
      <c r="G19" s="8">
        <f t="shared" si="8"/>
        <v>1.1273754710092443</v>
      </c>
      <c r="H19" s="13" t="s">
        <v>53</v>
      </c>
      <c r="I19" s="9">
        <v>9</v>
      </c>
      <c r="J19" s="9">
        <v>11</v>
      </c>
      <c r="K19" s="9">
        <v>17</v>
      </c>
      <c r="L19" s="9">
        <v>24</v>
      </c>
      <c r="M19" s="9">
        <v>28</v>
      </c>
      <c r="N19" s="9">
        <v>44</v>
      </c>
      <c r="O19" s="9">
        <v>67</v>
      </c>
      <c r="P19" s="9">
        <v>84</v>
      </c>
      <c r="Q19" s="9">
        <v>94</v>
      </c>
      <c r="R19" s="9">
        <v>123</v>
      </c>
      <c r="S19" s="9">
        <v>157</v>
      </c>
      <c r="T19" s="9">
        <v>206</v>
      </c>
      <c r="U19" s="9">
        <v>267</v>
      </c>
      <c r="V19" s="9">
        <v>342</v>
      </c>
      <c r="W19" s="9">
        <v>433</v>
      </c>
      <c r="X19" s="9">
        <v>533</v>
      </c>
      <c r="Y19" s="9">
        <v>645</v>
      </c>
      <c r="Z19" s="9">
        <v>775</v>
      </c>
      <c r="AA19" s="9">
        <v>920</v>
      </c>
      <c r="AB19" s="9">
        <v>1107</v>
      </c>
      <c r="AC19" s="9">
        <v>1275</v>
      </c>
      <c r="AD19" s="9">
        <v>1444</v>
      </c>
      <c r="AE19" s="9">
        <v>1584</v>
      </c>
      <c r="AF19" s="9">
        <v>1810</v>
      </c>
      <c r="AG19" s="9">
        <v>2016</v>
      </c>
    </row>
    <row r="20" spans="1:34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1277</v>
      </c>
      <c r="E20" s="6">
        <f>IF(COUNTIF(I20:XFD20,"&gt;"&amp;0)=0,,HLOOKUP(COUNTIF(I20:XFD20,"&gt;"&amp;0)-1,I$1:XFD20,A20+1,FALSE))</f>
        <v>1277</v>
      </c>
      <c r="F20" s="7">
        <f>IF(COUNTIF(I20:XFD20,"&gt;"&amp;0)=0,,HLOOKUP(COUNTIF(I20:XFD20,"&gt;"&amp;0)-MIN($F$1+1,COUNTIF(I20:XFD20,"&gt;"&amp;0)),I$1:XFD20,A20+1,FALSE))</f>
        <v>661</v>
      </c>
      <c r="G20" s="8">
        <f t="shared" si="8"/>
        <v>1.140769464111167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</row>
    <row r="21" spans="1:34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821</v>
      </c>
      <c r="E21" s="6">
        <f>IF(COUNTIF(I21:XFD21,"&gt;"&amp;0)=0,,HLOOKUP(COUNTIF(I21:XFD21,"&gt;"&amp;0)-1,I$1:XFD21,A21+1,FALSE))</f>
        <v>821</v>
      </c>
      <c r="F21" s="7">
        <f>IF(COUNTIF(I21:XFD21,"&gt;"&amp;0)=0,,HLOOKUP(COUNTIF(I21:XFD21,"&gt;"&amp;0)-MIN($F$1+1,COUNTIF(I21:XFD21,"&gt;"&amp;0)),I$1:XFD21,A21+1,FALSE))</f>
        <v>536</v>
      </c>
      <c r="G21" s="8">
        <f t="shared" si="8"/>
        <v>1.0890195430704281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  <c r="AE21" s="9">
        <v>666</v>
      </c>
      <c r="AF21" s="9">
        <v>715</v>
      </c>
      <c r="AG21" s="9">
        <v>765</v>
      </c>
      <c r="AH21" s="9">
        <v>821</v>
      </c>
    </row>
    <row r="22" spans="1:34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725</v>
      </c>
      <c r="E22" s="6">
        <f>IF(COUNTIF(I22:XFD22,"&gt;"&amp;0)=0,,HLOOKUP(COUNTIF(I22:XFD22,"&gt;"&amp;0)-1,I$1:XFD22,A22+1,FALSE))</f>
        <v>725</v>
      </c>
      <c r="F22" s="7">
        <f>IF(COUNTIF(I22:XFD22,"&gt;"&amp;0)=0,,HLOOKUP(COUNTIF(I22:XFD22,"&gt;"&amp;0)-MIN($F$1+1,COUNTIF(I22:XFD22,"&gt;"&amp;0)),I$1:XFD22,A22+1,FALSE))</f>
        <v>356</v>
      </c>
      <c r="G22" s="8">
        <f t="shared" si="8"/>
        <v>1.1528627360424331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</row>
    <row r="23" spans="1:34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Brazil</v>
      </c>
      <c r="D23" s="6">
        <f t="shared" si="7"/>
        <v>686</v>
      </c>
      <c r="E23" s="6">
        <f>IF(COUNTIF(I23:XFD23,"&gt;"&amp;0)=0,,HLOOKUP(COUNTIF(I23:XFD23,"&gt;"&amp;0)-1,I$1:XFD23,A23+1,FALSE))</f>
        <v>686</v>
      </c>
      <c r="F23" s="7">
        <f>IF(COUNTIF(I23:XFD23,"&gt;"&amp;0)=0,,HLOOKUP(COUNTIF(I23:XFD23,"&gt;"&amp;0)-MIN($F$1+1,COUNTIF(I23:XFD23,"&gt;"&amp;0)),I$1:XFD23,A23+1,FALSE))</f>
        <v>324</v>
      </c>
      <c r="G23" s="8">
        <f t="shared" si="8"/>
        <v>1.1618654063135749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  <c r="W23" s="9">
        <v>359</v>
      </c>
      <c r="X23" s="9">
        <v>445</v>
      </c>
      <c r="Y23" s="9">
        <v>486</v>
      </c>
      <c r="Z23" s="9">
        <v>564</v>
      </c>
      <c r="AA23" s="9">
        <v>686</v>
      </c>
    </row>
    <row r="24" spans="1:34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591</v>
      </c>
      <c r="E24" s="6">
        <f>IF(COUNTIF(I24:XFD24,"&gt;"&amp;0)=0,,HLOOKUP(COUNTIF(I24:XFD24,"&gt;"&amp;0)-1,I$1:XFD24,A24+1,FALSE))</f>
        <v>591</v>
      </c>
      <c r="F24" s="7">
        <f>IF(COUNTIF(I24:XFD24,"&gt;"&amp;0)=0,,HLOOKUP(COUNTIF(I24:XFD24,"&gt;"&amp;0)-MIN($F$1+1,COUNTIF(I24:XFD24,"&gt;"&amp;0)),I$1:XFD24,A24+1,FALSE))</f>
        <v>308</v>
      </c>
      <c r="G24" s="8">
        <f t="shared" si="8"/>
        <v>1.139219349716621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</row>
    <row r="25" spans="1:34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483</v>
      </c>
      <c r="E25" s="6">
        <f>IF(COUNTIF(I25:XFD25,"&gt;"&amp;0)=0,,HLOOKUP(COUNTIF(I25:XFD25,"&gt;"&amp;0)-1,I$1:XFD25,A25+1,FALSE))</f>
        <v>483</v>
      </c>
      <c r="F25" s="7">
        <f>IF(COUNTIF(I25:XFD25,"&gt;"&amp;0)=0,,HLOOKUP(COUNTIF(I25:XFD25,"&gt;"&amp;0)-MIN($F$1+1,COUNTIF(I25:XFD25,"&gt;"&amp;0)),I$1:XFD25,A25+1,FALSE))</f>
        <v>254</v>
      </c>
      <c r="G25" s="8">
        <f t="shared" si="8"/>
        <v>1.1371629011974527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</row>
    <row r="26" spans="1:34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375</v>
      </c>
      <c r="E26" s="6">
        <f>IF(COUNTIF(I26:XFD26,"&gt;"&amp;0)=0,,HLOOKUP(COUNTIF(I26:XFD26,"&gt;"&amp;0)-1,I$1:XFD26,A26+1,FALSE))</f>
        <v>375</v>
      </c>
      <c r="F26" s="7">
        <f>IF(COUNTIF(I26:XFD26,"&gt;"&amp;0)=0,,HLOOKUP(COUNTIF(I26:XFD26,"&gt;"&amp;0)-MIN($F$1+1,COUNTIF(I26:XFD26,"&gt;"&amp;0)),I$1:XFD26,A26+1,FALSE))</f>
        <v>139</v>
      </c>
      <c r="G26" s="8">
        <f t="shared" si="8"/>
        <v>1.2195603422237133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</row>
    <row r="27" spans="1:34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345</v>
      </c>
      <c r="E27" s="6">
        <f>IF(COUNTIF(I27:XFD27,"&gt;"&amp;0)=0,,HLOOKUP(COUNTIF(I27:XFD27,"&gt;"&amp;0)-1,I$1:XFD27,A27+1,FALSE))</f>
        <v>345</v>
      </c>
      <c r="F27" s="7">
        <f>IF(COUNTIF(I27:XFD27,"&gt;"&amp;0)=0,,HLOOKUP(COUNTIF(I27:XFD27,"&gt;"&amp;0)-MIN($F$1+1,COUNTIF(I27:XFD27,"&gt;"&amp;0)),I$1:XFD27,A27+1,FALSE))</f>
        <v>209</v>
      </c>
      <c r="G27" s="8">
        <f t="shared" si="8"/>
        <v>1.1054384382962283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</row>
    <row r="28" spans="1:34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Austria</v>
      </c>
      <c r="D28" s="6">
        <f t="shared" si="7"/>
        <v>243</v>
      </c>
      <c r="E28" s="6">
        <f>IF(COUNTIF(I28:XFD28,"&gt;"&amp;0)=0,,HLOOKUP(COUNTIF(I28:XFD28,"&gt;"&amp;0)-1,I$1:XFD28,A28+1,FALSE))</f>
        <v>243</v>
      </c>
      <c r="F28" s="7">
        <f>IF(COUNTIF(I28:XFD28,"&gt;"&amp;0)=0,,HLOOKUP(COUNTIF(I28:XFD28,"&gt;"&amp;0)-MIN($F$1+1,COUNTIF(I28:XFD28,"&gt;"&amp;0)),I$1:XFD28,A28+1,FALSE))</f>
        <v>158</v>
      </c>
      <c r="G28" s="8">
        <f t="shared" si="8"/>
        <v>1.0899079924290402</v>
      </c>
      <c r="H28" s="13" t="s">
        <v>78</v>
      </c>
      <c r="I28" s="9">
        <v>8</v>
      </c>
      <c r="J28" s="9">
        <v>16</v>
      </c>
      <c r="K28" s="9">
        <v>21</v>
      </c>
      <c r="L28" s="9">
        <v>28</v>
      </c>
      <c r="M28" s="9">
        <v>30</v>
      </c>
      <c r="N28" s="9">
        <v>49</v>
      </c>
      <c r="O28" s="9">
        <v>58</v>
      </c>
      <c r="P28" s="9">
        <v>68</v>
      </c>
      <c r="Q28" s="9">
        <v>86</v>
      </c>
      <c r="R28" s="9">
        <v>108</v>
      </c>
      <c r="S28" s="9">
        <v>128</v>
      </c>
      <c r="T28" s="9">
        <v>146</v>
      </c>
      <c r="U28" s="9">
        <v>158</v>
      </c>
      <c r="V28" s="9">
        <v>168</v>
      </c>
      <c r="W28" s="9">
        <v>186</v>
      </c>
      <c r="X28" s="9">
        <v>204</v>
      </c>
      <c r="Y28" s="9">
        <v>220</v>
      </c>
      <c r="Z28" s="9">
        <v>243</v>
      </c>
    </row>
    <row r="29" spans="1:34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Indonesia</v>
      </c>
      <c r="D29" s="6">
        <f t="shared" si="7"/>
        <v>221</v>
      </c>
      <c r="E29" s="6">
        <f>IF(COUNTIF(I29:XFD29,"&gt;"&amp;0)=0,,HLOOKUP(COUNTIF(I29:XFD29,"&gt;"&amp;0)-1,I$1:XFD29,A29+1,FALSE))</f>
        <v>221</v>
      </c>
      <c r="F29" s="7">
        <f>IF(COUNTIF(I29:XFD29,"&gt;"&amp;0)=0,,HLOOKUP(COUNTIF(I29:XFD29,"&gt;"&amp;0)-MIN($F$1+1,COUNTIF(I29:XFD29,"&gt;"&amp;0)),I$1:XFD29,A29+1,FALSE))</f>
        <v>170</v>
      </c>
      <c r="G29" s="8">
        <f t="shared" si="8"/>
        <v>1.0538739520617835</v>
      </c>
      <c r="H29" s="13" t="s">
        <v>107</v>
      </c>
      <c r="I29" s="9">
        <v>19</v>
      </c>
      <c r="J29" s="9">
        <v>25</v>
      </c>
      <c r="K29" s="9">
        <v>32</v>
      </c>
      <c r="L29" s="9">
        <v>38</v>
      </c>
      <c r="M29" s="9">
        <v>48</v>
      </c>
      <c r="N29" s="9">
        <v>49</v>
      </c>
      <c r="O29" s="9">
        <v>55</v>
      </c>
      <c r="P29" s="9">
        <v>58</v>
      </c>
      <c r="Q29" s="9">
        <v>78</v>
      </c>
      <c r="R29" s="9">
        <v>87</v>
      </c>
      <c r="S29" s="9">
        <v>102</v>
      </c>
      <c r="T29" s="9">
        <v>114</v>
      </c>
      <c r="U29" s="9">
        <v>122</v>
      </c>
      <c r="V29" s="9">
        <v>136</v>
      </c>
      <c r="W29" s="9">
        <v>157</v>
      </c>
      <c r="X29" s="9">
        <v>170</v>
      </c>
      <c r="Y29" s="9">
        <v>181</v>
      </c>
      <c r="Z29" s="9">
        <v>191</v>
      </c>
      <c r="AA29" s="9">
        <v>198</v>
      </c>
      <c r="AB29" s="9">
        <v>209</v>
      </c>
      <c r="AC29" s="9">
        <v>221</v>
      </c>
    </row>
    <row r="30" spans="1:34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210</v>
      </c>
      <c r="E30" s="6">
        <f>IF(COUNTIF(I30:XFD30,"&gt;"&amp;0)=0,,HLOOKUP(COUNTIF(I30:XFD30,"&gt;"&amp;0)-1,I$1:XFD30,A30+1,FALSE))</f>
        <v>210</v>
      </c>
      <c r="F30" s="7">
        <f>IF(COUNTIF(I30:XFD30,"&gt;"&amp;0)=0,,HLOOKUP(COUNTIF(I30:XFD30,"&gt;"&amp;0)-MIN($F$1+1,COUNTIF(I30:XFD30,"&gt;"&amp;0)),I$1:XFD30,A30+1,FALSE))</f>
        <v>98</v>
      </c>
      <c r="G30" s="8">
        <f t="shared" si="8"/>
        <v>1.1646586157796568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</row>
    <row r="31" spans="1:34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Denmark</v>
      </c>
      <c r="D31" s="6">
        <f t="shared" si="7"/>
        <v>203</v>
      </c>
      <c r="E31" s="6">
        <f>IF(COUNTIF(I31:XFD31,"&gt;"&amp;0)=0,,HLOOKUP(COUNTIF(I31:XFD31,"&gt;"&amp;0)-1,I$1:XFD31,A31+1,FALSE))</f>
        <v>203</v>
      </c>
      <c r="F31" s="7">
        <f>IF(COUNTIF(I31:XFD31,"&gt;"&amp;0)=0,,HLOOKUP(COUNTIF(I31:XFD31,"&gt;"&amp;0)-MIN($F$1+1,COUNTIF(I31:XFD31,"&gt;"&amp;0)),I$1:XFD31,A31+1,FALSE))</f>
        <v>123</v>
      </c>
      <c r="G31" s="8">
        <f t="shared" si="8"/>
        <v>1.1053967549006076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  <c r="U31" s="9">
        <v>104</v>
      </c>
      <c r="V31" s="9">
        <v>123</v>
      </c>
      <c r="W31" s="9">
        <v>139</v>
      </c>
      <c r="X31" s="9">
        <v>161</v>
      </c>
      <c r="Y31" s="9">
        <v>179</v>
      </c>
      <c r="Z31" s="9">
        <v>187</v>
      </c>
      <c r="AA31" s="9">
        <v>203</v>
      </c>
    </row>
    <row r="32" spans="1:34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Romania</v>
      </c>
      <c r="D32" s="6">
        <f t="shared" si="7"/>
        <v>197</v>
      </c>
      <c r="E32" s="6">
        <f>IF(COUNTIF(I32:XFD32,"&gt;"&amp;0)=0,,HLOOKUP(COUNTIF(I32:XFD32,"&gt;"&amp;0)-1,I$1:XFD32,A32+1,FALSE))</f>
        <v>197</v>
      </c>
      <c r="F32" s="7">
        <f>IF(COUNTIF(I32:XFD32,"&gt;"&amp;0)=0,,HLOOKUP(COUNTIF(I32:XFD32,"&gt;"&amp;0)-MIN($F$1+1,COUNTIF(I32:XFD32,"&gt;"&amp;0)),I$1:XFD32,A32+1,FALSE))</f>
        <v>115</v>
      </c>
      <c r="G32" s="8">
        <f t="shared" si="8"/>
        <v>1.1136627079990196</v>
      </c>
      <c r="H32" s="13" t="s">
        <v>86</v>
      </c>
      <c r="I32" s="9">
        <v>11</v>
      </c>
      <c r="J32" s="9">
        <v>17</v>
      </c>
      <c r="K32" s="9">
        <v>23</v>
      </c>
      <c r="L32" s="9">
        <v>26</v>
      </c>
      <c r="M32" s="9">
        <v>37</v>
      </c>
      <c r="N32" s="9">
        <v>43</v>
      </c>
      <c r="O32" s="9">
        <v>65</v>
      </c>
      <c r="P32" s="9">
        <v>82</v>
      </c>
      <c r="Q32" s="9">
        <v>92</v>
      </c>
      <c r="R32" s="9">
        <v>115</v>
      </c>
      <c r="S32" s="9">
        <v>133</v>
      </c>
      <c r="T32" s="9">
        <v>146</v>
      </c>
      <c r="U32" s="9">
        <v>151</v>
      </c>
      <c r="V32" s="9">
        <v>176</v>
      </c>
      <c r="W32" s="9">
        <v>197</v>
      </c>
    </row>
    <row r="33" spans="1:52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Algeria</v>
      </c>
      <c r="D33" s="6">
        <f t="shared" si="7"/>
        <v>193</v>
      </c>
      <c r="E33" s="6">
        <f>IF(COUNTIF(I33:XFD33,"&gt;"&amp;0)=0,,HLOOKUP(COUNTIF(I33:XFD33,"&gt;"&amp;0)-1,I$1:XFD33,A33+1,FALSE))</f>
        <v>193</v>
      </c>
      <c r="F33" s="7">
        <f>IF(COUNTIF(I33:XFD33,"&gt;"&amp;0)=0,,HLOOKUP(COUNTIF(I33:XFD33,"&gt;"&amp;0)-MIN($F$1+1,COUNTIF(I33:XFD33,"&gt;"&amp;0)),I$1:XFD33,A33+1,FALSE))</f>
        <v>86</v>
      </c>
      <c r="G33" s="8">
        <f t="shared" si="8"/>
        <v>1.1754706005628535</v>
      </c>
      <c r="H33" s="13" t="s">
        <v>75</v>
      </c>
      <c r="I33" s="9">
        <v>9</v>
      </c>
      <c r="J33" s="9">
        <v>11</v>
      </c>
      <c r="K33" s="9">
        <v>15</v>
      </c>
      <c r="L33" s="9">
        <v>17</v>
      </c>
      <c r="M33" s="9">
        <v>17</v>
      </c>
      <c r="N33" s="9">
        <v>19</v>
      </c>
      <c r="O33" s="9">
        <v>21</v>
      </c>
      <c r="P33" s="9">
        <v>25</v>
      </c>
      <c r="Q33" s="9">
        <v>26</v>
      </c>
      <c r="R33" s="9">
        <v>29</v>
      </c>
      <c r="S33" s="9">
        <v>31</v>
      </c>
      <c r="T33" s="9">
        <v>35</v>
      </c>
      <c r="U33" s="9">
        <v>44</v>
      </c>
      <c r="V33" s="9">
        <v>58</v>
      </c>
      <c r="W33" s="9">
        <v>86</v>
      </c>
      <c r="X33" s="9">
        <v>105</v>
      </c>
      <c r="Y33" s="9">
        <v>130</v>
      </c>
      <c r="Z33" s="9">
        <v>152</v>
      </c>
      <c r="AA33" s="9">
        <v>173</v>
      </c>
      <c r="AB33" s="9">
        <v>193</v>
      </c>
    </row>
    <row r="34" spans="1:52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Korea, South</v>
      </c>
      <c r="D34" s="6">
        <f t="shared" si="7"/>
        <v>192</v>
      </c>
      <c r="E34" s="6">
        <f>IF(COUNTIF(I34:XFD34,"&gt;"&amp;0)=0,,HLOOKUP(COUNTIF(I34:XFD34,"&gt;"&amp;0)-1,I$1:XFD34,A34+1,FALSE))</f>
        <v>192</v>
      </c>
      <c r="F34" s="7">
        <f>IF(COUNTIF(I34:XFD34,"&gt;"&amp;0)=0,,HLOOKUP(COUNTIF(I34:XFD34,"&gt;"&amp;0)-MIN($F$1+1,COUNTIF(I34:XFD34,"&gt;"&amp;0)),I$1:XFD34,A34+1,FALSE))</f>
        <v>169</v>
      </c>
      <c r="G34" s="8">
        <f t="shared" si="8"/>
        <v>1.0258477371731936</v>
      </c>
      <c r="H34" s="13" t="s">
        <v>339</v>
      </c>
      <c r="I34" s="9">
        <v>8</v>
      </c>
      <c r="J34" s="9">
        <v>10</v>
      </c>
      <c r="K34" s="9">
        <v>12</v>
      </c>
      <c r="L34" s="9">
        <v>13</v>
      </c>
      <c r="M34" s="9">
        <v>13</v>
      </c>
      <c r="N34" s="9">
        <v>16</v>
      </c>
      <c r="O34" s="9">
        <v>17</v>
      </c>
      <c r="P34" s="9">
        <v>28</v>
      </c>
      <c r="Q34" s="9">
        <v>28</v>
      </c>
      <c r="R34" s="9">
        <v>35</v>
      </c>
      <c r="S34" s="9">
        <v>35</v>
      </c>
      <c r="T34" s="9">
        <v>42</v>
      </c>
      <c r="U34" s="9">
        <v>44</v>
      </c>
      <c r="V34" s="9">
        <v>50</v>
      </c>
      <c r="W34" s="9">
        <v>53</v>
      </c>
      <c r="X34" s="9">
        <v>54</v>
      </c>
      <c r="Y34" s="9">
        <v>60</v>
      </c>
      <c r="Z34" s="9">
        <v>66</v>
      </c>
      <c r="AA34" s="9">
        <v>66</v>
      </c>
      <c r="AB34" s="9">
        <v>72</v>
      </c>
      <c r="AC34" s="9">
        <v>75</v>
      </c>
      <c r="AD34" s="9">
        <v>75</v>
      </c>
      <c r="AE34" s="9">
        <v>81</v>
      </c>
      <c r="AF34" s="9">
        <v>84</v>
      </c>
      <c r="AG34" s="9">
        <v>91</v>
      </c>
      <c r="AH34" s="9">
        <v>94</v>
      </c>
      <c r="AI34" s="9">
        <v>102</v>
      </c>
      <c r="AJ34" s="9">
        <v>111</v>
      </c>
      <c r="AK34" s="9">
        <v>111</v>
      </c>
      <c r="AL34" s="9">
        <v>120</v>
      </c>
      <c r="AM34" s="9">
        <v>126</v>
      </c>
      <c r="AN34" s="9">
        <v>131</v>
      </c>
      <c r="AO34" s="9">
        <v>139</v>
      </c>
      <c r="AP34" s="9">
        <v>144</v>
      </c>
      <c r="AQ34" s="9">
        <v>152</v>
      </c>
      <c r="AR34" s="9">
        <v>158</v>
      </c>
      <c r="AS34" s="9">
        <v>162</v>
      </c>
      <c r="AT34" s="9">
        <v>165</v>
      </c>
      <c r="AU34" s="9">
        <v>169</v>
      </c>
      <c r="AV34" s="9">
        <v>174</v>
      </c>
      <c r="AW34" s="9">
        <v>177</v>
      </c>
      <c r="AX34" s="9">
        <v>183</v>
      </c>
      <c r="AY34" s="9">
        <v>186</v>
      </c>
      <c r="AZ34" s="9">
        <v>192</v>
      </c>
    </row>
    <row r="35" spans="1:52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Ecuador</v>
      </c>
      <c r="D35" s="6">
        <f t="shared" si="7"/>
        <v>191</v>
      </c>
      <c r="E35" s="6">
        <f>IF(COUNTIF(I35:XFD35,"&gt;"&amp;0)=0,,HLOOKUP(COUNTIF(I35:XFD35,"&gt;"&amp;0)-1,I$1:XFD35,A35+1,FALSE))</f>
        <v>191</v>
      </c>
      <c r="F35" s="7">
        <f>IF(COUNTIF(I35:XFD35,"&gt;"&amp;0)=0,,HLOOKUP(COUNTIF(I35:XFD35,"&gt;"&amp;0)-MIN($F$1+1,COUNTIF(I35:XFD35,"&gt;"&amp;0)),I$1:XFD35,A35+1,FALSE))</f>
        <v>120</v>
      </c>
      <c r="G35" s="8">
        <f t="shared" si="8"/>
        <v>1.0974138179005235</v>
      </c>
      <c r="H35" s="13" t="s">
        <v>103</v>
      </c>
      <c r="I35" s="9">
        <v>14</v>
      </c>
      <c r="J35" s="9">
        <v>18</v>
      </c>
      <c r="K35" s="9">
        <v>27</v>
      </c>
      <c r="L35" s="9">
        <v>28</v>
      </c>
      <c r="M35" s="9">
        <v>34</v>
      </c>
      <c r="N35" s="9">
        <v>36</v>
      </c>
      <c r="O35" s="9">
        <v>48</v>
      </c>
      <c r="P35" s="9">
        <v>58</v>
      </c>
      <c r="Q35" s="9">
        <v>60</v>
      </c>
      <c r="R35" s="9">
        <v>75</v>
      </c>
      <c r="S35" s="9">
        <v>93</v>
      </c>
      <c r="T35" s="9">
        <v>120</v>
      </c>
      <c r="U35" s="9">
        <v>145</v>
      </c>
      <c r="V35" s="9">
        <v>172</v>
      </c>
      <c r="W35" s="9">
        <v>180</v>
      </c>
      <c r="X35" s="9">
        <v>191</v>
      </c>
      <c r="Y35" s="9">
        <v>191</v>
      </c>
    </row>
    <row r="36" spans="1:52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Philippines</v>
      </c>
      <c r="D36" s="6">
        <f t="shared" si="7"/>
        <v>177</v>
      </c>
      <c r="E36" s="6">
        <f>IF(COUNTIF(I36:XFD36,"&gt;"&amp;0)=0,,HLOOKUP(COUNTIF(I36:XFD36,"&gt;"&amp;0)-1,I$1:XFD36,A36+1,FALSE))</f>
        <v>177</v>
      </c>
      <c r="F36" s="7">
        <f>IF(COUNTIF(I36:XFD36,"&gt;"&amp;0)=0,,HLOOKUP(COUNTIF(I36:XFD36,"&gt;"&amp;0)-MIN($F$1+1,COUNTIF(I36:XFD36,"&gt;"&amp;0)),I$1:XFD36,A36+1,FALSE))</f>
        <v>107</v>
      </c>
      <c r="G36" s="8">
        <f t="shared" si="8"/>
        <v>1.1059051938972115</v>
      </c>
      <c r="H36" s="13" t="s">
        <v>56</v>
      </c>
      <c r="I36" s="9">
        <v>8</v>
      </c>
      <c r="J36" s="9">
        <v>11</v>
      </c>
      <c r="K36" s="9">
        <v>12</v>
      </c>
      <c r="L36" s="9">
        <v>12</v>
      </c>
      <c r="M36" s="9">
        <v>19</v>
      </c>
      <c r="N36" s="9">
        <v>17</v>
      </c>
      <c r="O36" s="9">
        <v>18</v>
      </c>
      <c r="P36" s="9">
        <v>19</v>
      </c>
      <c r="Q36" s="9">
        <v>25</v>
      </c>
      <c r="R36" s="9">
        <v>33</v>
      </c>
      <c r="S36" s="9">
        <v>35</v>
      </c>
      <c r="T36" s="9">
        <v>38</v>
      </c>
      <c r="U36" s="9">
        <v>45</v>
      </c>
      <c r="V36" s="9">
        <v>54</v>
      </c>
      <c r="W36" s="9">
        <v>68</v>
      </c>
      <c r="X36" s="9">
        <v>71</v>
      </c>
      <c r="Y36" s="9">
        <v>78</v>
      </c>
      <c r="Z36" s="9">
        <v>88</v>
      </c>
      <c r="AA36" s="9">
        <v>96</v>
      </c>
      <c r="AB36" s="9">
        <v>107</v>
      </c>
      <c r="AC36" s="9">
        <v>136</v>
      </c>
      <c r="AD36" s="9">
        <v>144</v>
      </c>
      <c r="AE36" s="9">
        <v>152</v>
      </c>
      <c r="AF36" s="9">
        <v>163</v>
      </c>
      <c r="AG36" s="9">
        <v>177</v>
      </c>
    </row>
    <row r="37" spans="1:52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India</v>
      </c>
      <c r="D37" s="6">
        <f t="shared" si="7"/>
        <v>150</v>
      </c>
      <c r="E37" s="6">
        <f>IF(COUNTIF(I37:XFD37,"&gt;"&amp;0)=0,,HLOOKUP(COUNTIF(I37:XFD37,"&gt;"&amp;0)-1,I$1:XFD37,A37+1,FALSE))</f>
        <v>150</v>
      </c>
      <c r="F37" s="7">
        <f>IF(COUNTIF(I37:XFD37,"&gt;"&amp;0)=0,,HLOOKUP(COUNTIF(I37:XFD37,"&gt;"&amp;0)-MIN($F$1+1,COUNTIF(I37:XFD37,"&gt;"&amp;0)),I$1:XFD37,A37+1,FALSE))</f>
        <v>72</v>
      </c>
      <c r="G37" s="8">
        <f t="shared" si="8"/>
        <v>1.1581151756192944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  <c r="U37" s="9">
        <v>86</v>
      </c>
      <c r="V37" s="9">
        <v>99</v>
      </c>
      <c r="W37" s="9">
        <v>136</v>
      </c>
      <c r="X37" s="9">
        <v>150</v>
      </c>
    </row>
    <row r="38" spans="1:52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129</v>
      </c>
      <c r="E38" s="6">
        <f>IF(COUNTIF(I38:XFD38,"&gt;"&amp;0)=0,,HLOOKUP(COUNTIF(I38:XFD38,"&gt;"&amp;0)-1,I$1:XFD38,A38+1,FALSE))</f>
        <v>129</v>
      </c>
      <c r="F38" s="7">
        <f>IF(COUNTIF(I38:XFD38,"&gt;"&amp;0)=0,,HLOOKUP(COUNTIF(I38:XFD38,"&gt;"&amp;0)-MIN($F$1+1,COUNTIF(I38:XFD38,"&gt;"&amp;0)),I$1:XFD38,A38+1,FALSE))</f>
        <v>57</v>
      </c>
      <c r="G38" s="8">
        <f t="shared" si="8"/>
        <v>1.1774513471726189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</row>
    <row r="39" spans="1:52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Mexico</v>
      </c>
      <c r="D39" s="6">
        <f t="shared" si="7"/>
        <v>125</v>
      </c>
      <c r="E39" s="6">
        <f>IF(COUNTIF(I39:XFD39,"&gt;"&amp;0)=0,,HLOOKUP(COUNTIF(I39:XFD39,"&gt;"&amp;0)-1,I$1:XFD39,A39+1,FALSE))</f>
        <v>125</v>
      </c>
      <c r="F39" s="7">
        <f>IF(COUNTIF(I39:XFD39,"&gt;"&amp;0)=0,,HLOOKUP(COUNTIF(I39:XFD39,"&gt;"&amp;0)-MIN($F$1+1,COUNTIF(I39:XFD39,"&gt;"&amp;0)),I$1:XFD39,A39+1,FALSE))</f>
        <v>37</v>
      </c>
      <c r="G39" s="8">
        <f t="shared" si="8"/>
        <v>1.2756797386891834</v>
      </c>
      <c r="H39" s="13" t="s">
        <v>94</v>
      </c>
      <c r="I39" s="9">
        <v>8</v>
      </c>
      <c r="J39" s="9">
        <v>12</v>
      </c>
      <c r="K39" s="9">
        <v>16</v>
      </c>
      <c r="L39" s="9">
        <v>20</v>
      </c>
      <c r="M39" s="9">
        <v>28</v>
      </c>
      <c r="N39" s="9">
        <v>29</v>
      </c>
      <c r="O39" s="9">
        <v>37</v>
      </c>
      <c r="P39" s="9">
        <v>50</v>
      </c>
      <c r="Q39" s="9">
        <v>60</v>
      </c>
      <c r="R39" s="9">
        <v>79</v>
      </c>
      <c r="S39" s="9">
        <v>94</v>
      </c>
      <c r="T39" s="9">
        <v>125</v>
      </c>
    </row>
    <row r="40" spans="1:52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107</v>
      </c>
      <c r="E40" s="6">
        <f>IF(COUNTIF(I40:XFD40,"&gt;"&amp;0)=0,,HLOOKUP(COUNTIF(I40:XFD40,"&gt;"&amp;0)-1,I$1:XFD40,A40+1,FALSE))</f>
        <v>107</v>
      </c>
      <c r="F40" s="7">
        <f>IF(COUNTIF(I40:XFD40,"&gt;"&amp;0)=0,,HLOOKUP(COUNTIF(I40:XFD40,"&gt;"&amp;0)-MIN($F$1+1,COUNTIF(I40:XFD40,"&gt;"&amp;0)),I$1:XFD40,A40+1,FALSE))</f>
        <v>55</v>
      </c>
      <c r="G40" s="8">
        <f t="shared" si="8"/>
        <v>1.1423632350096677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</row>
    <row r="41" spans="1:52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98</v>
      </c>
      <c r="E41" s="6">
        <f>IF(COUNTIF(I41:XFD41,"&gt;"&amp;0)=0,,HLOOKUP(COUNTIF(I41:XFD41,"&gt;"&amp;0)-1,I$1:XFD41,A41+1,FALSE))</f>
        <v>98</v>
      </c>
      <c r="F41" s="7">
        <f>IF(COUNTIF(I41:XFD41,"&gt;"&amp;0)=0,,HLOOKUP(COUNTIF(I41:XFD41,"&gt;"&amp;0)-MIN($F$1+1,COUNTIF(I41:XFD41,"&gt;"&amp;0)),I$1:XFD41,A41+1,FALSE))</f>
        <v>60</v>
      </c>
      <c r="G41" s="8">
        <f t="shared" si="8"/>
        <v>1.1031002044005829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</row>
    <row r="42" spans="1:52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94</v>
      </c>
      <c r="E42" s="6">
        <f>IF(COUNTIF(I42:XFD42,"&gt;"&amp;0)=0,,HLOOKUP(COUNTIF(I42:XFD42,"&gt;"&amp;0)-1,I$1:XFD42,A42+1,FALSE))</f>
        <v>94</v>
      </c>
      <c r="F42" s="7">
        <f>IF(COUNTIF(I42:XFD42,"&gt;"&amp;0)=0,,HLOOKUP(COUNTIF(I42:XFD42,"&gt;"&amp;0)-MIN($F$1+1,COUNTIF(I42:XFD42,"&gt;"&amp;0)),I$1:XFD42,A42+1,FALSE))</f>
        <v>58</v>
      </c>
      <c r="G42" s="8">
        <f t="shared" si="8"/>
        <v>1.1013870657833646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</row>
    <row r="43" spans="1:52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Japan</v>
      </c>
      <c r="D43" s="6">
        <f t="shared" si="7"/>
        <v>92</v>
      </c>
      <c r="E43" s="6">
        <f>IF(COUNTIF(I43:XFD43,"&gt;"&amp;0)=0,,HLOOKUP(COUNTIF(I43:XFD43,"&gt;"&amp;0)-1,I$1:XFD43,A43+1,FALSE))</f>
        <v>92</v>
      </c>
      <c r="F43" s="7">
        <f>IF(COUNTIF(I43:XFD43,"&gt;"&amp;0)=0,,HLOOKUP(COUNTIF(I43:XFD43,"&gt;"&amp;0)-MIN($F$1+1,COUNTIF(I43:XFD43,"&gt;"&amp;0)),I$1:XFD43,A43+1,FALSE))</f>
        <v>62</v>
      </c>
      <c r="G43" s="8">
        <f t="shared" si="8"/>
        <v>1.0821294776769368</v>
      </c>
      <c r="H43" s="13" t="s">
        <v>36</v>
      </c>
      <c r="I43" s="9">
        <v>10</v>
      </c>
      <c r="J43" s="9">
        <v>10</v>
      </c>
      <c r="K43" s="9">
        <v>15</v>
      </c>
      <c r="L43" s="9">
        <v>16</v>
      </c>
      <c r="M43" s="9">
        <v>19</v>
      </c>
      <c r="N43" s="9">
        <v>22</v>
      </c>
      <c r="O43" s="9">
        <v>22</v>
      </c>
      <c r="P43" s="9">
        <v>27</v>
      </c>
      <c r="Q43" s="9">
        <v>29</v>
      </c>
      <c r="R43" s="9">
        <v>29</v>
      </c>
      <c r="S43" s="9">
        <v>29</v>
      </c>
      <c r="T43" s="9">
        <v>33</v>
      </c>
      <c r="U43" s="9">
        <v>35</v>
      </c>
      <c r="V43" s="9">
        <v>41</v>
      </c>
      <c r="W43" s="9">
        <v>42</v>
      </c>
      <c r="X43" s="9">
        <v>43</v>
      </c>
      <c r="Y43" s="9">
        <v>45</v>
      </c>
      <c r="Z43" s="9">
        <v>47</v>
      </c>
      <c r="AA43" s="9">
        <v>49</v>
      </c>
      <c r="AB43" s="9">
        <v>52</v>
      </c>
      <c r="AC43" s="9">
        <v>54</v>
      </c>
      <c r="AD43" s="9">
        <v>54</v>
      </c>
      <c r="AE43" s="9">
        <v>56</v>
      </c>
      <c r="AF43" s="9">
        <v>57</v>
      </c>
      <c r="AG43" s="9">
        <v>62</v>
      </c>
      <c r="AH43" s="9">
        <v>63</v>
      </c>
      <c r="AI43" s="9">
        <v>77</v>
      </c>
      <c r="AJ43" s="9">
        <v>77</v>
      </c>
      <c r="AK43" s="9">
        <v>85</v>
      </c>
      <c r="AL43" s="9">
        <v>92</v>
      </c>
    </row>
    <row r="44" spans="1:52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Morocco</v>
      </c>
      <c r="D44" s="6">
        <f t="shared" si="7"/>
        <v>90</v>
      </c>
      <c r="E44" s="6">
        <f>IF(COUNTIF(I44:XFD44,"&gt;"&amp;0)=0,,HLOOKUP(COUNTIF(I44:XFD44,"&gt;"&amp;0)-1,I$1:XFD44,A44+1,FALSE))</f>
        <v>90</v>
      </c>
      <c r="F44" s="7">
        <f>IF(COUNTIF(I44:XFD44,"&gt;"&amp;0)=0,,HLOOKUP(COUNTIF(I44:XFD44,"&gt;"&amp;0)-MIN($F$1+1,COUNTIF(I44:XFD44,"&gt;"&amp;0)),I$1:XFD44,A44+1,FALSE))</f>
        <v>44</v>
      </c>
      <c r="G44" s="8">
        <f t="shared" si="8"/>
        <v>1.1538728814346231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  <c r="M44" s="9">
        <v>33</v>
      </c>
      <c r="N44" s="9">
        <v>36</v>
      </c>
      <c r="O44" s="9">
        <v>39</v>
      </c>
      <c r="P44" s="9">
        <v>44</v>
      </c>
      <c r="Q44" s="9">
        <v>48</v>
      </c>
      <c r="R44" s="9">
        <v>59</v>
      </c>
      <c r="S44" s="9">
        <v>70</v>
      </c>
      <c r="T44" s="9">
        <v>80</v>
      </c>
      <c r="U44" s="9">
        <v>90</v>
      </c>
    </row>
    <row r="45" spans="1:52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89</v>
      </c>
      <c r="E45" s="6">
        <f>IF(COUNTIF(I45:XFD45,"&gt;"&amp;0)=0,,HLOOKUP(COUNTIF(I45:XFD45,"&gt;"&amp;0)-1,I$1:XFD45,A45+1,FALSE))</f>
        <v>89</v>
      </c>
      <c r="F45" s="7">
        <f>IF(COUNTIF(I45:XFD45,"&gt;"&amp;0)=0,,HLOOKUP(COUNTIF(I45:XFD45,"&gt;"&amp;0)-MIN($F$1+1,COUNTIF(I45:XFD45,"&gt;"&amp;0)),I$1:XFD45,A45+1,FALSE))</f>
        <v>50</v>
      </c>
      <c r="G45" s="8">
        <f t="shared" si="8"/>
        <v>1.1222354940932593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</row>
    <row r="46" spans="1:52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Czechia</v>
      </c>
      <c r="D46" s="6">
        <f t="shared" si="7"/>
        <v>88</v>
      </c>
      <c r="E46" s="6">
        <f>IF(COUNTIF(I46:XFD46,"&gt;"&amp;0)=0,,HLOOKUP(COUNTIF(I46:XFD46,"&gt;"&amp;0)-1,I$1:XFD46,A46+1,FALSE))</f>
        <v>88</v>
      </c>
      <c r="F46" s="7">
        <f>IF(COUNTIF(I46:XFD46,"&gt;"&amp;0)=0,,HLOOKUP(COUNTIF(I46:XFD46,"&gt;"&amp;0)-MIN($F$1+1,COUNTIF(I46:XFD46,"&gt;"&amp;0)),I$1:XFD46,A46+1,FALSE))</f>
        <v>44</v>
      </c>
      <c r="G46" s="8">
        <f t="shared" si="8"/>
        <v>1.1486983549970351</v>
      </c>
      <c r="H46" s="13" t="s">
        <v>341</v>
      </c>
      <c r="I46" s="9">
        <v>9</v>
      </c>
      <c r="J46" s="9">
        <v>9</v>
      </c>
      <c r="K46" s="9">
        <v>11</v>
      </c>
      <c r="L46" s="9">
        <v>16</v>
      </c>
      <c r="M46" s="9">
        <v>23</v>
      </c>
      <c r="N46" s="9">
        <v>31</v>
      </c>
      <c r="O46" s="9">
        <v>39</v>
      </c>
      <c r="P46" s="9">
        <v>44</v>
      </c>
      <c r="Q46" s="9">
        <v>53</v>
      </c>
      <c r="R46" s="9">
        <v>59</v>
      </c>
      <c r="S46" s="9">
        <v>67</v>
      </c>
      <c r="T46" s="9">
        <v>78</v>
      </c>
      <c r="U46" s="9">
        <v>88</v>
      </c>
    </row>
    <row r="47" spans="1:52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Greece</v>
      </c>
      <c r="D47" s="6">
        <f t="shared" si="7"/>
        <v>81</v>
      </c>
      <c r="E47" s="6">
        <f>IF(COUNTIF(I47:XFD47,"&gt;"&amp;0)=0,,HLOOKUP(COUNTIF(I47:XFD47,"&gt;"&amp;0)-1,I$1:XFD47,A47+1,FALSE))</f>
        <v>81</v>
      </c>
      <c r="F47" s="7">
        <f>IF(COUNTIF(I47:XFD47,"&gt;"&amp;0)=0,,HLOOKUP(COUNTIF(I47:XFD47,"&gt;"&amp;0)-MIN($F$1+1,COUNTIF(I47:XFD47,"&gt;"&amp;0)),I$1:XFD47,A47+1,FALSE))</f>
        <v>53</v>
      </c>
      <c r="G47" s="8">
        <f t="shared" si="8"/>
        <v>1.0885335769675086</v>
      </c>
      <c r="H47" s="13" t="s">
        <v>83</v>
      </c>
      <c r="I47" s="9">
        <v>13</v>
      </c>
      <c r="J47" s="9">
        <v>15</v>
      </c>
      <c r="K47" s="9">
        <v>17</v>
      </c>
      <c r="L47" s="9">
        <v>20</v>
      </c>
      <c r="M47" s="9">
        <v>22</v>
      </c>
      <c r="N47" s="9">
        <v>26</v>
      </c>
      <c r="O47" s="9">
        <v>28</v>
      </c>
      <c r="P47" s="9">
        <v>32</v>
      </c>
      <c r="Q47" s="9">
        <v>38</v>
      </c>
      <c r="R47" s="9">
        <v>43</v>
      </c>
      <c r="S47" s="9">
        <v>49</v>
      </c>
      <c r="T47" s="9">
        <v>50</v>
      </c>
      <c r="U47" s="9">
        <v>53</v>
      </c>
      <c r="V47" s="9">
        <v>63</v>
      </c>
      <c r="W47" s="9">
        <v>68</v>
      </c>
      <c r="X47" s="9">
        <v>73</v>
      </c>
      <c r="Y47" s="9">
        <v>79</v>
      </c>
      <c r="Z47" s="9">
        <v>81</v>
      </c>
    </row>
    <row r="48" spans="1:52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Israel</v>
      </c>
      <c r="D48" s="6">
        <f t="shared" si="7"/>
        <v>65</v>
      </c>
      <c r="E48" s="6">
        <f>IF(COUNTIF(I48:XFD48,"&gt;"&amp;0)=0,,HLOOKUP(COUNTIF(I48:XFD48,"&gt;"&amp;0)-1,I$1:XFD48,A48+1,FALSE))</f>
        <v>65</v>
      </c>
      <c r="F48" s="7">
        <f>IF(COUNTIF(I48:XFD48,"&gt;"&amp;0)=0,,HLOOKUP(COUNTIF(I48:XFD48,"&gt;"&amp;0)-MIN($F$1+1,COUNTIF(I48:XFD48,"&gt;"&amp;0)),I$1:XFD48,A48+1,FALSE))</f>
        <v>36</v>
      </c>
      <c r="G48" s="8">
        <f t="shared" si="8"/>
        <v>1.1254395453048029</v>
      </c>
      <c r="H48" s="13" t="s">
        <v>79</v>
      </c>
      <c r="I48" s="9">
        <v>8</v>
      </c>
      <c r="J48" s="9">
        <v>12</v>
      </c>
      <c r="K48" s="9">
        <v>12</v>
      </c>
      <c r="L48" s="9">
        <v>15</v>
      </c>
      <c r="M48" s="9">
        <v>16</v>
      </c>
      <c r="N48" s="9">
        <v>20</v>
      </c>
      <c r="O48" s="9">
        <v>26</v>
      </c>
      <c r="P48" s="9">
        <v>36</v>
      </c>
      <c r="Q48" s="9">
        <v>40</v>
      </c>
      <c r="R48" s="9">
        <v>44</v>
      </c>
      <c r="S48" s="9">
        <v>49</v>
      </c>
      <c r="T48" s="9">
        <v>57</v>
      </c>
      <c r="U48" s="9">
        <v>65</v>
      </c>
    </row>
    <row r="49" spans="1:35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Iraq</v>
      </c>
      <c r="D49" s="6">
        <f t="shared" si="7"/>
        <v>65</v>
      </c>
      <c r="E49" s="6">
        <f>IF(COUNTIF(I49:XFD49,"&gt;"&amp;0)=0,,HLOOKUP(COUNTIF(I49:XFD49,"&gt;"&amp;0)-1,I$1:XFD49,A49+1,FALSE))</f>
        <v>65</v>
      </c>
      <c r="F49" s="7">
        <f>IF(COUNTIF(I49:XFD49,"&gt;"&amp;0)=0,,HLOOKUP(COUNTIF(I49:XFD49,"&gt;"&amp;0)-MIN($F$1+1,COUNTIF(I49:XFD49,"&gt;"&amp;0)),I$1:XFD49,A49+1,FALSE))</f>
        <v>54</v>
      </c>
      <c r="G49" s="8">
        <f t="shared" si="8"/>
        <v>1.0377767086199572</v>
      </c>
      <c r="H49" s="13" t="s">
        <v>70</v>
      </c>
      <c r="I49" s="9">
        <v>8</v>
      </c>
      <c r="J49" s="9">
        <v>9</v>
      </c>
      <c r="K49" s="9">
        <v>10</v>
      </c>
      <c r="L49" s="9">
        <v>10</v>
      </c>
      <c r="M49" s="9">
        <v>10</v>
      </c>
      <c r="N49" s="9">
        <v>11</v>
      </c>
      <c r="O49" s="9">
        <v>12</v>
      </c>
      <c r="P49" s="9">
        <v>13</v>
      </c>
      <c r="Q49" s="9">
        <v>17</v>
      </c>
      <c r="R49" s="9">
        <v>17</v>
      </c>
      <c r="S49" s="9">
        <v>20</v>
      </c>
      <c r="T49" s="9">
        <v>23</v>
      </c>
      <c r="U49" s="9">
        <v>27</v>
      </c>
      <c r="V49" s="9">
        <v>29</v>
      </c>
      <c r="W49" s="9">
        <v>36</v>
      </c>
      <c r="X49" s="9">
        <v>40</v>
      </c>
      <c r="Y49" s="9">
        <v>42</v>
      </c>
      <c r="Z49" s="9">
        <v>42</v>
      </c>
      <c r="AA49" s="9">
        <v>46</v>
      </c>
      <c r="AB49" s="9">
        <v>50</v>
      </c>
      <c r="AC49" s="9">
        <v>52</v>
      </c>
      <c r="AD49" s="9">
        <v>54</v>
      </c>
      <c r="AE49" s="9">
        <v>54</v>
      </c>
      <c r="AF49" s="9">
        <v>56</v>
      </c>
      <c r="AG49" s="9">
        <v>61</v>
      </c>
      <c r="AH49" s="9">
        <v>64</v>
      </c>
      <c r="AI49" s="9">
        <v>65</v>
      </c>
    </row>
    <row r="50" spans="1:35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Malaysia</v>
      </c>
      <c r="D50" s="6">
        <f t="shared" si="7"/>
        <v>63</v>
      </c>
      <c r="E50" s="6">
        <f>IF(COUNTIF(I50:XFD50,"&gt;"&amp;0)=0,,HLOOKUP(COUNTIF(I50:XFD50,"&gt;"&amp;0)-1,I$1:XFD50,A50+1,FALSE))</f>
        <v>63</v>
      </c>
      <c r="F50" s="7">
        <f>IF(COUNTIF(I50:XFD50,"&gt;"&amp;0)=0,,HLOOKUP(COUNTIF(I50:XFD50,"&gt;"&amp;0)-MIN($F$1+1,COUNTIF(I50:XFD50,"&gt;"&amp;0)),I$1:XFD50,A50+1,FALSE))</f>
        <v>50</v>
      </c>
      <c r="G50" s="8">
        <f t="shared" si="8"/>
        <v>1.0473072477555103</v>
      </c>
      <c r="H50" s="13" t="s">
        <v>43</v>
      </c>
      <c r="I50" s="9">
        <v>10</v>
      </c>
      <c r="J50" s="9">
        <v>14</v>
      </c>
      <c r="K50" s="9">
        <v>16</v>
      </c>
      <c r="L50" s="9">
        <v>20</v>
      </c>
      <c r="M50" s="9">
        <v>23</v>
      </c>
      <c r="N50" s="9">
        <v>26</v>
      </c>
      <c r="O50" s="9">
        <v>27</v>
      </c>
      <c r="P50" s="9">
        <v>35</v>
      </c>
      <c r="Q50" s="9">
        <v>37</v>
      </c>
      <c r="R50" s="9">
        <v>43</v>
      </c>
      <c r="S50" s="9">
        <v>45</v>
      </c>
      <c r="T50" s="9">
        <v>50</v>
      </c>
      <c r="U50" s="9">
        <v>53</v>
      </c>
      <c r="V50" s="9">
        <v>57</v>
      </c>
      <c r="W50" s="9">
        <v>61</v>
      </c>
      <c r="X50" s="9">
        <v>62</v>
      </c>
      <c r="Y50" s="9">
        <v>63</v>
      </c>
    </row>
    <row r="51" spans="1:35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61</v>
      </c>
      <c r="E51" s="6">
        <f>IF(COUNTIF(I51:XFD51,"&gt;"&amp;0)=0,,HLOOKUP(COUNTIF(I51:XFD51,"&gt;"&amp;0)-1,I$1:XFD51,A51+1,FALSE))</f>
        <v>61</v>
      </c>
      <c r="F51" s="7">
        <f>IF(COUNTIF(I51:XFD51,"&gt;"&amp;0)=0,,HLOOKUP(COUNTIF(I51:XFD51,"&gt;"&amp;0)-MIN($F$1+1,COUNTIF(I51:XFD51,"&gt;"&amp;0)),I$1:XFD51,A51+1,FALSE))</f>
        <v>31</v>
      </c>
      <c r="G51" s="8">
        <f t="shared" si="8"/>
        <v>1.1449687361233205</v>
      </c>
      <c r="H51" s="13" t="s">
        <v>161</v>
      </c>
      <c r="I51" s="9">
        <v>10</v>
      </c>
      <c r="J51" s="9">
        <v>13</v>
      </c>
      <c r="K51" s="9">
        <v>16</v>
      </c>
      <c r="L51" s="9">
        <v>16</v>
      </c>
      <c r="M51" s="9">
        <v>28</v>
      </c>
      <c r="N51" s="9">
        <v>31</v>
      </c>
      <c r="O51" s="9">
        <v>39</v>
      </c>
      <c r="P51" s="9">
        <v>44</v>
      </c>
      <c r="Q51" s="9">
        <v>51</v>
      </c>
      <c r="R51" s="9">
        <v>58</v>
      </c>
      <c r="S51" s="9">
        <v>61</v>
      </c>
    </row>
    <row r="52" spans="1:35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Russia</v>
      </c>
      <c r="D52" s="6">
        <f t="shared" si="7"/>
        <v>58</v>
      </c>
      <c r="E52" s="6">
        <f>IF(COUNTIF(I52:XFD52,"&gt;"&amp;0)=0,,HLOOKUP(COUNTIF(I52:XFD52,"&gt;"&amp;0)-1,I$1:XFD52,A52+1,FALSE))</f>
        <v>58</v>
      </c>
      <c r="F52" s="7">
        <f>IF(COUNTIF(I52:XFD52,"&gt;"&amp;0)=0,,HLOOKUP(COUNTIF(I52:XFD52,"&gt;"&amp;0)-MIN($F$1+1,COUNTIF(I52:XFD52,"&gt;"&amp;0)),I$1:XFD52,A52+1,FALSE))</f>
        <v>30</v>
      </c>
      <c r="G52" s="8">
        <f t="shared" si="8"/>
        <v>1.1409361684229278</v>
      </c>
      <c r="H52" s="13" t="s">
        <v>344</v>
      </c>
      <c r="I52" s="9">
        <v>8</v>
      </c>
      <c r="J52" s="9">
        <v>9</v>
      </c>
      <c r="K52" s="9">
        <v>17</v>
      </c>
      <c r="L52" s="9">
        <v>24</v>
      </c>
      <c r="M52" s="9">
        <v>30</v>
      </c>
      <c r="N52" s="9">
        <v>34</v>
      </c>
      <c r="O52" s="9">
        <v>43</v>
      </c>
      <c r="P52" s="9">
        <v>45</v>
      </c>
      <c r="Q52" s="9">
        <v>47</v>
      </c>
      <c r="R52" s="9">
        <v>58</v>
      </c>
    </row>
    <row r="53" spans="1:35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Pakistan</v>
      </c>
      <c r="D53" s="6">
        <f t="shared" si="7"/>
        <v>57</v>
      </c>
      <c r="E53" s="6">
        <f>IF(COUNTIF(I53:XFD53,"&gt;"&amp;0)=0,,HLOOKUP(COUNTIF(I53:XFD53,"&gt;"&amp;0)-1,I$1:XFD53,A53+1,FALSE))</f>
        <v>57</v>
      </c>
      <c r="F53" s="7">
        <f>IF(COUNTIF(I53:XFD53,"&gt;"&amp;0)=0,,HLOOKUP(COUNTIF(I53:XFD53,"&gt;"&amp;0)-MIN($F$1+1,COUNTIF(I53:XFD53,"&gt;"&amp;0)),I$1:XFD53,A53+1,FALSE))</f>
        <v>34</v>
      </c>
      <c r="G53" s="8">
        <f t="shared" si="8"/>
        <v>1.1088663073246097</v>
      </c>
      <c r="H53" s="13" t="s">
        <v>80</v>
      </c>
      <c r="I53" s="9">
        <v>8</v>
      </c>
      <c r="J53" s="9">
        <v>9</v>
      </c>
      <c r="K53" s="9">
        <v>11</v>
      </c>
      <c r="L53" s="9">
        <v>12</v>
      </c>
      <c r="M53" s="9">
        <v>14</v>
      </c>
      <c r="N53" s="9">
        <v>21</v>
      </c>
      <c r="O53" s="9">
        <v>26</v>
      </c>
      <c r="P53" s="9">
        <v>27</v>
      </c>
      <c r="Q53" s="9">
        <v>34</v>
      </c>
      <c r="R53" s="9">
        <v>40</v>
      </c>
      <c r="S53" s="9">
        <v>41</v>
      </c>
      <c r="T53" s="9">
        <v>47</v>
      </c>
      <c r="U53" s="9">
        <v>53</v>
      </c>
      <c r="V53" s="9">
        <v>57</v>
      </c>
    </row>
    <row r="54" spans="1:35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Argentina</v>
      </c>
      <c r="D54" s="6">
        <f t="shared" si="7"/>
        <v>56</v>
      </c>
      <c r="E54" s="6">
        <f>IF(COUNTIF(I54:XFD54,"&gt;"&amp;0)=0,,HLOOKUP(COUNTIF(I54:XFD54,"&gt;"&amp;0)-1,I$1:XFD54,A54+1,FALSE))</f>
        <v>56</v>
      </c>
      <c r="F54" s="7">
        <f>IF(COUNTIF(I54:XFD54,"&gt;"&amp;0)=0,,HLOOKUP(COUNTIF(I54:XFD54,"&gt;"&amp;0)-MIN($F$1+1,COUNTIF(I54:XFD54,"&gt;"&amp;0)),I$1:XFD54,A54+1,FALSE))</f>
        <v>36</v>
      </c>
      <c r="G54" s="8">
        <f t="shared" si="8"/>
        <v>1.0923884641403729</v>
      </c>
      <c r="H54" s="13" t="s">
        <v>123</v>
      </c>
      <c r="I54" s="9">
        <v>8</v>
      </c>
      <c r="J54" s="9">
        <v>9</v>
      </c>
      <c r="K54" s="9">
        <v>13</v>
      </c>
      <c r="L54" s="9">
        <v>18</v>
      </c>
      <c r="M54" s="9">
        <v>19</v>
      </c>
      <c r="N54" s="9">
        <v>23</v>
      </c>
      <c r="O54" s="9">
        <v>27</v>
      </c>
      <c r="P54" s="9">
        <v>28</v>
      </c>
      <c r="Q54" s="9">
        <v>36</v>
      </c>
      <c r="R54" s="9">
        <v>39</v>
      </c>
      <c r="S54" s="9">
        <v>43</v>
      </c>
      <c r="T54" s="9">
        <v>44</v>
      </c>
      <c r="U54" s="9">
        <v>48</v>
      </c>
      <c r="V54" s="9">
        <v>56</v>
      </c>
    </row>
    <row r="55" spans="1:35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Panama</v>
      </c>
      <c r="D55" s="6">
        <f t="shared" si="7"/>
        <v>55</v>
      </c>
      <c r="E55" s="6">
        <f>IF(COUNTIF(I55:XFD55,"&gt;"&amp;0)=0,,HLOOKUP(COUNTIF(I55:XFD55,"&gt;"&amp;0)-1,I$1:XFD55,A55+1,FALSE))</f>
        <v>55</v>
      </c>
      <c r="F55" s="7">
        <f>IF(COUNTIF(I55:XFD55,"&gt;"&amp;0)=0,,HLOOKUP(COUNTIF(I55:XFD55,"&gt;"&amp;0)-MIN($F$1+1,COUNTIF(I55:XFD55,"&gt;"&amp;0)),I$1:XFD55,A55+1,FALSE))</f>
        <v>32</v>
      </c>
      <c r="G55" s="8">
        <f t="shared" si="8"/>
        <v>1.1144036920167593</v>
      </c>
      <c r="H55" s="13" t="s">
        <v>283</v>
      </c>
      <c r="I55" s="9">
        <v>8</v>
      </c>
      <c r="J55" s="9">
        <v>8</v>
      </c>
      <c r="K55" s="9">
        <v>9</v>
      </c>
      <c r="L55" s="9">
        <v>14</v>
      </c>
      <c r="M55" s="9">
        <v>17</v>
      </c>
      <c r="N55" s="9">
        <v>24</v>
      </c>
      <c r="O55" s="9">
        <v>30</v>
      </c>
      <c r="P55" s="9">
        <v>30</v>
      </c>
      <c r="Q55" s="9">
        <v>32</v>
      </c>
      <c r="R55" s="9">
        <v>37</v>
      </c>
      <c r="S55" s="9">
        <v>41</v>
      </c>
      <c r="T55" s="9">
        <v>46</v>
      </c>
      <c r="U55" s="9">
        <v>54</v>
      </c>
      <c r="V55" s="9">
        <v>55</v>
      </c>
    </row>
    <row r="56" spans="1:35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Colombia</v>
      </c>
      <c r="D56" s="6">
        <f t="shared" si="7"/>
        <v>50</v>
      </c>
      <c r="E56" s="6">
        <f>IF(COUNTIF(I56:XFD56,"&gt;"&amp;0)=0,,HLOOKUP(COUNTIF(I56:XFD56,"&gt;"&amp;0)-1,I$1:XFD56,A56+1,FALSE))</f>
        <v>50</v>
      </c>
      <c r="F56" s="7">
        <f>IF(COUNTIF(I56:XFD56,"&gt;"&amp;0)=0,,HLOOKUP(COUNTIF(I56:XFD56,"&gt;"&amp;0)-MIN($F$1+1,COUNTIF(I56:XFD56,"&gt;"&amp;0)),I$1:XFD56,A56+1,FALSE))</f>
        <v>19</v>
      </c>
      <c r="G56" s="8">
        <f t="shared" si="8"/>
        <v>1.2135097797182097</v>
      </c>
      <c r="H56" s="13" t="s">
        <v>158</v>
      </c>
      <c r="I56" s="9">
        <v>10</v>
      </c>
      <c r="J56" s="9">
        <v>12</v>
      </c>
      <c r="K56" s="9">
        <v>16</v>
      </c>
      <c r="L56" s="9">
        <v>17</v>
      </c>
      <c r="M56" s="9">
        <v>19</v>
      </c>
      <c r="N56" s="9">
        <v>25</v>
      </c>
      <c r="O56" s="9">
        <v>32</v>
      </c>
      <c r="P56" s="9">
        <v>35</v>
      </c>
      <c r="Q56" s="9">
        <v>46</v>
      </c>
      <c r="R56" s="9">
        <v>50</v>
      </c>
    </row>
    <row r="57" spans="1:35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Hungary</v>
      </c>
      <c r="D57" s="6">
        <f t="shared" si="7"/>
        <v>47</v>
      </c>
      <c r="E57" s="6">
        <f>IF(COUNTIF(I57:XFD57,"&gt;"&amp;0)=0,,HLOOKUP(COUNTIF(I57:XFD57,"&gt;"&amp;0)-1,I$1:XFD57,A57+1,FALSE))</f>
        <v>47</v>
      </c>
      <c r="F57" s="7">
        <f>IF(COUNTIF(I57:XFD57,"&gt;"&amp;0)=0,,HLOOKUP(COUNTIF(I57:XFD57,"&gt;"&amp;0)-MIN($F$1+1,COUNTIF(I57:XFD57,"&gt;"&amp;0)),I$1:XFD57,A57+1,FALSE))</f>
        <v>21</v>
      </c>
      <c r="G57" s="8">
        <f t="shared" si="8"/>
        <v>1.174831852143926</v>
      </c>
      <c r="H57" s="13" t="s">
        <v>132</v>
      </c>
      <c r="I57" s="9">
        <v>9</v>
      </c>
      <c r="J57" s="9">
        <v>10</v>
      </c>
      <c r="K57" s="9">
        <v>10</v>
      </c>
      <c r="L57" s="9">
        <v>10</v>
      </c>
      <c r="M57" s="9">
        <v>11</v>
      </c>
      <c r="N57" s="9">
        <v>13</v>
      </c>
      <c r="O57" s="9">
        <v>15</v>
      </c>
      <c r="P57" s="9">
        <v>16</v>
      </c>
      <c r="Q57" s="9">
        <v>20</v>
      </c>
      <c r="R57" s="9">
        <v>21</v>
      </c>
      <c r="S57" s="9">
        <v>26</v>
      </c>
      <c r="T57" s="9">
        <v>32</v>
      </c>
      <c r="U57" s="9">
        <v>34</v>
      </c>
      <c r="V57" s="9">
        <v>38</v>
      </c>
      <c r="W57" s="9">
        <v>47</v>
      </c>
    </row>
    <row r="58" spans="1:35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Australia</v>
      </c>
      <c r="D58" s="6">
        <f t="shared" si="7"/>
        <v>45</v>
      </c>
      <c r="E58" s="6">
        <f>IF(COUNTIF(I58:XFD58,"&gt;"&amp;0)=0,,HLOOKUP(COUNTIF(I58:XFD58,"&gt;"&amp;0)-1,I$1:XFD58,A58+1,FALSE))</f>
        <v>45</v>
      </c>
      <c r="F58" s="7">
        <f>IF(COUNTIF(I58:XFD58,"&gt;"&amp;0)=0,,HLOOKUP(COUNTIF(I58:XFD58,"&gt;"&amp;0)-MIN($F$1+1,COUNTIF(I58:XFD58,"&gt;"&amp;0)),I$1:XFD58,A58+1,FALSE))</f>
        <v>24</v>
      </c>
      <c r="G58" s="8">
        <f t="shared" si="8"/>
        <v>1.1339665776330272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  <c r="R58" s="9">
        <v>24</v>
      </c>
      <c r="S58" s="9">
        <v>28</v>
      </c>
      <c r="T58" s="9">
        <v>30</v>
      </c>
      <c r="U58" s="9">
        <v>35</v>
      </c>
      <c r="V58" s="9">
        <v>40</v>
      </c>
      <c r="W58" s="9">
        <v>45</v>
      </c>
    </row>
    <row r="59" spans="1:35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Ukraine</v>
      </c>
      <c r="D59" s="6">
        <f t="shared" si="7"/>
        <v>45</v>
      </c>
      <c r="E59" s="6">
        <f>IF(COUNTIF(I59:XFD59,"&gt;"&amp;0)=0,,HLOOKUP(COUNTIF(I59:XFD59,"&gt;"&amp;0)-1,I$1:XFD59,A59+1,FALSE))</f>
        <v>45</v>
      </c>
      <c r="F59" s="7">
        <f>IF(COUNTIF(I59:XFD59,"&gt;"&amp;0)=0,,HLOOKUP(COUNTIF(I59:XFD59,"&gt;"&amp;0)-MIN($F$1+1,COUNTIF(I59:XFD59,"&gt;"&amp;0)),I$1:XFD59,A59+1,FALSE))</f>
        <v>22</v>
      </c>
      <c r="G59" s="8">
        <f t="shared" si="8"/>
        <v>1.1538728814346231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  <c r="M59" s="9">
        <v>20</v>
      </c>
      <c r="N59" s="9">
        <v>22</v>
      </c>
      <c r="O59" s="9">
        <v>27</v>
      </c>
      <c r="P59" s="9">
        <v>32</v>
      </c>
      <c r="Q59" s="9">
        <v>37</v>
      </c>
      <c r="R59" s="9">
        <v>38</v>
      </c>
      <c r="S59" s="9">
        <v>45</v>
      </c>
    </row>
    <row r="60" spans="1:35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44</v>
      </c>
      <c r="E60" s="6">
        <f>IF(COUNTIF(I60:XFD60,"&gt;"&amp;0)=0,,HLOOKUP(COUNTIF(I60:XFD60,"&gt;"&amp;0)-1,I$1:XFD60,A60+1,FALSE))</f>
        <v>44</v>
      </c>
      <c r="F60" s="7">
        <f>IF(COUNTIF(I60:XFD60,"&gt;"&amp;0)=0,,HLOOKUP(COUNTIF(I60:XFD60,"&gt;"&amp;0)-MIN($F$1+1,COUNTIF(I60:XFD60,"&gt;"&amp;0)),I$1:XFD60,A60+1,FALSE))</f>
        <v>30</v>
      </c>
      <c r="G60" s="8">
        <f t="shared" si="8"/>
        <v>1.0796084730466029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</row>
    <row r="61" spans="1:35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Chile</v>
      </c>
      <c r="D61" s="6">
        <f t="shared" si="7"/>
        <v>43</v>
      </c>
      <c r="E61" s="6">
        <f>IF(COUNTIF(I61:XFD61,"&gt;"&amp;0)=0,,HLOOKUP(COUNTIF(I61:XFD61,"&gt;"&amp;0)-1,I$1:XFD61,A61+1,FALSE))</f>
        <v>43</v>
      </c>
      <c r="F61" s="7">
        <f>IF(COUNTIF(I61:XFD61,"&gt;"&amp;0)=0,,HLOOKUP(COUNTIF(I61:XFD61,"&gt;"&amp;0)-MIN($F$1+1,COUNTIF(I61:XFD61,"&gt;"&amp;0)),I$1:XFD61,A61+1,FALSE))</f>
        <v>18</v>
      </c>
      <c r="G61" s="8">
        <f t="shared" si="8"/>
        <v>1.190252740514488</v>
      </c>
      <c r="H61" s="13" t="s">
        <v>124</v>
      </c>
      <c r="I61" s="9">
        <v>8</v>
      </c>
      <c r="J61" s="9">
        <v>12</v>
      </c>
      <c r="K61" s="9">
        <v>16</v>
      </c>
      <c r="L61" s="9">
        <v>18</v>
      </c>
      <c r="M61" s="9">
        <v>22</v>
      </c>
      <c r="N61" s="9">
        <v>27</v>
      </c>
      <c r="O61" s="9">
        <v>34</v>
      </c>
      <c r="P61" s="9">
        <v>37</v>
      </c>
      <c r="Q61" s="9">
        <v>43</v>
      </c>
    </row>
    <row r="62" spans="1:35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41</v>
      </c>
      <c r="E62" s="6">
        <f>IF(COUNTIF(I62:XFD62,"&gt;"&amp;0)=0,,HLOOKUP(COUNTIF(I62:XFD62,"&gt;"&amp;0)-1,I$1:XFD62,A62+1,FALSE))</f>
        <v>41</v>
      </c>
      <c r="F62" s="7">
        <f>IF(COUNTIF(I62:XFD62,"&gt;"&amp;0)=0,,HLOOKUP(COUNTIF(I62:XFD62,"&gt;"&amp;0)-MIN($F$1+1,COUNTIF(I62:XFD62,"&gt;"&amp;0)),I$1:XFD62,A62+1,FALSE))</f>
        <v>21</v>
      </c>
      <c r="G62" s="8">
        <f t="shared" si="8"/>
        <v>1.1431755108178514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</row>
    <row r="63" spans="1:35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Slovenia</v>
      </c>
      <c r="D63" s="6">
        <f t="shared" si="7"/>
        <v>36</v>
      </c>
      <c r="E63" s="6">
        <f>IF(COUNTIF(I63:XFD63,"&gt;"&amp;0)=0,,HLOOKUP(COUNTIF(I63:XFD63,"&gt;"&amp;0)-1,I$1:XFD63,A63+1,FALSE))</f>
        <v>36</v>
      </c>
      <c r="F63" s="7">
        <f>IF(COUNTIF(I63:XFD63,"&gt;"&amp;0)=0,,HLOOKUP(COUNTIF(I63:XFD63,"&gt;"&amp;0)-MIN($F$1+1,COUNTIF(I63:XFD63,"&gt;"&amp;0)),I$1:XFD63,A63+1,FALSE))</f>
        <v>17</v>
      </c>
      <c r="G63" s="8">
        <f t="shared" si="8"/>
        <v>1.1619052549059901</v>
      </c>
      <c r="H63" s="13" t="s">
        <v>141</v>
      </c>
      <c r="I63" s="9">
        <v>9</v>
      </c>
      <c r="J63" s="9">
        <v>9</v>
      </c>
      <c r="K63" s="9">
        <v>11</v>
      </c>
      <c r="L63" s="9">
        <v>11</v>
      </c>
      <c r="M63" s="9">
        <v>15</v>
      </c>
      <c r="N63" s="9">
        <v>15</v>
      </c>
      <c r="O63" s="9">
        <v>17</v>
      </c>
      <c r="P63" s="9">
        <v>20</v>
      </c>
      <c r="Q63" s="9">
        <v>22</v>
      </c>
      <c r="R63" s="9">
        <v>28</v>
      </c>
      <c r="S63" s="9">
        <v>30</v>
      </c>
      <c r="T63" s="9">
        <v>36</v>
      </c>
    </row>
    <row r="64" spans="1:35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Finland</v>
      </c>
      <c r="D64" s="6">
        <f t="shared" si="7"/>
        <v>34</v>
      </c>
      <c r="E64" s="6">
        <f>IF(COUNTIF(I64:XFD64,"&gt;"&amp;0)=0,,HLOOKUP(COUNTIF(I64:XFD64,"&gt;"&amp;0)-1,I$1:XFD64,A64+1,FALSE))</f>
        <v>34</v>
      </c>
      <c r="F64" s="7">
        <f>IF(COUNTIF(I64:XFD64,"&gt;"&amp;0)=0,,HLOOKUP(COUNTIF(I64:XFD64,"&gt;"&amp;0)-MIN($F$1+1,COUNTIF(I64:XFD64,"&gt;"&amp;0)),I$1:XFD64,A64+1,FALSE))</f>
        <v>19</v>
      </c>
      <c r="G64" s="8">
        <f t="shared" si="8"/>
        <v>1.1234275325950922</v>
      </c>
      <c r="H64" s="13" t="s">
        <v>54</v>
      </c>
      <c r="I64" s="9">
        <v>9</v>
      </c>
      <c r="J64" s="9">
        <v>11</v>
      </c>
      <c r="K64" s="9">
        <v>13</v>
      </c>
      <c r="L64" s="9">
        <v>17</v>
      </c>
      <c r="M64" s="9">
        <v>17</v>
      </c>
      <c r="N64" s="9">
        <v>19</v>
      </c>
      <c r="O64" s="9">
        <v>20</v>
      </c>
      <c r="P64" s="9">
        <v>25</v>
      </c>
      <c r="Q64" s="9">
        <v>28</v>
      </c>
      <c r="R64" s="9">
        <v>27</v>
      </c>
      <c r="S64" s="9">
        <v>34</v>
      </c>
    </row>
    <row r="65" spans="1:29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San Marino</v>
      </c>
      <c r="D65" s="6">
        <f t="shared" si="7"/>
        <v>34</v>
      </c>
      <c r="E65" s="6">
        <f>IF(COUNTIF(I65:XFD65,"&gt;"&amp;0)=0,,HLOOKUP(COUNTIF(I65:XFD65,"&gt;"&amp;0)-1,I$1:XFD65,A65+1,FALSE))</f>
        <v>34</v>
      </c>
      <c r="F65" s="7">
        <f>IF(COUNTIF(I65:XFD65,"&gt;"&amp;0)=0,,HLOOKUP(COUNTIF(I65:XFD65,"&gt;"&amp;0)-MIN($F$1+1,COUNTIF(I65:XFD65,"&gt;"&amp;0)),I$1:XFD65,A65+1,FALSE))</f>
        <v>30</v>
      </c>
      <c r="G65" s="8">
        <f t="shared" si="8"/>
        <v>1.0253485756577327</v>
      </c>
      <c r="H65" s="13" t="s">
        <v>90</v>
      </c>
      <c r="I65" s="9">
        <v>11</v>
      </c>
      <c r="J65" s="9">
        <v>11</v>
      </c>
      <c r="K65" s="9">
        <v>14</v>
      </c>
      <c r="L65" s="9">
        <v>20</v>
      </c>
      <c r="M65" s="9">
        <v>20</v>
      </c>
      <c r="N65" s="9">
        <v>20</v>
      </c>
      <c r="O65" s="9">
        <v>21</v>
      </c>
      <c r="P65" s="9">
        <v>21</v>
      </c>
      <c r="Q65" s="9">
        <v>21</v>
      </c>
      <c r="R65" s="9">
        <v>21</v>
      </c>
      <c r="S65" s="9">
        <v>22</v>
      </c>
      <c r="T65" s="9">
        <v>22</v>
      </c>
      <c r="U65" s="9">
        <v>25</v>
      </c>
      <c r="V65" s="9">
        <v>26</v>
      </c>
      <c r="W65" s="9">
        <v>26</v>
      </c>
      <c r="X65" s="9">
        <v>30</v>
      </c>
      <c r="Y65" s="9">
        <v>30</v>
      </c>
      <c r="Z65" s="9">
        <v>32</v>
      </c>
      <c r="AA65" s="9">
        <v>32</v>
      </c>
      <c r="AB65" s="9">
        <v>32</v>
      </c>
      <c r="AC65" s="9">
        <v>34</v>
      </c>
    </row>
    <row r="66" spans="1:29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Bosnia and Herzegovina</v>
      </c>
      <c r="D66" s="6">
        <f t="shared" si="7"/>
        <v>33</v>
      </c>
      <c r="E66" s="6">
        <f>IF(COUNTIF(I66:XFD66,"&gt;"&amp;0)=0,,HLOOKUP(COUNTIF(I66:XFD66,"&gt;"&amp;0)-1,I$1:XFD66,A66+1,FALSE))</f>
        <v>33</v>
      </c>
      <c r="F66" s="7">
        <f>IF(COUNTIF(I66:XFD66,"&gt;"&amp;0)=0,,HLOOKUP(COUNTIF(I66:XFD66,"&gt;"&amp;0)-MIN($F$1+1,COUNTIF(I66:XFD66,"&gt;"&amp;0)),I$1:XFD66,A66+1,FALSE))</f>
        <v>16</v>
      </c>
      <c r="G66" s="8">
        <f t="shared" si="8"/>
        <v>1.1557896243650145</v>
      </c>
      <c r="H66" s="13" t="s">
        <v>140</v>
      </c>
      <c r="I66" s="9">
        <v>10</v>
      </c>
      <c r="J66" s="9">
        <v>13</v>
      </c>
      <c r="K66" s="9">
        <v>13</v>
      </c>
      <c r="L66" s="9">
        <v>16</v>
      </c>
      <c r="M66" s="9">
        <v>17</v>
      </c>
      <c r="N66" s="9">
        <v>21</v>
      </c>
      <c r="O66" s="9">
        <v>23</v>
      </c>
      <c r="P66" s="9">
        <v>29</v>
      </c>
      <c r="Q66" s="9">
        <v>33</v>
      </c>
    </row>
    <row r="67" spans="1:29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Thailand</v>
      </c>
      <c r="D67" s="6">
        <f t="shared" si="7"/>
        <v>27</v>
      </c>
      <c r="E67" s="6">
        <f>IF(COUNTIF(I67:XFD67,"&gt;"&amp;0)=0,,HLOOKUP(COUNTIF(I67:XFD67,"&gt;"&amp;0)-1,I$1:XFD67,A67+1,FALSE))</f>
        <v>27</v>
      </c>
      <c r="F67" s="7">
        <f>IF(COUNTIF(I67:XFD67,"&gt;"&amp;0)=0,,HLOOKUP(COUNTIF(I67:XFD67,"&gt;"&amp;0)-MIN($F$1+1,COUNTIF(I67:XFD67,"&gt;"&amp;0)),I$1:XFD67,A67+1,FALSE))</f>
        <v>15</v>
      </c>
      <c r="G67" s="8">
        <f t="shared" si="8"/>
        <v>1.1247461131420948</v>
      </c>
      <c r="H67" s="13" t="s">
        <v>35</v>
      </c>
      <c r="I67" s="9">
        <v>9</v>
      </c>
      <c r="J67" s="9">
        <v>10</v>
      </c>
      <c r="K67" s="9">
        <v>12</v>
      </c>
      <c r="L67" s="9">
        <v>15</v>
      </c>
      <c r="M67" s="9">
        <v>19</v>
      </c>
      <c r="N67" s="9">
        <v>20</v>
      </c>
      <c r="O67" s="9">
        <v>23</v>
      </c>
      <c r="P67" s="9">
        <v>26</v>
      </c>
      <c r="Q67" s="9">
        <v>27</v>
      </c>
    </row>
    <row r="68" spans="1:29" x14ac:dyDescent="0.25">
      <c r="A68" s="9">
        <f t="shared" ref="A68:A131" si="9">A67+1</f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26</v>
      </c>
      <c r="E68" s="6">
        <f>IF(COUNTIF(I68:XFD68,"&gt;"&amp;0)=0,,HLOOKUP(COUNTIF(I68:XFD68,"&gt;"&amp;0)-1,I$1:XFD68,A68+1,FALSE))</f>
        <v>26</v>
      </c>
      <c r="F68" s="7">
        <f>IF(COUNTIF(I68:XFD68,"&gt;"&amp;0)=0,,HLOOKUP(COUNTIF(I68:XFD68,"&gt;"&amp;0)-MIN($F$1+1,COUNTIF(I68:XFD68,"&gt;"&amp;0)),I$1:XFD68,A68+1,FALSE))</f>
        <v>11</v>
      </c>
      <c r="G68" s="8">
        <f t="shared" si="8"/>
        <v>1.1877256418249378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</row>
    <row r="69" spans="1:29" x14ac:dyDescent="0.25">
      <c r="A69" s="9">
        <f t="shared" si="9"/>
        <v>68</v>
      </c>
      <c r="B69" s="9">
        <f t="array" ref="B69">IF(C69="",0,IF(OR(C69=Country_Comparison!$S$19:$S$38),1,0))</f>
        <v>0</v>
      </c>
      <c r="C69" s="9" t="str">
        <f t="shared" si="6"/>
        <v>Bulgaria</v>
      </c>
      <c r="D69" s="6">
        <f t="shared" si="7"/>
        <v>23</v>
      </c>
      <c r="E69" s="6">
        <f>IF(COUNTIF(I69:XFD69,"&gt;"&amp;0)=0,,HLOOKUP(COUNTIF(I69:XFD69,"&gt;"&amp;0)-1,I$1:XFD69,A69+1,FALSE))</f>
        <v>23</v>
      </c>
      <c r="F69" s="7">
        <f>IF(COUNTIF(I69:XFD69,"&gt;"&amp;0)=0,,HLOOKUP(COUNTIF(I69:XFD69,"&gt;"&amp;0)-MIN($F$1+1,COUNTIF(I69:XFD69,"&gt;"&amp;0)),I$1:XFD69,A69+1,FALSE))</f>
        <v>10</v>
      </c>
      <c r="G69" s="8">
        <f t="shared" si="8"/>
        <v>1.1812601880431084</v>
      </c>
      <c r="H69" s="13" t="s">
        <v>199</v>
      </c>
      <c r="I69" s="9">
        <v>8</v>
      </c>
      <c r="J69" s="9">
        <v>8</v>
      </c>
      <c r="K69" s="9">
        <v>8</v>
      </c>
      <c r="L69" s="9">
        <v>10</v>
      </c>
      <c r="M69" s="9">
        <v>10</v>
      </c>
      <c r="N69" s="9">
        <v>14</v>
      </c>
      <c r="O69" s="9">
        <v>17</v>
      </c>
      <c r="P69" s="9">
        <v>20</v>
      </c>
      <c r="Q69" s="9">
        <v>22</v>
      </c>
      <c r="R69" s="9">
        <v>23</v>
      </c>
    </row>
    <row r="70" spans="1:29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23</v>
      </c>
      <c r="E70" s="6">
        <f>IF(COUNTIF(I70:XFD70,"&gt;"&amp;0)=0,,HLOOKUP(COUNTIF(I70:XFD70,"&gt;"&amp;0)-1,I$1:XFD70,A70+1,FALSE))</f>
        <v>23</v>
      </c>
      <c r="F70" s="7">
        <f>IF(COUNTIF(I70:XFD70,"&gt;"&amp;0)=0,,HLOOKUP(COUNTIF(I70:XFD70,"&gt;"&amp;0)-MIN($F$1+1,COUNTIF(I70:XFD70,"&gt;"&amp;0)),I$1:XFD70,A70+1,FALSE))</f>
        <v>14</v>
      </c>
      <c r="G70" s="8">
        <f t="shared" ref="G70:G133" si="12">IF(COUNTIF(I70:XFD70,"&gt;"&amp;0)=0,,(E70/F70)^(1/MIN(COUNTIF(I70:XFD70,"&gt;"&amp;0)-1,$F$1)))</f>
        <v>1.1043836287043816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</row>
    <row r="71" spans="1:29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Albania</v>
      </c>
      <c r="D71" s="6">
        <f t="shared" si="11"/>
        <v>22</v>
      </c>
      <c r="E71" s="6">
        <f>IF(COUNTIF(I71:XFD71,"&gt;"&amp;0)=0,,HLOOKUP(COUNTIF(I71:XFD71,"&gt;"&amp;0)-1,I$1:XFD71,A71+1,FALSE))</f>
        <v>22</v>
      </c>
      <c r="F71" s="7">
        <f>IF(COUNTIF(I71:XFD71,"&gt;"&amp;0)=0,,HLOOKUP(COUNTIF(I71:XFD71,"&gt;"&amp;0)-MIN($F$1+1,COUNTIF(I71:XFD71,"&gt;"&amp;0)),I$1:XFD71,A71+1,FALSE))</f>
        <v>16</v>
      </c>
      <c r="G71" s="8">
        <f t="shared" si="12"/>
        <v>1.0657627566354742</v>
      </c>
      <c r="H71" s="13" t="s">
        <v>230</v>
      </c>
      <c r="I71" s="9">
        <v>8</v>
      </c>
      <c r="J71" s="9">
        <v>10</v>
      </c>
      <c r="K71" s="9">
        <v>10</v>
      </c>
      <c r="L71" s="9">
        <v>11</v>
      </c>
      <c r="M71" s="9">
        <v>15</v>
      </c>
      <c r="N71" s="9">
        <v>15</v>
      </c>
      <c r="O71" s="9">
        <v>16</v>
      </c>
      <c r="P71" s="9">
        <v>17</v>
      </c>
      <c r="Q71" s="9">
        <v>20</v>
      </c>
      <c r="R71" s="9">
        <v>20</v>
      </c>
      <c r="S71" s="9">
        <v>21</v>
      </c>
      <c r="T71" s="9">
        <v>22</v>
      </c>
    </row>
    <row r="72" spans="1:29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Moldova</v>
      </c>
      <c r="D72" s="6">
        <f t="shared" si="11"/>
        <v>22</v>
      </c>
      <c r="E72" s="6">
        <f>IF(COUNTIF(I72:XFD72,"&gt;"&amp;0)=0,,HLOOKUP(COUNTIF(I72:XFD72,"&gt;"&amp;0)-1,I$1:XFD72,A72+1,FALSE))</f>
        <v>22</v>
      </c>
      <c r="F72" s="7">
        <f>IF(COUNTIF(I72:XFD72,"&gt;"&amp;0)=0,,HLOOKUP(COUNTIF(I72:XFD72,"&gt;"&amp;0)-MIN($F$1+1,COUNTIF(I72:XFD72,"&gt;"&amp;0)),I$1:XFD72,A72+1,FALSE))</f>
        <v>8</v>
      </c>
      <c r="G72" s="8">
        <f t="shared" si="12"/>
        <v>1.2877547884506972</v>
      </c>
      <c r="H72" s="13" t="s">
        <v>345</v>
      </c>
      <c r="I72" s="9">
        <v>8</v>
      </c>
      <c r="J72" s="9">
        <v>12</v>
      </c>
      <c r="K72" s="9">
        <v>15</v>
      </c>
      <c r="L72" s="9">
        <v>19</v>
      </c>
      <c r="M72" s="9">
        <v>22</v>
      </c>
    </row>
    <row r="73" spans="1:29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Honduras</v>
      </c>
      <c r="D73" s="6">
        <f t="shared" si="11"/>
        <v>22</v>
      </c>
      <c r="E73" s="6">
        <f>IF(COUNTIF(I73:XFD73,"&gt;"&amp;0)=0,,HLOOKUP(COUNTIF(I73:XFD73,"&gt;"&amp;0)-1,I$1:XFD73,A73+1,FALSE))</f>
        <v>22</v>
      </c>
      <c r="F73" s="7">
        <f>IF(COUNTIF(I73:XFD73,"&gt;"&amp;0)=0,,HLOOKUP(COUNTIF(I73:XFD73,"&gt;"&amp;0)-MIN($F$1+1,COUNTIF(I73:XFD73,"&gt;"&amp;0)),I$1:XFD73,A73+1,FALSE))</f>
        <v>14</v>
      </c>
      <c r="G73" s="8">
        <f t="shared" si="12"/>
        <v>1.0946087842231575</v>
      </c>
      <c r="H73" s="13" t="s">
        <v>348</v>
      </c>
      <c r="I73" s="9">
        <v>10</v>
      </c>
      <c r="J73" s="9">
        <v>14</v>
      </c>
      <c r="K73" s="9">
        <v>15</v>
      </c>
      <c r="L73" s="9">
        <v>15</v>
      </c>
      <c r="M73" s="9">
        <v>22</v>
      </c>
      <c r="N73" s="9">
        <v>22</v>
      </c>
      <c r="O73" s="9">
        <v>22</v>
      </c>
    </row>
    <row r="74" spans="1:29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Andorra</v>
      </c>
      <c r="D74" s="6">
        <f t="shared" si="11"/>
        <v>22</v>
      </c>
      <c r="E74" s="6">
        <f>IF(COUNTIF(I74:XFD74,"&gt;"&amp;0)=0,,HLOOKUP(COUNTIF(I74:XFD74,"&gt;"&amp;0)-1,I$1:XFD74,A74+1,FALSE))</f>
        <v>22</v>
      </c>
      <c r="F74" s="7">
        <f>IF(COUNTIF(I74:XFD74,"&gt;"&amp;0)=0,,HLOOKUP(COUNTIF(I74:XFD74,"&gt;"&amp;0)-MIN($F$1+1,COUNTIF(I74:XFD74,"&gt;"&amp;0)),I$1:XFD74,A74+1,FALSE))</f>
        <v>15</v>
      </c>
      <c r="G74" s="8">
        <f t="shared" si="12"/>
        <v>1.0796084730466029</v>
      </c>
      <c r="H74" s="13" t="s">
        <v>109</v>
      </c>
      <c r="I74" s="9">
        <v>8</v>
      </c>
      <c r="J74" s="9">
        <v>12</v>
      </c>
      <c r="K74" s="9">
        <v>14</v>
      </c>
      <c r="L74" s="9">
        <v>15</v>
      </c>
      <c r="M74" s="9">
        <v>16</v>
      </c>
      <c r="N74" s="9">
        <v>17</v>
      </c>
      <c r="O74" s="9">
        <v>18</v>
      </c>
      <c r="P74" s="9">
        <v>21</v>
      </c>
      <c r="Q74" s="9">
        <v>22</v>
      </c>
    </row>
    <row r="75" spans="1:29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Estonia</v>
      </c>
      <c r="D75" s="6">
        <f t="shared" si="11"/>
        <v>21</v>
      </c>
      <c r="E75" s="6">
        <f>IF(COUNTIF(I75:XFD75,"&gt;"&amp;0)=0,,HLOOKUP(COUNTIF(I75:XFD75,"&gt;"&amp;0)-1,I$1:XFD75,A75+1,FALSE))</f>
        <v>21</v>
      </c>
      <c r="F75" s="7">
        <f>IF(COUNTIF(I75:XFD75,"&gt;"&amp;0)=0,,HLOOKUP(COUNTIF(I75:XFD75,"&gt;"&amp;0)-MIN($F$1+1,COUNTIF(I75:XFD75,"&gt;"&amp;0)),I$1:XFD75,A75+1,FALSE))</f>
        <v>11</v>
      </c>
      <c r="G75" s="8">
        <f t="shared" si="12"/>
        <v>1.1380604263098537</v>
      </c>
      <c r="H75" s="13" t="s">
        <v>88</v>
      </c>
      <c r="I75" s="9">
        <v>11</v>
      </c>
      <c r="J75" s="9">
        <v>12</v>
      </c>
      <c r="K75" s="9">
        <v>13</v>
      </c>
      <c r="L75" s="9">
        <v>15</v>
      </c>
      <c r="M75" s="9">
        <v>19</v>
      </c>
      <c r="N75" s="9">
        <v>21</v>
      </c>
    </row>
    <row r="76" spans="1:29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Lebanon</v>
      </c>
      <c r="D76" s="6">
        <f t="shared" si="11"/>
        <v>19</v>
      </c>
      <c r="E76" s="6">
        <f>IF(COUNTIF(I76:XFD76,"&gt;"&amp;0)=0,,HLOOKUP(COUNTIF(I76:XFD76,"&gt;"&amp;0)-1,I$1:XFD76,A76+1,FALSE))</f>
        <v>19</v>
      </c>
      <c r="F76" s="7">
        <f>IF(COUNTIF(I76:XFD76,"&gt;"&amp;0)=0,,HLOOKUP(COUNTIF(I76:XFD76,"&gt;"&amp;0)-MIN($F$1+1,COUNTIF(I76:XFD76,"&gt;"&amp;0)),I$1:XFD76,A76+1,FALSE))</f>
        <v>16</v>
      </c>
      <c r="G76" s="8">
        <f t="shared" si="12"/>
        <v>1.034967527040807</v>
      </c>
      <c r="H76" s="13" t="s">
        <v>67</v>
      </c>
      <c r="I76" s="9">
        <v>8</v>
      </c>
      <c r="J76" s="9">
        <v>8</v>
      </c>
      <c r="K76" s="9">
        <v>10</v>
      </c>
      <c r="L76" s="9">
        <v>11</v>
      </c>
      <c r="M76" s="9">
        <v>12</v>
      </c>
      <c r="N76" s="9">
        <v>14</v>
      </c>
      <c r="O76" s="9">
        <v>16</v>
      </c>
      <c r="P76" s="9">
        <v>17</v>
      </c>
      <c r="Q76" s="9">
        <v>17</v>
      </c>
      <c r="R76" s="9">
        <v>18</v>
      </c>
      <c r="S76" s="9">
        <v>19</v>
      </c>
      <c r="T76" s="9">
        <v>19</v>
      </c>
    </row>
    <row r="77" spans="1:29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Burkina Faso</v>
      </c>
      <c r="D77" s="6">
        <f t="shared" si="11"/>
        <v>19</v>
      </c>
      <c r="E77" s="6">
        <f>IF(COUNTIF(I77:XFD77,"&gt;"&amp;0)=0,,HLOOKUP(COUNTIF(I77:XFD77,"&gt;"&amp;0)-1,I$1:XFD77,A77+1,FALSE))</f>
        <v>19</v>
      </c>
      <c r="F77" s="7">
        <f>IF(COUNTIF(I77:XFD77,"&gt;"&amp;0)=0,,HLOOKUP(COUNTIF(I77:XFD77,"&gt;"&amp;0)-MIN($F$1+1,COUNTIF(I77:XFD77,"&gt;"&amp;0)),I$1:XFD77,A77+1,FALSE))</f>
        <v>16</v>
      </c>
      <c r="G77" s="8">
        <f t="shared" si="12"/>
        <v>1.034967527040807</v>
      </c>
      <c r="H77" s="13" t="s">
        <v>279</v>
      </c>
      <c r="I77" s="9">
        <v>9</v>
      </c>
      <c r="J77" s="9">
        <v>11</v>
      </c>
      <c r="K77" s="9">
        <v>12</v>
      </c>
      <c r="L77" s="9">
        <v>12</v>
      </c>
      <c r="M77" s="9">
        <v>14</v>
      </c>
      <c r="N77" s="9">
        <v>16</v>
      </c>
      <c r="O77" s="9">
        <v>16</v>
      </c>
      <c r="P77" s="9">
        <v>16</v>
      </c>
      <c r="Q77" s="9">
        <v>16</v>
      </c>
      <c r="R77" s="9">
        <v>17</v>
      </c>
      <c r="S77" s="9">
        <v>18</v>
      </c>
      <c r="T77" s="9">
        <v>19</v>
      </c>
    </row>
    <row r="78" spans="1:29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Croatia</v>
      </c>
      <c r="D78" s="6">
        <f t="shared" si="11"/>
        <v>18</v>
      </c>
      <c r="E78" s="6">
        <f>IF(COUNTIF(I78:XFD78,"&gt;"&amp;0)=0,,HLOOKUP(COUNTIF(I78:XFD78,"&gt;"&amp;0)-1,I$1:XFD78,A78+1,FALSE))</f>
        <v>18</v>
      </c>
      <c r="F78" s="7">
        <f>IF(COUNTIF(I78:XFD78,"&gt;"&amp;0)=0,,HLOOKUP(COUNTIF(I78:XFD78,"&gt;"&amp;0)-MIN($F$1+1,COUNTIF(I78:XFD78,"&gt;"&amp;0)),I$1:XFD78,A78+1,FALSE))</f>
        <v>8</v>
      </c>
      <c r="G78" s="8">
        <f t="shared" si="12"/>
        <v>1.2247448713915889</v>
      </c>
      <c r="H78" s="13" t="s">
        <v>76</v>
      </c>
      <c r="I78" s="9">
        <v>8</v>
      </c>
      <c r="J78" s="9">
        <v>12</v>
      </c>
      <c r="K78" s="9">
        <v>15</v>
      </c>
      <c r="L78" s="9">
        <v>16</v>
      </c>
      <c r="M78" s="9">
        <v>18</v>
      </c>
    </row>
    <row r="79" spans="1:29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Congo (Kinshasa)</v>
      </c>
      <c r="D79" s="6">
        <f t="shared" si="11"/>
        <v>18</v>
      </c>
      <c r="E79" s="6">
        <f>IF(COUNTIF(I79:XFD79,"&gt;"&amp;0)=0,,HLOOKUP(COUNTIF(I79:XFD79,"&gt;"&amp;0)-1,I$1:XFD79,A79+1,FALSE))</f>
        <v>18</v>
      </c>
      <c r="F79" s="7">
        <f>IF(COUNTIF(I79:XFD79,"&gt;"&amp;0)=0,,HLOOKUP(COUNTIF(I79:XFD79,"&gt;"&amp;0)-MIN($F$1+1,COUNTIF(I79:XFD79,"&gt;"&amp;0)),I$1:XFD79,A79+1,FALSE))</f>
        <v>13</v>
      </c>
      <c r="G79" s="8">
        <f t="shared" si="12"/>
        <v>1.0672491818795389</v>
      </c>
      <c r="H79" s="13" t="s">
        <v>351</v>
      </c>
      <c r="I79" s="9">
        <v>8</v>
      </c>
      <c r="J79" s="9">
        <v>8</v>
      </c>
      <c r="K79" s="9">
        <v>9</v>
      </c>
      <c r="L79" s="9">
        <v>13</v>
      </c>
      <c r="M79" s="9">
        <v>13</v>
      </c>
      <c r="N79" s="9">
        <v>18</v>
      </c>
      <c r="O79" s="9">
        <v>18</v>
      </c>
      <c r="P79" s="9">
        <v>18</v>
      </c>
      <c r="Q79" s="9">
        <v>18</v>
      </c>
    </row>
    <row r="80" spans="1:29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Bangladesh</v>
      </c>
      <c r="D80" s="6">
        <f t="shared" si="11"/>
        <v>17</v>
      </c>
      <c r="E80" s="6">
        <f>IF(COUNTIF(I80:XFD80,"&gt;"&amp;0)=0,,HLOOKUP(COUNTIF(I80:XFD80,"&gt;"&amp;0)-1,I$1:XFD80,A80+1,FALSE))</f>
        <v>17</v>
      </c>
      <c r="F80" s="7">
        <f>IF(COUNTIF(I80:XFD80,"&gt;"&amp;0)=0,,HLOOKUP(COUNTIF(I80:XFD80,"&gt;"&amp;0)-MIN($F$1+1,COUNTIF(I80:XFD80,"&gt;"&amp;0)),I$1:XFD80,A80+1,FALSE))</f>
        <v>8</v>
      </c>
      <c r="G80" s="8">
        <f t="shared" si="12"/>
        <v>1.2856407953291178</v>
      </c>
      <c r="H80" s="13" t="s">
        <v>202</v>
      </c>
      <c r="I80" s="9">
        <v>8</v>
      </c>
      <c r="J80" s="9">
        <v>9</v>
      </c>
      <c r="K80" s="9">
        <v>12</v>
      </c>
      <c r="L80" s="9">
        <v>17</v>
      </c>
    </row>
    <row r="81" spans="1:16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Lithuania</v>
      </c>
      <c r="D81" s="6">
        <f t="shared" si="11"/>
        <v>15</v>
      </c>
      <c r="E81" s="6">
        <f>IF(COUNTIF(I81:XFD81,"&gt;"&amp;0)=0,,HLOOKUP(COUNTIF(I81:XFD81,"&gt;"&amp;0)-1,I$1:XFD81,A81+1,FALSE))</f>
        <v>15</v>
      </c>
      <c r="F81" s="7">
        <f>IF(COUNTIF(I81:XFD81,"&gt;"&amp;0)=0,,HLOOKUP(COUNTIF(I81:XFD81,"&gt;"&amp;0)-MIN($F$1+1,COUNTIF(I81:XFD81,"&gt;"&amp;0)),I$1:XFD81,A81+1,FALSE))</f>
        <v>9</v>
      </c>
      <c r="G81" s="8">
        <f t="shared" si="12"/>
        <v>1.1075663432482901</v>
      </c>
      <c r="H81" s="13" t="s">
        <v>93</v>
      </c>
      <c r="I81" s="9">
        <v>8</v>
      </c>
      <c r="J81" s="9">
        <v>8</v>
      </c>
      <c r="K81" s="9">
        <v>9</v>
      </c>
      <c r="L81" s="9">
        <v>9</v>
      </c>
      <c r="M81" s="9">
        <v>11</v>
      </c>
      <c r="N81" s="9">
        <v>13</v>
      </c>
      <c r="O81" s="9">
        <v>15</v>
      </c>
      <c r="P81" s="9">
        <v>15</v>
      </c>
    </row>
    <row r="82" spans="1:16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Afghanistan</v>
      </c>
      <c r="D82" s="6">
        <f t="shared" si="11"/>
        <v>14</v>
      </c>
      <c r="E82" s="6">
        <f>IF(COUNTIF(I82:XFD82,"&gt;"&amp;0)=0,,HLOOKUP(COUNTIF(I82:XFD82,"&gt;"&amp;0)-1,I$1:XFD82,A82+1,FALSE))</f>
        <v>14</v>
      </c>
      <c r="F82" s="7">
        <f>IF(COUNTIF(I82:XFD82,"&gt;"&amp;0)=0,,HLOOKUP(COUNTIF(I82:XFD82,"&gt;"&amp;0)-MIN($F$1+1,COUNTIF(I82:XFD82,"&gt;"&amp;0)),I$1:XFD82,A82+1,FALSE))</f>
        <v>11</v>
      </c>
      <c r="G82" s="8">
        <f t="shared" si="12"/>
        <v>1.2727272727272727</v>
      </c>
      <c r="H82" s="13" t="s">
        <v>72</v>
      </c>
      <c r="I82" s="9">
        <v>11</v>
      </c>
      <c r="J82" s="9">
        <v>14</v>
      </c>
    </row>
    <row r="83" spans="1:16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Bolivia</v>
      </c>
      <c r="D83" s="6">
        <f t="shared" si="11"/>
        <v>14</v>
      </c>
      <c r="E83" s="6">
        <f>IF(COUNTIF(I83:XFD83,"&gt;"&amp;0)=0,,HLOOKUP(COUNTIF(I83:XFD83,"&gt;"&amp;0)-1,I$1:XFD83,A83+1,FALSE))</f>
        <v>14</v>
      </c>
      <c r="F83" s="7">
        <f>IF(COUNTIF(I83:XFD83,"&gt;"&amp;0)=0,,HLOOKUP(COUNTIF(I83:XFD83,"&gt;"&amp;0)-MIN($F$1+1,COUNTIF(I83:XFD83,"&gt;"&amp;0)),I$1:XFD83,A83+1,FALSE))</f>
        <v>8</v>
      </c>
      <c r="G83" s="8">
        <f t="shared" si="12"/>
        <v>1.1184269147201447</v>
      </c>
      <c r="H83" s="13" t="s">
        <v>346</v>
      </c>
      <c r="I83" s="9">
        <v>8</v>
      </c>
      <c r="J83" s="9">
        <v>9</v>
      </c>
      <c r="K83" s="9">
        <v>10</v>
      </c>
      <c r="L83" s="9">
        <v>10</v>
      </c>
      <c r="M83" s="9">
        <v>11</v>
      </c>
      <c r="N83" s="9">
        <v>14</v>
      </c>
    </row>
    <row r="84" spans="1:16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Belarus</v>
      </c>
      <c r="D84" s="6">
        <f t="shared" si="11"/>
        <v>13</v>
      </c>
      <c r="E84" s="6">
        <f>IF(COUNTIF(I84:XFD84,"&gt;"&amp;0)=0,,HLOOKUP(COUNTIF(I84:XFD84,"&gt;"&amp;0)-1,I$1:XFD84,A84+1,FALSE))</f>
        <v>13</v>
      </c>
      <c r="F84" s="7">
        <f>IF(COUNTIF(I84:XFD84,"&gt;"&amp;0)=0,,HLOOKUP(COUNTIF(I84:XFD84,"&gt;"&amp;0)-MIN($F$1+1,COUNTIF(I84:XFD84,"&gt;"&amp;0)),I$1:XFD84,A84+1,FALSE))</f>
        <v>8</v>
      </c>
      <c r="G84" s="8">
        <f t="shared" si="12"/>
        <v>1.2747548783981961</v>
      </c>
      <c r="H84" s="13" t="s">
        <v>91</v>
      </c>
      <c r="I84" s="9">
        <v>8</v>
      </c>
      <c r="J84" s="9">
        <v>13</v>
      </c>
      <c r="K84" s="9">
        <v>13</v>
      </c>
    </row>
    <row r="85" spans="1:16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South Africa</v>
      </c>
      <c r="D85" s="6">
        <f t="shared" si="11"/>
        <v>13</v>
      </c>
      <c r="E85" s="6">
        <f>IF(COUNTIF(I85:XFD85,"&gt;"&amp;0)=0,,HLOOKUP(COUNTIF(I85:XFD85,"&gt;"&amp;0)-1,I$1:XFD85,A85+1,FALSE))</f>
        <v>13</v>
      </c>
      <c r="F85" s="7">
        <f>IF(COUNTIF(I85:XFD85,"&gt;"&amp;0)=0,,HLOOKUP(COUNTIF(I85:XFD85,"&gt;"&amp;0)-MIN($F$1+1,COUNTIF(I85:XFD85,"&gt;"&amp;0)),I$1:XFD85,A85+1,FALSE))</f>
        <v>9</v>
      </c>
      <c r="G85" s="8">
        <f t="shared" si="12"/>
        <v>1.096289389328686</v>
      </c>
      <c r="H85" s="13" t="s">
        <v>145</v>
      </c>
      <c r="I85" s="9">
        <v>9</v>
      </c>
      <c r="J85" s="9">
        <v>9</v>
      </c>
      <c r="K85" s="9">
        <v>11</v>
      </c>
      <c r="L85" s="9">
        <v>12</v>
      </c>
      <c r="M85" s="9">
        <v>13</v>
      </c>
    </row>
    <row r="86" spans="1:16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United Arab Emirates</v>
      </c>
      <c r="D86" s="6">
        <f t="shared" si="11"/>
        <v>12</v>
      </c>
      <c r="E86" s="6">
        <f>IF(COUNTIF(I86:XFD86,"&gt;"&amp;0)=0,,HLOOKUP(COUNTIF(I86:XFD86,"&gt;"&amp;0)-1,I$1:XFD86,A86+1,FALSE))</f>
        <v>12</v>
      </c>
      <c r="F86" s="7">
        <f>IF(COUNTIF(I86:XFD86,"&gt;"&amp;0)=0,,HLOOKUP(COUNTIF(I86:XFD86,"&gt;"&amp;0)-MIN($F$1+1,COUNTIF(I86:XFD86,"&gt;"&amp;0)),I$1:XFD86,A86+1,FALSE))</f>
        <v>8</v>
      </c>
      <c r="G86" s="8">
        <f t="shared" si="12"/>
        <v>1.0844717711976986</v>
      </c>
      <c r="H86" s="13" t="s">
        <v>55</v>
      </c>
      <c r="I86" s="9">
        <v>8</v>
      </c>
      <c r="J86" s="9">
        <v>8</v>
      </c>
      <c r="K86" s="9">
        <v>9</v>
      </c>
      <c r="L86" s="9">
        <v>10</v>
      </c>
      <c r="M86" s="9">
        <v>10</v>
      </c>
      <c r="N86" s="9">
        <v>11</v>
      </c>
      <c r="O86" s="9">
        <v>12</v>
      </c>
    </row>
    <row r="87" spans="1:16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Cyprus</v>
      </c>
      <c r="D87" s="6">
        <f t="shared" si="11"/>
        <v>11</v>
      </c>
      <c r="E87" s="6">
        <f>IF(COUNTIF(I87:XFD87,"&gt;"&amp;0)=0,,HLOOKUP(COUNTIF(I87:XFD87,"&gt;"&amp;0)-1,I$1:XFD87,A87+1,FALSE))</f>
        <v>9</v>
      </c>
      <c r="F87" s="7">
        <f>IF(COUNTIF(I87:XFD87,"&gt;"&amp;0)=0,,HLOOKUP(COUNTIF(I87:XFD87,"&gt;"&amp;0)-MIN($F$1+1,COUNTIF(I87:XFD87,"&gt;"&amp;0)),I$1:XFD87,A87+1,FALSE))</f>
        <v>10</v>
      </c>
      <c r="G87" s="8">
        <f t="shared" si="12"/>
        <v>0.9791483623609768</v>
      </c>
      <c r="H87" s="13" t="s">
        <v>231</v>
      </c>
      <c r="I87" s="9">
        <v>8</v>
      </c>
      <c r="J87" s="9">
        <v>9</v>
      </c>
      <c r="K87" s="9">
        <v>10</v>
      </c>
      <c r="L87" s="9">
        <v>11</v>
      </c>
      <c r="M87" s="9">
        <v>11</v>
      </c>
      <c r="N87" s="9">
        <v>9</v>
      </c>
      <c r="O87" s="9">
        <v>9</v>
      </c>
      <c r="P87" s="9">
        <v>9</v>
      </c>
    </row>
    <row r="88" spans="1:16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Cuba</v>
      </c>
      <c r="D88" s="6">
        <f t="shared" si="11"/>
        <v>11</v>
      </c>
      <c r="E88" s="6">
        <f>IF(COUNTIF(I88:XFD88,"&gt;"&amp;0)=0,,HLOOKUP(COUNTIF(I88:XFD88,"&gt;"&amp;0)-1,I$1:XFD88,A88+1,FALSE))</f>
        <v>11</v>
      </c>
      <c r="F88" s="7">
        <f>IF(COUNTIF(I88:XFD88,"&gt;"&amp;0)=0,,HLOOKUP(COUNTIF(I88:XFD88,"&gt;"&amp;0)-MIN($F$1+1,COUNTIF(I88:XFD88,"&gt;"&amp;0)),I$1:XFD88,A88+1,FALSE))</f>
        <v>8</v>
      </c>
      <c r="G88" s="8">
        <f t="shared" si="12"/>
        <v>1.1726039399558574</v>
      </c>
      <c r="H88" s="13" t="s">
        <v>410</v>
      </c>
      <c r="I88" s="9">
        <v>8</v>
      </c>
      <c r="J88" s="9">
        <v>9</v>
      </c>
      <c r="K88" s="9">
        <v>11</v>
      </c>
    </row>
    <row r="89" spans="1:16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9</v>
      </c>
      <c r="E89" s="6">
        <f>IF(COUNTIF(I89:XFD89,"&gt;"&amp;0)=0,,HLOOKUP(COUNTIF(I89:XFD89,"&gt;"&amp;0)-1,I$1:XFD89,A89+1,FALSE))</f>
        <v>9</v>
      </c>
      <c r="F89" s="7">
        <f>IF(COUNTIF(I89:XFD89,"&gt;"&amp;0)=0,,HLOOKUP(COUNTIF(I89:XFD89,"&gt;"&amp;0)-MIN($F$1+1,COUNTIF(I89:XFD89,"&gt;"&amp;0)),I$1:XFD89,A89+1,FALSE))</f>
        <v>8</v>
      </c>
      <c r="G89" s="8">
        <f t="shared" si="12"/>
        <v>1.0298835719535588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</row>
    <row r="90" spans="1:16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8</v>
      </c>
      <c r="E90" s="6">
        <f>IF(COUNTIF(I90:XFD90,"&gt;"&amp;0)=0,,HLOOKUP(COUNTIF(I90:XFD90,"&gt;"&amp;0)-1,I$1:XFD90,A90+1,FALSE))</f>
        <v>8</v>
      </c>
      <c r="F90" s="7">
        <f>IF(COUNTIF(I90:XFD90,"&gt;"&amp;0)=0,,HLOOKUP(COUNTIF(I90:XFD90,"&gt;"&amp;0)-MIN($F$1+1,COUNTIF(I90:XFD90,"&gt;"&amp;0)),I$1:XFD90,A90+1,FALSE))</f>
        <v>8</v>
      </c>
      <c r="G90" s="8" t="e">
        <f t="shared" si="12"/>
        <v>#DIV/0!</v>
      </c>
      <c r="H90" s="13" t="s">
        <v>104</v>
      </c>
      <c r="I90" s="9">
        <v>8</v>
      </c>
    </row>
    <row r="91" spans="1:16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Armenia</v>
      </c>
      <c r="D91" s="6">
        <f t="shared" si="11"/>
        <v>8</v>
      </c>
      <c r="E91" s="6">
        <f>IF(COUNTIF(I91:XFD91,"&gt;"&amp;0)=0,,HLOOKUP(COUNTIF(I91:XFD91,"&gt;"&amp;0)-1,I$1:XFD91,A91+1,FALSE))</f>
        <v>8</v>
      </c>
      <c r="F91" s="7">
        <f>IF(COUNTIF(I91:XFD91,"&gt;"&amp;0)=0,,HLOOKUP(COUNTIF(I91:XFD91,"&gt;"&amp;0)-MIN($F$1+1,COUNTIF(I91:XFD91,"&gt;"&amp;0)),I$1:XFD91,A91+1,FALSE))</f>
        <v>8</v>
      </c>
      <c r="G91" s="8">
        <f t="shared" si="12"/>
        <v>1</v>
      </c>
      <c r="H91" s="13" t="s">
        <v>105</v>
      </c>
      <c r="I91" s="9">
        <v>8</v>
      </c>
      <c r="J91" s="9">
        <v>8</v>
      </c>
    </row>
    <row r="92" spans="1:16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16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16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16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16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ref="A132:A195" si="13">A131+1</f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si="13"/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ref="A196:A200" si="17">A195+1</f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si="17"/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55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82718</v>
      </c>
      <c r="G2" s="41">
        <f>MAX(CumulativeDead!2:2)</f>
        <v>3335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4.0317705940665874E-2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135586</v>
      </c>
      <c r="G3" s="41">
        <f>MAX(CumulativeDead!3:3)</f>
        <v>17127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0.12631835145221484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62589</v>
      </c>
      <c r="G4" s="41">
        <f>MAX(CumulativeDead!4:4)</f>
        <v>3872</v>
      </c>
      <c r="J4" s="41">
        <v>83992949</v>
      </c>
      <c r="K4" s="52">
        <v>0</v>
      </c>
      <c r="L4" s="41">
        <v>0</v>
      </c>
      <c r="M4" s="69">
        <f t="shared" si="0"/>
        <v>6.1863905798143444E-2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10331</v>
      </c>
      <c r="G5" s="41">
        <f>MAX(CumulativeDead!5:5)</f>
        <v>192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1.8584841738457071E-2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141942</v>
      </c>
      <c r="G6" s="41">
        <f>MAX(CumulativeDead!6:6)</f>
        <v>14045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9.894886643840442E-2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107663</v>
      </c>
      <c r="G7" s="41">
        <f>MAX(CumulativeDead!7:7)</f>
        <v>2016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1.87250959010988E-2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110065</v>
      </c>
      <c r="G8" s="41">
        <f>MAX(CumulativeDead!8:8)</f>
        <v>10343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9.3971743969472582E-2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396223</v>
      </c>
      <c r="G9" s="41">
        <f>MAX(CumulativeDead!9:9)</f>
        <v>12722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3.2108181503850107E-2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22253</v>
      </c>
      <c r="G10" s="41">
        <f>MAX(CumulativeDead!10:10)</f>
        <v>821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3.6893901945805059E-2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6086</v>
      </c>
      <c r="G11" s="41">
        <f>MAX(CumulativeDead!11:11)</f>
        <v>89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1.462372658560631E-2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7693</v>
      </c>
      <c r="G12" s="41">
        <f>MAX(CumulativeDead!12:12)</f>
        <v>591</v>
      </c>
      <c r="J12" s="41">
        <v>10099265</v>
      </c>
      <c r="K12" s="52">
        <v>5.8</v>
      </c>
      <c r="L12" s="41">
        <v>585.75736999999992</v>
      </c>
      <c r="M12" s="69">
        <f t="shared" si="0"/>
        <v>7.6823085922266998E-2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5266</v>
      </c>
      <c r="G13" s="41">
        <f>MAX(CumulativeDead!13:13)</f>
        <v>203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3.8549183440941888E-2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19709</v>
      </c>
      <c r="G14" s="41">
        <f>MAX(CumulativeDead!14:14)</f>
        <v>2108</v>
      </c>
      <c r="J14" s="41">
        <v>17134872</v>
      </c>
      <c r="K14" s="52">
        <v>0</v>
      </c>
      <c r="L14" s="41">
        <v>0</v>
      </c>
      <c r="M14" s="69">
        <f t="shared" si="0"/>
        <v>0.10695621289766097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55949</v>
      </c>
      <c r="G15" s="41">
        <f>MAX(CumulativeDead!15:15)</f>
        <v>6171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0.11029687751344974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3906</v>
      </c>
      <c r="G16" s="41">
        <f>MAX(CumulativeDead!16:16)</f>
        <v>92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2.3553507424475168E-2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22194</v>
      </c>
      <c r="G18" s="41">
        <f>MAX(CumulativeDead!18:18)</f>
        <v>2035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9.1691448139136697E-2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12639</v>
      </c>
      <c r="G19" s="41">
        <f>MAX(CumulativeDead!19:19)</f>
        <v>243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1.9226204604794683E-2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2057</v>
      </c>
      <c r="G20" s="41">
        <f>MAX(CumulativeDead!20:20)</f>
        <v>6</v>
      </c>
      <c r="J20" s="41">
        <v>2881053</v>
      </c>
      <c r="K20" s="52">
        <v>0</v>
      </c>
      <c r="L20" s="41">
        <v>0</v>
      </c>
      <c r="M20" s="69">
        <f t="shared" si="0"/>
        <v>2.9168692270296549E-3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5895</v>
      </c>
      <c r="G21" s="41">
        <f>MAX(CumulativeDead!21:21)</f>
        <v>45</v>
      </c>
      <c r="J21" s="41">
        <v>25499884</v>
      </c>
      <c r="K21" s="52">
        <v>0</v>
      </c>
      <c r="L21" s="41">
        <v>0</v>
      </c>
      <c r="M21" s="69">
        <f t="shared" si="0"/>
        <v>7.6335877862595417E-3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1481</v>
      </c>
      <c r="G22" s="41">
        <f>MAX(CumulativeDead!22:22)</f>
        <v>6</v>
      </c>
      <c r="J22" s="41">
        <v>5850342</v>
      </c>
      <c r="K22" s="52">
        <v>0</v>
      </c>
      <c r="L22" s="41">
        <v>0</v>
      </c>
      <c r="M22" s="69">
        <f t="shared" si="0"/>
        <v>4.0513166779203242E-3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3963</v>
      </c>
      <c r="G23" s="41">
        <f>MAX(CumulativeDead!23:23)</f>
        <v>63</v>
      </c>
      <c r="J23" s="41">
        <v>32365999</v>
      </c>
      <c r="K23" s="52">
        <v>0</v>
      </c>
      <c r="L23" s="41">
        <v>0</v>
      </c>
      <c r="M23" s="69">
        <f t="shared" si="0"/>
        <v>1.5897047691143074E-2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17872</v>
      </c>
      <c r="G24" s="41">
        <f>MAX(CumulativeDead!24:24)</f>
        <v>375</v>
      </c>
      <c r="J24" s="41">
        <v>37742154</v>
      </c>
      <c r="K24" s="52">
        <v>0</v>
      </c>
      <c r="L24" s="41">
        <v>0</v>
      </c>
      <c r="M24" s="69">
        <f t="shared" si="0"/>
        <v>2.0982542524619518E-2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1832</v>
      </c>
      <c r="G25" s="41">
        <f>MAX(CumulativeDead!25:25)</f>
        <v>81</v>
      </c>
      <c r="J25" s="41">
        <v>10423054</v>
      </c>
      <c r="K25" s="52">
        <v>6</v>
      </c>
      <c r="L25" s="41">
        <v>625.38324</v>
      </c>
      <c r="M25" s="69">
        <f t="shared" si="0"/>
        <v>4.4213973799126637E-2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811</v>
      </c>
      <c r="G26" s="41">
        <f>MAX(CumulativeDead!26:26)</f>
        <v>5</v>
      </c>
      <c r="J26" s="41">
        <v>1701575</v>
      </c>
      <c r="K26" s="52">
        <v>0</v>
      </c>
      <c r="L26" s="41">
        <v>0</v>
      </c>
      <c r="M26" s="69">
        <f t="shared" si="0"/>
        <v>6.1652281134401974E-3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9248</v>
      </c>
      <c r="G27" s="41">
        <f>MAX(CumulativeDead!27:27)</f>
        <v>65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7.0285467128027683E-3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2308</v>
      </c>
      <c r="G28" s="41">
        <f>MAX(CumulativeDead!28:28)</f>
        <v>34</v>
      </c>
      <c r="J28" s="41">
        <v>5540720</v>
      </c>
      <c r="K28" s="52">
        <v>6.1</v>
      </c>
      <c r="L28" s="41">
        <v>337.98392000000001</v>
      </c>
      <c r="M28" s="69">
        <f t="shared" si="0"/>
        <v>1.4731369150779897E-2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14034</v>
      </c>
      <c r="G29" s="41">
        <f>MAX(CumulativeDead!29:29)</f>
        <v>686</v>
      </c>
      <c r="J29" s="41">
        <v>212559417</v>
      </c>
      <c r="K29" s="52">
        <v>0</v>
      </c>
      <c r="L29" s="41">
        <v>0</v>
      </c>
      <c r="M29" s="69">
        <f t="shared" si="0"/>
        <v>4.8881288299843235E-2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5017</v>
      </c>
      <c r="G30" s="41">
        <f>MAX(CumulativeDead!30:30)</f>
        <v>88</v>
      </c>
      <c r="J30" s="41">
        <v>10708981</v>
      </c>
      <c r="K30" s="52">
        <v>11.6</v>
      </c>
      <c r="L30" s="41">
        <v>1242.241796</v>
      </c>
      <c r="M30" s="69">
        <f t="shared" si="0"/>
        <v>1.7540362766593581E-2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1059</v>
      </c>
      <c r="G31" s="41">
        <f>MAX(CumulativeDead!31:31)</f>
        <v>36</v>
      </c>
      <c r="J31" s="41">
        <v>2078938</v>
      </c>
      <c r="K31" s="52">
        <v>6.4</v>
      </c>
      <c r="L31" s="41">
        <v>133.05203200000003</v>
      </c>
      <c r="M31" s="69">
        <f t="shared" si="0"/>
        <v>3.39943342776204E-2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1586</v>
      </c>
      <c r="G32" s="41">
        <f>MAX(CumulativeDead!32:32)</f>
        <v>6</v>
      </c>
      <c r="J32" s="41">
        <v>341243</v>
      </c>
      <c r="K32" s="52">
        <v>0</v>
      </c>
      <c r="L32" s="41">
        <v>0</v>
      </c>
      <c r="M32" s="69">
        <f t="shared" si="0"/>
        <v>3.7831021437578815E-3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12442</v>
      </c>
      <c r="G33" s="41">
        <f>MAX(CumulativeDead!33:33)</f>
        <v>345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2.7728660986979584E-2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1122</v>
      </c>
      <c r="G34" s="41">
        <f>MAX(CumulativeDead!34:34)</f>
        <v>65</v>
      </c>
      <c r="J34" s="41">
        <v>40222493</v>
      </c>
      <c r="K34" s="52">
        <v>0</v>
      </c>
      <c r="L34" s="41">
        <v>0</v>
      </c>
      <c r="M34" s="69">
        <f t="shared" ref="M34:M65" si="2">G34/F34</f>
        <v>5.7932263814616754E-2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5709</v>
      </c>
      <c r="G35" s="41">
        <f>MAX(CumulativeDead!35:35)</f>
        <v>210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3.678402522333158E-2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4417</v>
      </c>
      <c r="G36" s="41">
        <f>MAX(CumulativeDead!36:36)</f>
        <v>197</v>
      </c>
      <c r="J36" s="41">
        <v>19237691</v>
      </c>
      <c r="K36" s="52">
        <v>21.4</v>
      </c>
      <c r="L36" s="41">
        <v>4116.8658740000001</v>
      </c>
      <c r="M36" s="69">
        <f t="shared" si="2"/>
        <v>4.4600407516413858E-2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2795</v>
      </c>
      <c r="G37" s="41">
        <f>MAX(CumulativeDead!37:37)</f>
        <v>41</v>
      </c>
      <c r="J37" s="41">
        <v>34813871</v>
      </c>
      <c r="K37" s="52">
        <v>0</v>
      </c>
      <c r="L37" s="41">
        <v>0</v>
      </c>
      <c r="M37" s="69">
        <f t="shared" si="2"/>
        <v>1.4669051878354204E-2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2359</v>
      </c>
      <c r="G38" s="41">
        <f>MAX(CumulativeDead!38:38)</f>
        <v>12</v>
      </c>
      <c r="J38" s="41">
        <v>9890402</v>
      </c>
      <c r="K38" s="52">
        <v>0</v>
      </c>
      <c r="L38" s="41">
        <v>0</v>
      </c>
      <c r="M38" s="69">
        <f t="shared" si="2"/>
        <v>5.0869012293344642E-3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5311</v>
      </c>
      <c r="G39" s="41">
        <f>MAX(CumulativeDead!39:39)</f>
        <v>150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2.8243268687629448E-2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1450</v>
      </c>
      <c r="G40" s="41">
        <f>MAX(CumulativeDead!40:40)</f>
        <v>94</v>
      </c>
      <c r="J40" s="41">
        <v>102334404</v>
      </c>
      <c r="K40" s="52">
        <v>0</v>
      </c>
      <c r="L40" s="41">
        <v>0</v>
      </c>
      <c r="M40" s="69">
        <f t="shared" si="2"/>
        <v>6.4827586206896548E-2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743</v>
      </c>
      <c r="G41" s="41">
        <f>MAX(CumulativeDead!41:41)</f>
        <v>1</v>
      </c>
      <c r="J41" s="41">
        <v>4270571</v>
      </c>
      <c r="K41" s="52">
        <v>0</v>
      </c>
      <c r="L41" s="41">
        <v>0</v>
      </c>
      <c r="M41" s="69">
        <f t="shared" si="2"/>
        <v>1.3458950201884253E-3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279</v>
      </c>
      <c r="G42" s="41">
        <f>MAX(CumulativeDead!42:42)</f>
        <v>34</v>
      </c>
      <c r="J42" s="41">
        <v>33931</v>
      </c>
      <c r="K42" s="52">
        <v>0</v>
      </c>
      <c r="L42" s="41">
        <v>0</v>
      </c>
      <c r="M42" s="69">
        <f t="shared" si="2"/>
        <v>0.12186379928315412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1149</v>
      </c>
      <c r="G43" s="41">
        <f>MAX(CumulativeDead!43:43)</f>
        <v>21</v>
      </c>
      <c r="J43" s="41">
        <v>1326535</v>
      </c>
      <c r="K43" s="52">
        <v>14.6</v>
      </c>
      <c r="L43" s="41">
        <v>193.67410999999998</v>
      </c>
      <c r="M43" s="69">
        <f t="shared" si="2"/>
        <v>1.8276762402088774E-2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548</v>
      </c>
      <c r="G44" s="41">
        <f>MAX(CumulativeDead!44:44)</f>
        <v>19</v>
      </c>
      <c r="J44" s="41">
        <v>6825445</v>
      </c>
      <c r="K44" s="52">
        <v>0</v>
      </c>
      <c r="L44" s="41">
        <v>0</v>
      </c>
      <c r="M44" s="69">
        <f t="shared" si="2"/>
        <v>3.4671532846715328E-2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2258</v>
      </c>
      <c r="G45" s="41">
        <f>MAX(CumulativeDead!45:45)</f>
        <v>27</v>
      </c>
      <c r="J45" s="41">
        <v>69799978</v>
      </c>
      <c r="K45" s="52">
        <v>0</v>
      </c>
      <c r="L45" s="41">
        <v>0</v>
      </c>
      <c r="M45" s="69">
        <f t="shared" si="2"/>
        <v>1.1957484499557131E-2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2738</v>
      </c>
      <c r="G46" s="41">
        <f>MAX(CumulativeDead!46:46)</f>
        <v>221</v>
      </c>
      <c r="J46" s="41">
        <v>273523615</v>
      </c>
      <c r="K46" s="52">
        <v>0</v>
      </c>
      <c r="L46" s="41">
        <v>0</v>
      </c>
      <c r="M46" s="69">
        <f t="shared" si="2"/>
        <v>8.071585098612126E-2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4848</v>
      </c>
      <c r="G47" s="41">
        <f>MAX(CumulativeDead!47:47)</f>
        <v>129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2.6608910891089108E-2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3764</v>
      </c>
      <c r="G48" s="41">
        <f>MAX(CumulativeDead!48:48)</f>
        <v>177</v>
      </c>
      <c r="J48" s="41">
        <v>109581078</v>
      </c>
      <c r="K48" s="52">
        <v>0</v>
      </c>
      <c r="L48" s="41">
        <v>0</v>
      </c>
      <c r="M48" s="69">
        <f t="shared" si="2"/>
        <v>4.7024442082890541E-2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376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1.3297872340425532E-2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249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7497</v>
      </c>
      <c r="G51" s="41">
        <f>MAX(CumulativeDead!51:51)</f>
        <v>58</v>
      </c>
      <c r="J51" s="41">
        <v>145934462</v>
      </c>
      <c r="K51" s="52">
        <v>0</v>
      </c>
      <c r="L51" s="41">
        <v>0</v>
      </c>
      <c r="M51" s="69">
        <f t="shared" si="2"/>
        <v>7.7364279044951313E-3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5116</v>
      </c>
      <c r="G52" s="41">
        <f>MAX(CumulativeDead!52:52)</f>
        <v>43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8.4050039093041436E-3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135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7.4074074074074077E-3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2447</v>
      </c>
      <c r="G54" s="41">
        <f>MAX(CumulativeDead!54:54)</f>
        <v>61</v>
      </c>
      <c r="J54" s="41">
        <v>8737371</v>
      </c>
      <c r="K54" s="52" t="s">
        <v>511</v>
      </c>
      <c r="L54" s="41" t="e">
        <v>#VALUE!</v>
      </c>
      <c r="M54" s="69">
        <f t="shared" si="2"/>
        <v>2.4928483857785042E-2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2970</v>
      </c>
      <c r="G55" s="41">
        <f>MAX(CumulativeDead!55:55)</f>
        <v>44</v>
      </c>
      <c r="J55" s="41">
        <v>625978</v>
      </c>
      <c r="K55" s="52">
        <v>24.8</v>
      </c>
      <c r="L55" s="41">
        <v>155.24254400000001</v>
      </c>
      <c r="M55" s="69">
        <f t="shared" si="2"/>
        <v>1.4814814814814815E-2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383</v>
      </c>
      <c r="G56" s="41">
        <f>MAX(CumulativeDead!56:56)</f>
        <v>22</v>
      </c>
      <c r="J56" s="41">
        <v>2877797</v>
      </c>
      <c r="K56" s="52" t="s">
        <v>511</v>
      </c>
      <c r="L56" s="41" t="e">
        <v>#VALUE!</v>
      </c>
      <c r="M56" s="69">
        <f t="shared" si="2"/>
        <v>5.7441253263707574E-2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1282</v>
      </c>
      <c r="G57" s="41">
        <f>MAX(CumulativeDead!57:57)</f>
        <v>18</v>
      </c>
      <c r="J57" s="41">
        <v>4105267</v>
      </c>
      <c r="K57" s="52">
        <v>14.7</v>
      </c>
      <c r="L57" s="41">
        <v>603.47424899999999</v>
      </c>
      <c r="M57" s="69">
        <f t="shared" si="2"/>
        <v>1.4040561622464899E-2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581</v>
      </c>
      <c r="G58" s="41">
        <f>MAX(CumulativeDead!58:58)</f>
        <v>2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3.4423407917383822E-3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1628</v>
      </c>
      <c r="G59" s="41">
        <f>MAX(CumulativeDead!59:59)</f>
        <v>56</v>
      </c>
      <c r="J59" s="41">
        <v>45195774</v>
      </c>
      <c r="K59" s="52" t="s">
        <v>511</v>
      </c>
      <c r="L59" s="41" t="e">
        <v>#VALUE!</v>
      </c>
      <c r="M59" s="69">
        <f t="shared" si="2"/>
        <v>3.4398034398034398E-2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4035</v>
      </c>
      <c r="G60" s="41">
        <f>MAX(CumulativeDead!60:60)</f>
        <v>57</v>
      </c>
      <c r="J60" s="41">
        <v>220892340</v>
      </c>
      <c r="K60" s="52">
        <v>0</v>
      </c>
      <c r="L60" s="41">
        <v>0</v>
      </c>
      <c r="M60" s="69">
        <f t="shared" si="2"/>
        <v>1.412639405204461E-2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2954</v>
      </c>
      <c r="G61" s="41">
        <f>MAX(CumulativeDead!61:61)</f>
        <v>107</v>
      </c>
      <c r="J61" s="41">
        <v>32971854</v>
      </c>
      <c r="K61" s="52">
        <v>0</v>
      </c>
      <c r="L61" s="41">
        <v>0</v>
      </c>
      <c r="M61" s="69">
        <f t="shared" si="2"/>
        <v>3.6222071767095465E-2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861</v>
      </c>
      <c r="G62" s="41">
        <f>MAX(CumulativeDead!62:62)</f>
        <v>13</v>
      </c>
      <c r="J62" s="41">
        <v>9449323</v>
      </c>
      <c r="K62" s="52" t="s">
        <v>511</v>
      </c>
      <c r="L62" s="41" t="e">
        <v>#VALUE!</v>
      </c>
      <c r="M62" s="69">
        <f t="shared" si="2"/>
        <v>1.5098722415795587E-2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2100</v>
      </c>
      <c r="G63" s="41">
        <f>MAX(CumulativeDead!63:63)</f>
        <v>55</v>
      </c>
      <c r="J63" s="41">
        <v>4314767</v>
      </c>
      <c r="K63" s="52" t="s">
        <v>511</v>
      </c>
      <c r="L63" s="41" t="e">
        <v>#VALUE!</v>
      </c>
      <c r="M63" s="69">
        <f t="shared" si="2"/>
        <v>2.6190476190476191E-2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1468</v>
      </c>
      <c r="G64" s="41">
        <f>MAX(CumulativeDead!64:64)</f>
        <v>193</v>
      </c>
      <c r="J64" s="41">
        <v>43851044</v>
      </c>
      <c r="K64" s="52" t="s">
        <v>511</v>
      </c>
      <c r="L64" s="41" t="e">
        <v>#VALUE!</v>
      </c>
      <c r="M64" s="69">
        <f t="shared" si="2"/>
        <v>0.13147138964577657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196</v>
      </c>
      <c r="G65" s="41">
        <f>MAX(CumulativeDead!65:65)</f>
        <v>3</v>
      </c>
      <c r="J65" s="41">
        <v>3989167</v>
      </c>
      <c r="K65" s="52" t="s">
        <v>511</v>
      </c>
      <c r="L65" s="41" t="e">
        <v>#VALUE!</v>
      </c>
      <c r="M65" s="69">
        <f t="shared" si="2"/>
        <v>1.5306122448979591E-2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1749</v>
      </c>
      <c r="G66" s="41">
        <f>MAX(CumulativeDead!66:66)</f>
        <v>13</v>
      </c>
      <c r="J66" s="41">
        <v>59308690</v>
      </c>
      <c r="K66" s="52">
        <v>0</v>
      </c>
      <c r="L66" s="41">
        <v>0</v>
      </c>
      <c r="M66" s="69">
        <f t="shared" ref="M66:M97" si="4">G66/F66</f>
        <v>7.4328187535734709E-3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577</v>
      </c>
      <c r="G67" s="41">
        <f>MAX(CumulativeDead!67:67)</f>
        <v>23</v>
      </c>
      <c r="J67" s="41">
        <v>6948445</v>
      </c>
      <c r="K67" s="52">
        <v>12.2</v>
      </c>
      <c r="L67" s="41">
        <v>847.71028999999987</v>
      </c>
      <c r="M67" s="69">
        <f t="shared" si="4"/>
        <v>3.9861351819757362E-2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483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4.140786749482402E-3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817</v>
      </c>
      <c r="G69" s="41">
        <f>MAX(CumulativeDead!69:69)</f>
        <v>47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5.7527539779681759E-2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371</v>
      </c>
      <c r="G70" s="41">
        <f>MAX(CumulativeDead!70:70)</f>
        <v>2</v>
      </c>
      <c r="J70" s="41">
        <v>5106626</v>
      </c>
      <c r="K70" s="52" t="s">
        <v>511</v>
      </c>
      <c r="L70" s="41" t="e">
        <v>#VALUE!</v>
      </c>
      <c r="M70" s="69">
        <f t="shared" si="4"/>
        <v>5.3908355795148251E-3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3747</v>
      </c>
      <c r="G71" s="41">
        <f>MAX(CumulativeDead!71:71)</f>
        <v>191</v>
      </c>
      <c r="J71" s="41">
        <v>17643054</v>
      </c>
      <c r="K71" s="52">
        <v>0</v>
      </c>
      <c r="L71" s="41">
        <v>0</v>
      </c>
      <c r="M71" s="69">
        <f t="shared" si="4"/>
        <v>5.0974112623432079E-2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548</v>
      </c>
      <c r="G72" s="41">
        <f>MAX(CumulativeDead!72:72)</f>
        <v>2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3.6496350364963502E-3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623</v>
      </c>
      <c r="G73" s="41">
        <f>MAX(CumulativeDead!73:73)</f>
        <v>23</v>
      </c>
      <c r="J73" s="41">
        <v>11818619</v>
      </c>
      <c r="K73" s="52" t="s">
        <v>511</v>
      </c>
      <c r="L73" s="41" t="e">
        <v>#VALUE!</v>
      </c>
      <c r="M73" s="69">
        <f t="shared" si="4"/>
        <v>3.691813804173355E-2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717</v>
      </c>
      <c r="G74" s="41">
        <f>MAX(CumulativeDead!74:74)</f>
        <v>8</v>
      </c>
      <c r="J74" s="41">
        <v>10139177</v>
      </c>
      <c r="K74" s="52" t="s">
        <v>511</v>
      </c>
      <c r="L74" s="41" t="e">
        <v>#VALUE!</v>
      </c>
      <c r="M74" s="69">
        <f t="shared" si="4"/>
        <v>1.1157601115760111E-2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494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2.2267206477732792E-2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599</v>
      </c>
      <c r="G76" s="41">
        <f>MAX(CumulativeDead!76:76)</f>
        <v>26</v>
      </c>
      <c r="J76" s="41">
        <v>2083374</v>
      </c>
      <c r="K76" s="52" t="s">
        <v>511</v>
      </c>
      <c r="L76" s="41" t="e">
        <v>#VALUE!</v>
      </c>
      <c r="M76" s="69">
        <f t="shared" si="4"/>
        <v>4.340567612687813E-2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764</v>
      </c>
      <c r="G77" s="41">
        <f>MAX(CumulativeDead!77:77)</f>
        <v>33</v>
      </c>
      <c r="J77" s="41">
        <v>3280819</v>
      </c>
      <c r="K77" s="52" t="s">
        <v>511</v>
      </c>
      <c r="L77" s="41" t="e">
        <v>#VALUE!</v>
      </c>
      <c r="M77" s="69">
        <f t="shared" si="4"/>
        <v>4.3193717277486908E-2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1780</v>
      </c>
      <c r="G78" s="41">
        <f>MAX(CumulativeDead!78:78)</f>
        <v>50</v>
      </c>
      <c r="J78" s="41">
        <v>50882891</v>
      </c>
      <c r="K78" s="52" t="s">
        <v>511</v>
      </c>
      <c r="L78" s="41" t="e">
        <v>#VALUE!</v>
      </c>
      <c r="M78" s="69">
        <f t="shared" si="4"/>
        <v>2.8089887640449437E-2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293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2439</v>
      </c>
      <c r="G80" s="41">
        <f>MAX(CumulativeDead!80:80)</f>
        <v>125</v>
      </c>
      <c r="J80" s="41">
        <v>128932753</v>
      </c>
      <c r="K80" s="52" t="s">
        <v>511</v>
      </c>
      <c r="L80" s="41" t="e">
        <v>#VALUE!</v>
      </c>
      <c r="M80" s="69">
        <f t="shared" si="4"/>
        <v>5.1250512505125051E-2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237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8.4388185654008432E-3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853</v>
      </c>
      <c r="G83" s="41">
        <f>MAX(CumulativeDead!83:83)</f>
        <v>8</v>
      </c>
      <c r="J83" s="41">
        <v>2963243</v>
      </c>
      <c r="K83" s="52" t="s">
        <v>511</v>
      </c>
      <c r="L83" s="41" t="e">
        <v>#VALUE!</v>
      </c>
      <c r="M83" s="69">
        <f t="shared" si="4"/>
        <v>9.3786635404454859E-3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63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4.7619047619047616E-2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423</v>
      </c>
      <c r="G85" s="41">
        <f>MAX(CumulativeDead!85:85)</f>
        <v>14</v>
      </c>
      <c r="J85" s="41">
        <v>38928346</v>
      </c>
      <c r="K85" s="52" t="s">
        <v>511</v>
      </c>
      <c r="L85" s="41" t="e">
        <v>#VALUE!</v>
      </c>
      <c r="M85" s="69">
        <f t="shared" si="4"/>
        <v>3.309692671394799E-2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1184</v>
      </c>
      <c r="G86" s="41">
        <f>MAX(CumulativeDead!86:86)</f>
        <v>90</v>
      </c>
      <c r="J86" s="41">
        <v>36910560</v>
      </c>
      <c r="K86" s="52" t="s">
        <v>511</v>
      </c>
      <c r="L86" s="41" t="e">
        <v>#VALUE!</v>
      </c>
      <c r="M86" s="69">
        <f t="shared" si="4"/>
        <v>7.6013513513513514E-2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880</v>
      </c>
      <c r="G87" s="41">
        <f>MAX(CumulativeDead!87:87)</f>
        <v>15</v>
      </c>
      <c r="J87" s="41">
        <v>2722289</v>
      </c>
      <c r="K87" s="52">
        <v>15.5</v>
      </c>
      <c r="L87" s="41">
        <v>421.95479499999999</v>
      </c>
      <c r="M87" s="69">
        <f t="shared" si="4"/>
        <v>1.7045454545454544E-2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1056</v>
      </c>
      <c r="G88" s="41">
        <f>MAX(CumulativeDead!88:88)</f>
        <v>22</v>
      </c>
      <c r="J88" s="41">
        <v>4033963</v>
      </c>
      <c r="K88" s="52" t="s">
        <v>511</v>
      </c>
      <c r="L88" s="41" t="e">
        <v>#VALUE!</v>
      </c>
      <c r="M88" s="69">
        <f t="shared" si="4"/>
        <v>2.0833333333333332E-2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115</v>
      </c>
      <c r="G89" s="41">
        <f>MAX(CumulativeDead!89:89)</f>
        <v>5</v>
      </c>
      <c r="J89" s="41">
        <v>7132538</v>
      </c>
      <c r="K89" s="52" t="s">
        <v>511</v>
      </c>
      <c r="L89" s="41" t="e">
        <v>#VALUE!</v>
      </c>
      <c r="M89" s="69">
        <f t="shared" si="4"/>
        <v>4.3478260869565216E-2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185</v>
      </c>
      <c r="G90" s="41">
        <f>MAX(CumulativeDead!90:90)</f>
        <v>6</v>
      </c>
      <c r="J90" s="41">
        <v>21413249</v>
      </c>
      <c r="K90" s="52" t="s">
        <v>511</v>
      </c>
      <c r="L90" s="41" t="e">
        <v>#VALUE!</v>
      </c>
      <c r="M90" s="69">
        <f t="shared" si="4"/>
        <v>3.2432432432432434E-2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115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1956</v>
      </c>
      <c r="G92" s="41">
        <f>MAX(CumulativeDead!92:92)</f>
        <v>98</v>
      </c>
      <c r="J92" s="41">
        <v>10847910</v>
      </c>
      <c r="K92" s="52" t="s">
        <v>511</v>
      </c>
      <c r="L92" s="41" t="e">
        <v>#VALUE!</v>
      </c>
      <c r="M92" s="69">
        <f t="shared" si="4"/>
        <v>5.0102249488752554E-2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1160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8.6206896551724137E-4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34109</v>
      </c>
      <c r="G96" s="41">
        <f>MAX(CumulativeDead!96:96)</f>
        <v>725</v>
      </c>
      <c r="J96" s="41">
        <v>84339067</v>
      </c>
      <c r="K96" s="52" t="s">
        <v>511</v>
      </c>
      <c r="L96" s="41" t="e">
        <v>#VALUE!</v>
      </c>
      <c r="M96" s="69">
        <f t="shared" si="4"/>
        <v>2.1255387141223724E-2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396</v>
      </c>
      <c r="G97" s="41">
        <f>MAX(CumulativeDead!97:97)</f>
        <v>11</v>
      </c>
      <c r="J97" s="41">
        <v>11326616</v>
      </c>
      <c r="K97" s="52" t="s">
        <v>511</v>
      </c>
      <c r="L97" s="41" t="e">
        <v>#VALUE!</v>
      </c>
      <c r="M97" s="69">
        <f t="shared" si="4"/>
        <v>2.7777777777777776E-2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697</v>
      </c>
      <c r="G98" s="41">
        <f>MAX(CumulativeDead!98:98)</f>
        <v>6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8.60832137733142E-3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164</v>
      </c>
      <c r="G99" s="41">
        <f>MAX(CumulativeDead!99:99)</f>
        <v>17</v>
      </c>
      <c r="J99" s="41">
        <v>164689383</v>
      </c>
      <c r="K99" s="52" t="s">
        <v>511</v>
      </c>
      <c r="L99" s="41" t="e">
        <v>#VALUE!</v>
      </c>
      <c r="M99" s="69">
        <f t="shared" si="6"/>
        <v>0.10365853658536585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194</v>
      </c>
      <c r="G100" s="41">
        <f>MAX(CumulativeDead!100:100)</f>
        <v>14</v>
      </c>
      <c r="J100" s="41">
        <v>11673021</v>
      </c>
      <c r="K100" s="52" t="s">
        <v>511</v>
      </c>
      <c r="L100" s="41" t="e">
        <v>#VALUE!</v>
      </c>
      <c r="M100" s="69">
        <f t="shared" si="6"/>
        <v>7.2164948453608241E-2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1462</v>
      </c>
      <c r="G102" s="41">
        <f>MAX(CumulativeDead!102:102)</f>
        <v>45</v>
      </c>
      <c r="J102" s="41">
        <v>43733762</v>
      </c>
      <c r="K102" s="52" t="s">
        <v>511</v>
      </c>
      <c r="L102" s="41" t="e">
        <v>#VALUE!</v>
      </c>
      <c r="M102" s="69">
        <f t="shared" si="6"/>
        <v>3.0779753761969904E-2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384</v>
      </c>
      <c r="G104" s="41">
        <f>MAX(CumulativeDead!104:104)</f>
        <v>19</v>
      </c>
      <c r="J104" s="41">
        <v>20903273</v>
      </c>
      <c r="K104" s="52" t="s">
        <v>511</v>
      </c>
      <c r="L104" s="41" t="e">
        <v>#VALUE!</v>
      </c>
      <c r="M104" s="69">
        <f t="shared" si="6"/>
        <v>4.9479166666666664E-2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658</v>
      </c>
      <c r="G105" s="41">
        <f>MAX(CumulativeDead!105:105)</f>
        <v>9</v>
      </c>
      <c r="J105" s="41">
        <v>26545863</v>
      </c>
      <c r="K105" s="52" t="s">
        <v>511</v>
      </c>
      <c r="L105" s="41" t="e">
        <v>#VALUE!</v>
      </c>
      <c r="M105" s="69">
        <f t="shared" si="6"/>
        <v>1.3677811550151976E-2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180</v>
      </c>
      <c r="G106" s="41">
        <f>MAX(CumulativeDead!106:106)</f>
        <v>18</v>
      </c>
      <c r="K106" s="52" t="s">
        <v>511</v>
      </c>
      <c r="L106" s="41" t="e">
        <v>#N/A</v>
      </c>
      <c r="M106" s="69">
        <f t="shared" si="6"/>
        <v>0.1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305</v>
      </c>
      <c r="G107" s="41">
        <f>MAX(CumulativeDead!107:107)</f>
        <v>22</v>
      </c>
      <c r="J107" s="41">
        <v>9904607</v>
      </c>
      <c r="K107" s="52" t="s">
        <v>511</v>
      </c>
      <c r="L107" s="41" t="e">
        <v>#VALUE!</v>
      </c>
      <c r="M107" s="69">
        <f t="shared" si="6"/>
        <v>7.2131147540983612E-2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79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1.2658227848101266E-2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254</v>
      </c>
      <c r="G109" s="41">
        <f>MAX(CumulativeDead!109:109)</f>
        <v>6</v>
      </c>
      <c r="J109" s="41">
        <v>206139589</v>
      </c>
      <c r="K109" s="52" t="s">
        <v>511</v>
      </c>
      <c r="L109" s="41" t="e">
        <v>#VALUE!</v>
      </c>
      <c r="M109" s="69">
        <f t="shared" si="6"/>
        <v>2.3622047244094488E-2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545</v>
      </c>
      <c r="G110" s="41">
        <f>MAX(CumulativeDead!110:110)</f>
        <v>22</v>
      </c>
      <c r="J110" s="41">
        <v>77265</v>
      </c>
      <c r="K110" s="52" t="s">
        <v>511</v>
      </c>
      <c r="L110" s="41" t="e">
        <v>#VALUE!</v>
      </c>
      <c r="M110" s="69">
        <f t="shared" si="6"/>
        <v>4.0366972477064222E-2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19</v>
      </c>
      <c r="G111" s="41">
        <f>MAX(CumulativeDead!111:111)</f>
        <v>1</v>
      </c>
      <c r="J111" s="41">
        <v>97929</v>
      </c>
      <c r="K111" s="52" t="s">
        <v>511</v>
      </c>
      <c r="L111" s="41" t="e">
        <v>#VALUE!</v>
      </c>
      <c r="M111" s="69">
        <f t="shared" si="6"/>
        <v>5.2631578947368418E-2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349</v>
      </c>
      <c r="G114" s="41">
        <f>MAX(CumulativeDead!114:114)</f>
        <v>3</v>
      </c>
      <c r="K114" s="52" t="s">
        <v>511</v>
      </c>
      <c r="L114" s="41" t="e">
        <v>#N/A</v>
      </c>
      <c r="M114" s="69">
        <f t="shared" si="6"/>
        <v>8.5959885386819486E-3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52</v>
      </c>
      <c r="G115" s="41">
        <f>MAX(CumulativeDead!115:115)</f>
        <v>2</v>
      </c>
      <c r="J115" s="41">
        <v>114963588</v>
      </c>
      <c r="K115" s="52" t="s">
        <v>511</v>
      </c>
      <c r="L115" s="41" t="e">
        <v>#VALUE!</v>
      </c>
      <c r="M115" s="69">
        <f t="shared" si="6"/>
        <v>3.8461538461538464E-2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144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33</v>
      </c>
      <c r="G118" s="41">
        <f>MAX(CumulativeDead!118:118)</f>
        <v>5</v>
      </c>
      <c r="J118" s="41">
        <v>786552</v>
      </c>
      <c r="K118" s="52" t="s">
        <v>511</v>
      </c>
      <c r="L118" s="41" t="e">
        <v>#VALUE!</v>
      </c>
      <c r="M118" s="69">
        <f t="shared" si="6"/>
        <v>0.15151515151515152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353</v>
      </c>
      <c r="G120" s="41">
        <f>MAX(CumulativeDead!120:120)</f>
        <v>6</v>
      </c>
      <c r="J120" s="41">
        <v>10203134</v>
      </c>
      <c r="K120" s="52" t="s">
        <v>511</v>
      </c>
      <c r="L120" s="41" t="e">
        <v>#VALUE!</v>
      </c>
      <c r="M120" s="69">
        <f t="shared" si="6"/>
        <v>1.69971671388102E-2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172</v>
      </c>
      <c r="G121" s="41">
        <f>MAX(CumulativeDead!121:121)</f>
        <v>6</v>
      </c>
      <c r="J121" s="41">
        <v>53771296</v>
      </c>
      <c r="K121" s="52" t="s">
        <v>511</v>
      </c>
      <c r="L121" s="41" t="e">
        <v>#VALUE!</v>
      </c>
      <c r="M121" s="69">
        <f t="shared" si="6"/>
        <v>3.4883720930232558E-2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78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1.282051282051282E-2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15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9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14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0.14285714285714285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81744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4421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58115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13294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1277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483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4108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81744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98963</v>
      </c>
      <c r="CA8">
        <f>SUMIF(ConfirmedRaw!$B:$B,$B8,ConfirmedRaw!CC:CC)</f>
        <v>110065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140909</v>
      </c>
      <c r="BS9">
        <f>SUMIF(ConfirmedRaw!$B:$B,$B9,ConfirmedRaw!BU:BU)</f>
        <v>161837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243616</v>
      </c>
      <c r="BW9">
        <f>SUMIF(ConfirmedRaw!$B:$B,$B9,ConfirmedRaw!BY:BY)</f>
        <v>275586</v>
      </c>
      <c r="BX9">
        <f>SUMIF(ConfirmedRaw!$B:$B,$B9,ConfirmedRaw!BZ:BZ)</f>
        <v>308850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717571</v>
      </c>
      <c r="BS127">
        <f t="shared" si="2"/>
        <v>779687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1009948</v>
      </c>
      <c r="BW127">
        <f t="shared" si="3"/>
        <v>1092307</v>
      </c>
      <c r="BX127">
        <f t="shared" si="3"/>
        <v>1193527</v>
      </c>
      <c r="BY127">
        <f t="shared" si="3"/>
        <v>1267942</v>
      </c>
      <c r="BZ127">
        <f t="shared" si="3"/>
        <v>1340510</v>
      </c>
      <c r="CA127">
        <f t="shared" si="3"/>
        <v>1421174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700464</v>
      </c>
      <c r="CA129">
        <f t="shared" si="11"/>
        <v>739572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149430</v>
      </c>
      <c r="BS130">
        <f t="shared" si="10"/>
        <v>171760</v>
      </c>
      <c r="BT130">
        <f t="shared" si="10"/>
        <v>199550</v>
      </c>
      <c r="BU130">
        <f t="shared" si="10"/>
        <v>225966</v>
      </c>
      <c r="BV130">
        <f t="shared" si="11"/>
        <v>258280</v>
      </c>
      <c r="BW130">
        <f t="shared" si="11"/>
        <v>291755</v>
      </c>
      <c r="BX130">
        <f t="shared" si="11"/>
        <v>325980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C264"/>
  <sheetViews>
    <sheetView workbookViewId="0">
      <selection sqref="A1:FA1000"/>
    </sheetView>
  </sheetViews>
  <sheetFormatPr defaultRowHeight="14.4" x14ac:dyDescent="0.3"/>
  <sheetData>
    <row r="1" spans="1:81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</row>
    <row r="2" spans="1:8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</row>
    <row r="3" spans="1:8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</row>
    <row r="4" spans="1:8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</row>
    <row r="5" spans="1:8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</row>
    <row r="6" spans="1:81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</row>
    <row r="7" spans="1:8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</row>
    <row r="8" spans="1:8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</row>
    <row r="9" spans="1:8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</row>
    <row r="10" spans="1:8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</row>
    <row r="11" spans="1:8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</row>
    <row r="12" spans="1:8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</row>
    <row r="13" spans="1:8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</row>
    <row r="14" spans="1:8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</row>
    <row r="15" spans="1:8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</row>
    <row r="16" spans="1:8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</row>
    <row r="17" spans="1:8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</row>
    <row r="18" spans="1:8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</row>
    <row r="19" spans="1:8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</row>
    <row r="20" spans="1:81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</row>
    <row r="21" spans="1:8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</row>
    <row r="22" spans="1:8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</row>
    <row r="23" spans="1:81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</row>
    <row r="24" spans="1:8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</row>
    <row r="25" spans="1:8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</row>
    <row r="26" spans="1:81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</row>
    <row r="27" spans="1:8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</row>
    <row r="28" spans="1:8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</row>
    <row r="29" spans="1:8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</row>
    <row r="30" spans="1:8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</row>
    <row r="31" spans="1:8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</row>
    <row r="32" spans="1:8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</row>
    <row r="33" spans="1:8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</row>
    <row r="34" spans="1:81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</row>
    <row r="35" spans="1:8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</row>
    <row r="36" spans="1:8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</row>
    <row r="37" spans="1:8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</row>
    <row r="38" spans="1:8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</row>
    <row r="39" spans="1:8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</row>
    <row r="40" spans="1:8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</row>
    <row r="41" spans="1:8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</row>
    <row r="42" spans="1:81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</row>
    <row r="43" spans="1:81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</row>
    <row r="44" spans="1:8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</row>
    <row r="45" spans="1:81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</row>
    <row r="46" spans="1:8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</row>
    <row r="47" spans="1:8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</row>
    <row r="48" spans="1:81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</row>
    <row r="49" spans="1:81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</row>
    <row r="50" spans="1:8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</row>
    <row r="51" spans="1:81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</row>
    <row r="52" spans="1:8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</row>
    <row r="53" spans="1:81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</row>
    <row r="54" spans="1:8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</row>
    <row r="55" spans="1:8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</row>
    <row r="56" spans="1:8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</row>
    <row r="57" spans="1:81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</row>
    <row r="58" spans="1:81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</row>
    <row r="59" spans="1:81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</row>
    <row r="60" spans="1:81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</row>
    <row r="61" spans="1:81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</row>
    <row r="62" spans="1:81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</row>
    <row r="63" spans="1:8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</row>
    <row r="64" spans="1:81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</row>
    <row r="65" spans="1:81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</row>
    <row r="66" spans="1:8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</row>
    <row r="67" spans="1:81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</row>
    <row r="68" spans="1:81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</row>
    <row r="69" spans="1:8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</row>
    <row r="70" spans="1:81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</row>
    <row r="71" spans="1:81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</row>
    <row r="72" spans="1:8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</row>
    <row r="73" spans="1:8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</row>
    <row r="74" spans="1:8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</row>
    <row r="75" spans="1:81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</row>
    <row r="76" spans="1:81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</row>
    <row r="77" spans="1:81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</row>
    <row r="78" spans="1:81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</row>
    <row r="79" spans="1:8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</row>
    <row r="80" spans="1:8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</row>
    <row r="81" spans="1:8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</row>
    <row r="82" spans="1:81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</row>
    <row r="83" spans="1:81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</row>
    <row r="84" spans="1:8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</row>
    <row r="85" spans="1:81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</row>
    <row r="86" spans="1:8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</row>
    <row r="87" spans="1:8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</row>
    <row r="88" spans="1:8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</row>
    <row r="89" spans="1:8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</row>
    <row r="90" spans="1:8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</row>
    <row r="91" spans="1:8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</row>
    <row r="92" spans="1:8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</row>
    <row r="93" spans="1:81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</row>
    <row r="94" spans="1:8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</row>
    <row r="95" spans="1:81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</row>
    <row r="96" spans="1:8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</row>
    <row r="97" spans="1:81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</row>
    <row r="98" spans="1:8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</row>
    <row r="99" spans="1:8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</row>
    <row r="100" spans="1:8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</row>
    <row r="101" spans="1:81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</row>
    <row r="102" spans="1:81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</row>
    <row r="103" spans="1:81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</row>
    <row r="104" spans="1:8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</row>
    <row r="105" spans="1:81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</row>
    <row r="106" spans="1:8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</row>
    <row r="107" spans="1:81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</row>
    <row r="108" spans="1:8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</row>
    <row r="109" spans="1:8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</row>
    <row r="110" spans="1:8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</row>
    <row r="111" spans="1:8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</row>
    <row r="112" spans="1:81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</row>
    <row r="113" spans="1:81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</row>
    <row r="114" spans="1:8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</row>
    <row r="115" spans="1:8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</row>
    <row r="116" spans="1:8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</row>
    <row r="117" spans="1:8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</row>
    <row r="118" spans="1:8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</row>
    <row r="119" spans="1:81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</row>
    <row r="120" spans="1:81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</row>
    <row r="121" spans="1:8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</row>
    <row r="122" spans="1:8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</row>
    <row r="123" spans="1:81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</row>
    <row r="124" spans="1:8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</row>
    <row r="125" spans="1:81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</row>
    <row r="126" spans="1:8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</row>
    <row r="127" spans="1:8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</row>
    <row r="128" spans="1:81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</row>
    <row r="129" spans="2:8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</row>
    <row r="130" spans="2:8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</row>
    <row r="131" spans="2:8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</row>
    <row r="132" spans="2:8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</row>
    <row r="133" spans="2:8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</row>
    <row r="134" spans="2:8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</row>
    <row r="135" spans="2:8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</row>
    <row r="136" spans="2:8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</row>
    <row r="137" spans="2:8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</row>
    <row r="138" spans="2:8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</row>
    <row r="139" spans="2:8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</row>
    <row r="140" spans="2:8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</row>
    <row r="141" spans="2:81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</row>
    <row r="142" spans="2:8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</row>
    <row r="143" spans="2:8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</row>
    <row r="144" spans="2:8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</row>
    <row r="145" spans="2:81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</row>
    <row r="146" spans="2:8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</row>
    <row r="147" spans="2:81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</row>
    <row r="148" spans="2:8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</row>
    <row r="149" spans="2:8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</row>
    <row r="150" spans="2:81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</row>
    <row r="151" spans="2:8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</row>
    <row r="152" spans="2:8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</row>
    <row r="153" spans="2:8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</row>
    <row r="154" spans="2:81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</row>
    <row r="155" spans="2:8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</row>
    <row r="156" spans="2:8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</row>
    <row r="157" spans="2:8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</row>
    <row r="158" spans="2:81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</row>
    <row r="159" spans="2:81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</row>
    <row r="160" spans="2:8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</row>
    <row r="161" spans="1:8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</row>
    <row r="162" spans="1:8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</row>
    <row r="163" spans="1:8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</row>
    <row r="164" spans="1:81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</row>
    <row r="165" spans="1:8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</row>
    <row r="166" spans="1:81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</row>
    <row r="167" spans="1:8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</row>
    <row r="168" spans="1:8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</row>
    <row r="169" spans="1:81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</row>
    <row r="170" spans="1:81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</row>
    <row r="171" spans="1:8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</row>
    <row r="172" spans="1:8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</row>
    <row r="173" spans="1:81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</row>
    <row r="174" spans="1:81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</row>
    <row r="175" spans="1:8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</row>
    <row r="176" spans="1:8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</row>
    <row r="177" spans="2:8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</row>
    <row r="178" spans="2:8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</row>
    <row r="179" spans="2:8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</row>
    <row r="180" spans="2:8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</row>
    <row r="181" spans="2:81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</row>
    <row r="182" spans="2:8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</row>
    <row r="183" spans="2:8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</row>
    <row r="184" spans="2:8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</row>
    <row r="185" spans="2:8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</row>
    <row r="186" spans="2:8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</row>
    <row r="187" spans="2:8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</row>
    <row r="188" spans="2:8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</row>
    <row r="189" spans="2:8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</row>
    <row r="190" spans="2:81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</row>
    <row r="191" spans="2:81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</row>
    <row r="192" spans="2:81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</row>
    <row r="193" spans="2:8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</row>
    <row r="194" spans="2:8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</row>
    <row r="195" spans="2:8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</row>
    <row r="196" spans="2:8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</row>
    <row r="197" spans="2:81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</row>
    <row r="198" spans="2:8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</row>
    <row r="199" spans="2:8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</row>
    <row r="200" spans="2:8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</row>
    <row r="201" spans="2:81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</row>
    <row r="202" spans="2:8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</row>
    <row r="203" spans="2:8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</row>
    <row r="204" spans="2:8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</row>
    <row r="205" spans="2:8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</row>
    <row r="206" spans="2:81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</row>
    <row r="207" spans="2:8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</row>
    <row r="208" spans="2:8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</row>
    <row r="209" spans="1:81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</row>
    <row r="210" spans="1:81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</row>
    <row r="211" spans="1:81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</row>
    <row r="212" spans="1:8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</row>
    <row r="213" spans="1:81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</row>
    <row r="214" spans="1:8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</row>
    <row r="215" spans="1:8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</row>
    <row r="216" spans="1:81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</row>
    <row r="217" spans="1:8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</row>
    <row r="218" spans="1:8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</row>
    <row r="219" spans="1:81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</row>
    <row r="220" spans="1:8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</row>
    <row r="221" spans="1:8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</row>
    <row r="222" spans="1:8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</row>
    <row r="223" spans="1:81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</row>
    <row r="224" spans="1:81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</row>
    <row r="225" spans="1:8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</row>
    <row r="226" spans="1:81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</row>
    <row r="227" spans="1:81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</row>
    <row r="228" spans="1:81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</row>
    <row r="229" spans="1:81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</row>
    <row r="230" spans="1:81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</row>
    <row r="231" spans="1:81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</row>
    <row r="232" spans="1:81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</row>
    <row r="233" spans="1:8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</row>
    <row r="234" spans="1:81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</row>
    <row r="235" spans="1:81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</row>
    <row r="236" spans="1:81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</row>
    <row r="237" spans="1:81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</row>
    <row r="238" spans="1:81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</row>
    <row r="239" spans="1:81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</row>
    <row r="240" spans="1:81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</row>
    <row r="241" spans="1:81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</row>
    <row r="242" spans="1:81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</row>
    <row r="243" spans="1:81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</row>
    <row r="244" spans="1:81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</row>
    <row r="245" spans="1:81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</row>
    <row r="246" spans="1:81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</row>
    <row r="247" spans="1:81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</row>
    <row r="248" spans="1:81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</row>
    <row r="249" spans="1:81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</row>
    <row r="250" spans="1:81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</row>
    <row r="251" spans="1:81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</row>
    <row r="252" spans="1:81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</row>
    <row r="253" spans="1:81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</row>
    <row r="254" spans="1:81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</row>
    <row r="255" spans="1:81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</row>
    <row r="256" spans="1:81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</row>
    <row r="257" spans="1:81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</row>
    <row r="258" spans="1:81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</row>
    <row r="259" spans="1:81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</row>
    <row r="260" spans="1:81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</row>
    <row r="261" spans="1:81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</row>
    <row r="262" spans="1:81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</row>
    <row r="263" spans="1:81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</row>
    <row r="264" spans="1:81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C264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81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</row>
    <row r="2" spans="1:8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</row>
    <row r="3" spans="1:8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</row>
    <row r="4" spans="1:8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</row>
    <row r="5" spans="1:8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</row>
    <row r="6" spans="1:81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</row>
    <row r="7" spans="1:8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</row>
    <row r="8" spans="1:8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</row>
    <row r="9" spans="1:8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</row>
    <row r="10" spans="1:8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</row>
    <row r="11" spans="1:8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</row>
    <row r="12" spans="1:8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</row>
    <row r="13" spans="1:8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</row>
    <row r="14" spans="1:8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</row>
    <row r="15" spans="1:8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</row>
    <row r="16" spans="1:8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</row>
    <row r="17" spans="1:8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</row>
    <row r="18" spans="1:8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</row>
    <row r="19" spans="1:8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</row>
    <row r="20" spans="1:81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</row>
    <row r="21" spans="1:8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</row>
    <row r="22" spans="1:8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</row>
    <row r="23" spans="1:81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</row>
    <row r="24" spans="1:8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</row>
    <row r="25" spans="1:8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</row>
    <row r="26" spans="1:81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</row>
    <row r="27" spans="1:8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</row>
    <row r="28" spans="1:8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</row>
    <row r="29" spans="1:8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</row>
    <row r="30" spans="1:8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</row>
    <row r="31" spans="1:8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</row>
    <row r="32" spans="1:8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</row>
    <row r="33" spans="1:8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</row>
    <row r="34" spans="1:81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</row>
    <row r="35" spans="1:8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</row>
    <row r="36" spans="1:8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</row>
    <row r="37" spans="1:8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</row>
    <row r="38" spans="1:8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</row>
    <row r="39" spans="1:8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</row>
    <row r="40" spans="1:8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</row>
    <row r="41" spans="1:8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</row>
    <row r="42" spans="1:81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</row>
    <row r="43" spans="1:81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</row>
    <row r="44" spans="1:8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</row>
    <row r="45" spans="1:81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</row>
    <row r="46" spans="1:8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</row>
    <row r="47" spans="1:8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</row>
    <row r="48" spans="1:81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</row>
    <row r="49" spans="1:81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</row>
    <row r="50" spans="1:8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</row>
    <row r="51" spans="1:81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</row>
    <row r="52" spans="1:8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</row>
    <row r="53" spans="1:81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</row>
    <row r="54" spans="1:8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</row>
    <row r="55" spans="1:8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</row>
    <row r="56" spans="1:8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</row>
    <row r="57" spans="1:81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</row>
    <row r="58" spans="1:81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</row>
    <row r="59" spans="1:81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</row>
    <row r="60" spans="1:81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</row>
    <row r="61" spans="1:81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</row>
    <row r="62" spans="1:81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</row>
    <row r="63" spans="1:8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</row>
    <row r="64" spans="1:81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</row>
    <row r="65" spans="1:81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</row>
    <row r="66" spans="1:8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</row>
    <row r="67" spans="1:81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</row>
    <row r="68" spans="1:81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</row>
    <row r="69" spans="1:8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</row>
    <row r="70" spans="1:81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</row>
    <row r="71" spans="1:81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</row>
    <row r="72" spans="1:8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</row>
    <row r="73" spans="1:8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</row>
    <row r="74" spans="1:8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</row>
    <row r="75" spans="1:81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</row>
    <row r="76" spans="1:81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</row>
    <row r="77" spans="1:81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</row>
    <row r="78" spans="1:81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</row>
    <row r="79" spans="1:8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</row>
    <row r="80" spans="1:8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</row>
    <row r="81" spans="1:8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</row>
    <row r="82" spans="1:81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</row>
    <row r="83" spans="1:81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</row>
    <row r="84" spans="1:8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</row>
    <row r="85" spans="1:81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</row>
    <row r="86" spans="1:8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</row>
    <row r="87" spans="1:8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</row>
    <row r="88" spans="1:8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</row>
    <row r="89" spans="1:8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</row>
    <row r="90" spans="1:8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</row>
    <row r="91" spans="1:8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</row>
    <row r="92" spans="1:8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</row>
    <row r="93" spans="1:81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</row>
    <row r="94" spans="1:8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</row>
    <row r="95" spans="1:81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</row>
    <row r="96" spans="1:8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</row>
    <row r="97" spans="1:81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</row>
    <row r="98" spans="1:8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</row>
    <row r="99" spans="1:8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</row>
    <row r="100" spans="1:8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</row>
    <row r="101" spans="1:81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</row>
    <row r="102" spans="1:81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</row>
    <row r="103" spans="1:81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</row>
    <row r="104" spans="1:8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</row>
    <row r="105" spans="1:81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</row>
    <row r="106" spans="1:8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</row>
    <row r="107" spans="1:81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</row>
    <row r="108" spans="1:8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</row>
    <row r="109" spans="1:8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</row>
    <row r="110" spans="1:8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</row>
    <row r="111" spans="1:8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</row>
    <row r="112" spans="1:81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</row>
    <row r="113" spans="1:81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</row>
    <row r="114" spans="1:8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</row>
    <row r="115" spans="1:8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</row>
    <row r="116" spans="1:8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</row>
    <row r="117" spans="1:8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</row>
    <row r="118" spans="1:8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  <c r="CB118">
        <v>98010</v>
      </c>
      <c r="CC118">
        <v>109069</v>
      </c>
    </row>
    <row r="119" spans="1:81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</row>
    <row r="120" spans="1:81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</row>
    <row r="121" spans="1:8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</row>
    <row r="122" spans="1:8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</row>
    <row r="123" spans="1:81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</row>
    <row r="124" spans="1:8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</row>
    <row r="125" spans="1:81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</row>
    <row r="126" spans="1:8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</row>
    <row r="127" spans="1:8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</row>
    <row r="128" spans="1:81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</row>
    <row r="129" spans="2:8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</row>
    <row r="130" spans="2:8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</row>
    <row r="131" spans="2:8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</row>
    <row r="132" spans="2:8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</row>
    <row r="133" spans="2:8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</row>
    <row r="134" spans="2:8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</row>
    <row r="135" spans="2:8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</row>
    <row r="136" spans="2:8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</row>
    <row r="137" spans="2:8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</row>
    <row r="138" spans="2:8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</row>
    <row r="139" spans="2:8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</row>
    <row r="140" spans="2:8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</row>
    <row r="141" spans="2:81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</row>
    <row r="142" spans="2:8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</row>
    <row r="143" spans="2:8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</row>
    <row r="144" spans="2:8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</row>
    <row r="145" spans="2:81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</row>
    <row r="146" spans="2:8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</row>
    <row r="147" spans="2:81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</row>
    <row r="148" spans="2:8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</row>
    <row r="149" spans="2:8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</row>
    <row r="150" spans="2:81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</row>
    <row r="151" spans="2:8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</row>
    <row r="152" spans="2:8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</row>
    <row r="153" spans="2:8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</row>
    <row r="154" spans="2:81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</row>
    <row r="155" spans="2:8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</row>
    <row r="156" spans="2:8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</row>
    <row r="157" spans="2:8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</row>
    <row r="158" spans="2:81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</row>
    <row r="159" spans="2:81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</row>
    <row r="160" spans="2:8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</row>
    <row r="161" spans="1:8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</row>
    <row r="162" spans="1:8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</row>
    <row r="163" spans="1:8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</row>
    <row r="164" spans="1:81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</row>
    <row r="165" spans="1:8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</row>
    <row r="166" spans="1:81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</row>
    <row r="167" spans="1:8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</row>
    <row r="168" spans="1:8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</row>
    <row r="169" spans="1:81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</row>
    <row r="170" spans="1:81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</row>
    <row r="171" spans="1:8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</row>
    <row r="172" spans="1:8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</row>
    <row r="173" spans="1:81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</row>
    <row r="174" spans="1:81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</row>
    <row r="175" spans="1:8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</row>
    <row r="176" spans="1:8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</row>
    <row r="177" spans="2:8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</row>
    <row r="178" spans="2:8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</row>
    <row r="179" spans="2:8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</row>
    <row r="180" spans="2:8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</row>
    <row r="181" spans="2:81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</row>
    <row r="182" spans="2:8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</row>
    <row r="183" spans="2:8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</row>
    <row r="184" spans="2:8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</row>
    <row r="185" spans="2:8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</row>
    <row r="186" spans="2:8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</row>
    <row r="187" spans="2:8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</row>
    <row r="188" spans="2:8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</row>
    <row r="189" spans="2:8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</row>
    <row r="190" spans="2:81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</row>
    <row r="191" spans="2:81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</row>
    <row r="192" spans="2:81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</row>
    <row r="193" spans="2:8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</row>
    <row r="194" spans="2:8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</row>
    <row r="195" spans="2:8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</row>
    <row r="196" spans="2:8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</row>
    <row r="197" spans="2:81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</row>
    <row r="198" spans="2:8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</row>
    <row r="199" spans="2:8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</row>
    <row r="200" spans="2:8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</row>
    <row r="201" spans="2:81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</row>
    <row r="202" spans="2:8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</row>
    <row r="203" spans="2:8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</row>
    <row r="204" spans="2:8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</row>
    <row r="205" spans="2:8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</row>
    <row r="206" spans="2:81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</row>
    <row r="207" spans="2:8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</row>
    <row r="208" spans="2:8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</row>
    <row r="209" spans="1:81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</row>
    <row r="210" spans="1:81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</row>
    <row r="211" spans="1:81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</row>
    <row r="212" spans="1:8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</row>
    <row r="213" spans="1:81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</row>
    <row r="214" spans="1:8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</row>
    <row r="215" spans="1:8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</row>
    <row r="216" spans="1:81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</row>
    <row r="217" spans="1:8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</row>
    <row r="218" spans="1:8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</row>
    <row r="219" spans="1:81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</row>
    <row r="220" spans="1:8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</row>
    <row r="221" spans="1:8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</row>
    <row r="222" spans="1:8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</row>
    <row r="223" spans="1:81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</row>
    <row r="224" spans="1:81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</row>
    <row r="225" spans="1:8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</row>
    <row r="226" spans="1:81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</row>
    <row r="227" spans="1:81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140909</v>
      </c>
      <c r="BU227">
        <v>161837</v>
      </c>
      <c r="BV227">
        <v>188172</v>
      </c>
      <c r="BW227">
        <v>213372</v>
      </c>
      <c r="BX227">
        <v>243616</v>
      </c>
      <c r="BY227">
        <v>275586</v>
      </c>
      <c r="BZ227">
        <v>308850</v>
      </c>
      <c r="CA227">
        <v>337072</v>
      </c>
      <c r="CB227">
        <v>366667</v>
      </c>
      <c r="CC227">
        <v>396223</v>
      </c>
    </row>
    <row r="228" spans="1:81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</row>
    <row r="229" spans="1:81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</row>
    <row r="230" spans="1:81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</row>
    <row r="231" spans="1:81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</row>
    <row r="232" spans="1:81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</row>
    <row r="233" spans="1:8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</row>
    <row r="234" spans="1:81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</row>
    <row r="235" spans="1:81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</row>
    <row r="236" spans="1:81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</row>
    <row r="237" spans="1:81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</row>
    <row r="238" spans="1:81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</row>
    <row r="239" spans="1:81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</row>
    <row r="240" spans="1:81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</row>
    <row r="241" spans="1:81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</row>
    <row r="242" spans="1:81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</row>
    <row r="243" spans="1:81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</row>
    <row r="244" spans="1:81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</row>
    <row r="245" spans="1:81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</row>
    <row r="246" spans="1:81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</row>
    <row r="247" spans="1:81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</row>
    <row r="248" spans="1:81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</row>
    <row r="249" spans="1:81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</row>
    <row r="250" spans="1:81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</row>
    <row r="251" spans="1:81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</row>
    <row r="252" spans="1:81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</row>
    <row r="253" spans="1:81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</row>
    <row r="254" spans="1:81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</row>
    <row r="255" spans="1:81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</row>
    <row r="256" spans="1:81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</row>
    <row r="257" spans="1:81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</row>
    <row r="258" spans="1:81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</row>
    <row r="259" spans="1:81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</row>
    <row r="260" spans="1:81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</row>
    <row r="261" spans="1:81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</row>
    <row r="262" spans="1:81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</row>
    <row r="263" spans="1:81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</row>
    <row r="264" spans="1:81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2020-04-08T09:39:10Z</dcterms:modified>
</cp:coreProperties>
</file>