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D06E4E6D-927C-40AC-98F3-110D6C03EDB6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B8" i="23" a="1"/>
  <c r="B8" i="23"/>
  <c r="C8" i="23"/>
  <c r="D8" i="23"/>
  <c r="C9" i="23"/>
  <c r="B9" i="23" s="1" a="1"/>
  <c r="B9" i="23" s="1"/>
  <c r="D9" i="23"/>
  <c r="B10" i="23" a="1"/>
  <c r="B10" i="23" s="1"/>
  <c r="C10" i="23"/>
  <c r="D10" i="23"/>
  <c r="B11" i="23" a="1"/>
  <c r="B11" i="23"/>
  <c r="C11" i="23"/>
  <c r="D11" i="23"/>
  <c r="B12" i="23" a="1"/>
  <c r="B12" i="23" s="1"/>
  <c r="C12" i="23"/>
  <c r="D12" i="23"/>
  <c r="B13" i="23" a="1"/>
  <c r="B13" i="23" s="1"/>
  <c r="C13" i="23"/>
  <c r="D13" i="23"/>
  <c r="C14" i="23"/>
  <c r="B14" i="23" s="1" a="1"/>
  <c r="B14" i="23" s="1"/>
  <c r="D14" i="23"/>
  <c r="C15" i="23"/>
  <c r="B15" i="23" s="1" a="1"/>
  <c r="B15" i="23" s="1"/>
  <c r="D15" i="23"/>
  <c r="B16" i="23" a="1"/>
  <c r="B16" i="23"/>
  <c r="C16" i="23"/>
  <c r="D16" i="23"/>
  <c r="C17" i="23"/>
  <c r="B17" i="23" s="1" a="1"/>
  <c r="B17" i="23" s="1"/>
  <c r="D17" i="23"/>
  <c r="B18" i="23" a="1"/>
  <c r="B18" i="23" s="1"/>
  <c r="C18" i="23"/>
  <c r="D18" i="23"/>
  <c r="B19" i="23" a="1"/>
  <c r="B19" i="23"/>
  <c r="C19" i="23"/>
  <c r="D19" i="23"/>
  <c r="B20" i="23" a="1"/>
  <c r="B20" i="23" s="1"/>
  <c r="C20" i="23"/>
  <c r="D20" i="23"/>
  <c r="B21" i="23" a="1"/>
  <c r="B21" i="23" s="1"/>
  <c r="C21" i="23"/>
  <c r="D21" i="23"/>
  <c r="C22" i="23"/>
  <c r="B22" i="23" s="1" a="1"/>
  <c r="B22" i="23" s="1"/>
  <c r="D22" i="23"/>
  <c r="C23" i="23"/>
  <c r="B23" i="23" s="1" a="1"/>
  <c r="B23" i="23" s="1"/>
  <c r="D23" i="23"/>
  <c r="B24" i="23" a="1"/>
  <c r="B24" i="23"/>
  <c r="C24" i="23"/>
  <c r="D24" i="23"/>
  <c r="C25" i="23"/>
  <c r="B25" i="23" s="1" a="1"/>
  <c r="B25" i="23" s="1"/>
  <c r="D25" i="23"/>
  <c r="B26" i="23" a="1"/>
  <c r="B26" i="23" s="1"/>
  <c r="C26" i="23"/>
  <c r="D26" i="23"/>
  <c r="B27" i="23" a="1"/>
  <c r="B27" i="23"/>
  <c r="C27" i="23"/>
  <c r="D27" i="23"/>
  <c r="B28" i="23" a="1"/>
  <c r="B28" i="23" s="1"/>
  <c r="C28" i="23"/>
  <c r="D28" i="23"/>
  <c r="B29" i="23" a="1"/>
  <c r="B29" i="23" s="1"/>
  <c r="C29" i="23"/>
  <c r="D29" i="23"/>
  <c r="C30" i="23"/>
  <c r="B30" i="23" s="1" a="1"/>
  <c r="B30" i="23" s="1"/>
  <c r="D30" i="23"/>
  <c r="C31" i="23"/>
  <c r="B31" i="23" s="1" a="1"/>
  <c r="B31" i="23" s="1"/>
  <c r="D31" i="23"/>
  <c r="B32" i="23" a="1"/>
  <c r="B32" i="23"/>
  <c r="C32" i="23"/>
  <c r="D32" i="23"/>
  <c r="C33" i="23"/>
  <c r="B33" i="23" s="1" a="1"/>
  <c r="B33" i="23" s="1"/>
  <c r="D33" i="23"/>
  <c r="B34" i="23" a="1"/>
  <c r="B34" i="23" s="1"/>
  <c r="C34" i="23"/>
  <c r="D34" i="23"/>
  <c r="B35" i="23" a="1"/>
  <c r="B35" i="23"/>
  <c r="C35" i="23"/>
  <c r="D35" i="23"/>
  <c r="B36" i="23" a="1"/>
  <c r="B36" i="23" s="1"/>
  <c r="C36" i="23"/>
  <c r="D36" i="23"/>
  <c r="B37" i="23" a="1"/>
  <c r="B37" i="23" s="1"/>
  <c r="C37" i="23"/>
  <c r="D37" i="23"/>
  <c r="B38" i="23"/>
  <c r="C38" i="23"/>
  <c r="B38" i="23" s="1" a="1"/>
  <c r="D38" i="23"/>
  <c r="C39" i="23"/>
  <c r="B39" i="23" s="1" a="1"/>
  <c r="B39" i="23" s="1"/>
  <c r="D39" i="23"/>
  <c r="B40" i="23" a="1"/>
  <c r="B40" i="23"/>
  <c r="C40" i="23"/>
  <c r="D40" i="23"/>
  <c r="C41" i="23"/>
  <c r="B41" i="23" s="1" a="1"/>
  <c r="B41" i="23" s="1"/>
  <c r="D41" i="23"/>
  <c r="B42" i="23" a="1"/>
  <c r="B42" i="23" s="1"/>
  <c r="C42" i="23"/>
  <c r="D42" i="23"/>
  <c r="B43" i="23" a="1"/>
  <c r="B43" i="23"/>
  <c r="C43" i="23"/>
  <c r="D43" i="23"/>
  <c r="B44" i="23" a="1"/>
  <c r="B44" i="23" s="1"/>
  <c r="C44" i="23"/>
  <c r="D44" i="23"/>
  <c r="B45" i="23" a="1"/>
  <c r="B45" i="23" s="1"/>
  <c r="C45" i="23"/>
  <c r="D45" i="23"/>
  <c r="C46" i="23"/>
  <c r="B46" i="23" s="1" a="1"/>
  <c r="B46" i="23" s="1"/>
  <c r="D46" i="23"/>
  <c r="C47" i="23"/>
  <c r="B47" i="23" s="1" a="1"/>
  <c r="B47" i="23" s="1"/>
  <c r="D47" i="23"/>
  <c r="B48" i="23" a="1"/>
  <c r="B48" i="23"/>
  <c r="C48" i="23"/>
  <c r="D48" i="23"/>
  <c r="C49" i="23"/>
  <c r="B49" i="23" s="1" a="1"/>
  <c r="B49" i="23" s="1"/>
  <c r="D49" i="23"/>
  <c r="B50" i="23" a="1"/>
  <c r="B50" i="23" s="1"/>
  <c r="C50" i="23"/>
  <c r="D50" i="23"/>
  <c r="B51" i="23" a="1"/>
  <c r="B51" i="23"/>
  <c r="C51" i="23"/>
  <c r="D51" i="23"/>
  <c r="B52" i="23" a="1"/>
  <c r="B52" i="23" s="1"/>
  <c r="C52" i="23"/>
  <c r="D52" i="23"/>
  <c r="B53" i="23" a="1"/>
  <c r="B53" i="23" s="1"/>
  <c r="C53" i="23"/>
  <c r="D53" i="23"/>
  <c r="B54" i="23"/>
  <c r="C54" i="23"/>
  <c r="B54" i="23" s="1" a="1"/>
  <c r="D54" i="23"/>
  <c r="C55" i="23"/>
  <c r="B55" i="23" s="1" a="1"/>
  <c r="B55" i="23" s="1"/>
  <c r="D55" i="23"/>
  <c r="B56" i="23" a="1"/>
  <c r="B56" i="23"/>
  <c r="C56" i="23"/>
  <c r="D56" i="23"/>
  <c r="C57" i="23"/>
  <c r="B57" i="23" s="1" a="1"/>
  <c r="B57" i="23" s="1"/>
  <c r="D57" i="23"/>
  <c r="B58" i="23" a="1"/>
  <c r="B58" i="23" s="1"/>
  <c r="C58" i="23"/>
  <c r="D58" i="23"/>
  <c r="B59" i="23" a="1"/>
  <c r="B59" i="23"/>
  <c r="C59" i="23"/>
  <c r="D59" i="23"/>
  <c r="B60" i="23" a="1"/>
  <c r="B60" i="23" s="1"/>
  <c r="C60" i="23"/>
  <c r="D60" i="23"/>
  <c r="B61" i="23" a="1"/>
  <c r="B61" i="23" s="1"/>
  <c r="C61" i="23"/>
  <c r="D61" i="23"/>
  <c r="B62" i="23"/>
  <c r="C62" i="23"/>
  <c r="B62" i="23" s="1" a="1"/>
  <c r="D62" i="23"/>
  <c r="C63" i="23"/>
  <c r="B63" i="23" s="1" a="1"/>
  <c r="B63" i="23" s="1"/>
  <c r="D63" i="23"/>
  <c r="B64" i="23" a="1"/>
  <c r="B64" i="23"/>
  <c r="C64" i="23"/>
  <c r="D64" i="23"/>
  <c r="C65" i="23"/>
  <c r="B65" i="23" s="1" a="1"/>
  <c r="B65" i="23" s="1"/>
  <c r="D65" i="23"/>
  <c r="B66" i="23" a="1"/>
  <c r="B66" i="23" s="1"/>
  <c r="C66" i="23"/>
  <c r="D66" i="23"/>
  <c r="B67" i="23" a="1"/>
  <c r="B67" i="23"/>
  <c r="C67" i="23"/>
  <c r="D67" i="23"/>
  <c r="B68" i="23" a="1"/>
  <c r="B68" i="23" s="1"/>
  <c r="C68" i="23"/>
  <c r="D68" i="23"/>
  <c r="B69" i="23" a="1"/>
  <c r="B69" i="23" s="1"/>
  <c r="C69" i="23"/>
  <c r="D69" i="23"/>
  <c r="C70" i="23"/>
  <c r="B70" i="23" s="1" a="1"/>
  <c r="B70" i="23" s="1"/>
  <c r="D70" i="23"/>
  <c r="C71" i="23"/>
  <c r="B71" i="23" s="1" a="1"/>
  <c r="B71" i="23" s="1"/>
  <c r="D71" i="23"/>
  <c r="B72" i="23" a="1"/>
  <c r="B72" i="23"/>
  <c r="C72" i="23"/>
  <c r="D72" i="23"/>
  <c r="C73" i="23"/>
  <c r="B73" i="23" s="1" a="1"/>
  <c r="B73" i="23" s="1"/>
  <c r="D73" i="23"/>
  <c r="B74" i="23" a="1"/>
  <c r="B74" i="23" s="1"/>
  <c r="C74" i="23"/>
  <c r="D74" i="23"/>
  <c r="B75" i="23" a="1"/>
  <c r="B75" i="23"/>
  <c r="C75" i="23"/>
  <c r="D75" i="23"/>
  <c r="B76" i="23" a="1"/>
  <c r="B76" i="23" s="1"/>
  <c r="C76" i="23"/>
  <c r="D76" i="23"/>
  <c r="B77" i="23" a="1"/>
  <c r="B77" i="23" s="1"/>
  <c r="C77" i="23"/>
  <c r="D77" i="23"/>
  <c r="B78" i="23"/>
  <c r="C78" i="23"/>
  <c r="B78" i="23" s="1" a="1"/>
  <c r="D78" i="23"/>
  <c r="C79" i="23"/>
  <c r="B79" i="23" s="1" a="1"/>
  <c r="B79" i="23" s="1"/>
  <c r="D79" i="23"/>
  <c r="B80" i="23" a="1"/>
  <c r="B80" i="23"/>
  <c r="C80" i="23"/>
  <c r="D80" i="23"/>
  <c r="C81" i="23"/>
  <c r="B81" i="23" s="1" a="1"/>
  <c r="B81" i="23" s="1"/>
  <c r="D81" i="23"/>
  <c r="B82" i="23" a="1"/>
  <c r="B82" i="23" s="1"/>
  <c r="C82" i="23"/>
  <c r="D82" i="23"/>
  <c r="B83" i="23" a="1"/>
  <c r="B83" i="23"/>
  <c r="C83" i="23"/>
  <c r="D83" i="23"/>
  <c r="B84" i="23" a="1"/>
  <c r="B84" i="23" s="1"/>
  <c r="C84" i="23"/>
  <c r="D84" i="23"/>
  <c r="B85" i="23" a="1"/>
  <c r="B85" i="23" s="1"/>
  <c r="C85" i="23"/>
  <c r="D85" i="23"/>
  <c r="C86" i="23"/>
  <c r="B86" i="23" s="1" a="1"/>
  <c r="B86" i="23" s="1"/>
  <c r="D86" i="23"/>
  <c r="B87" i="23" a="1"/>
  <c r="B87" i="23" s="1"/>
  <c r="C87" i="23"/>
  <c r="D87" i="23"/>
  <c r="B88" i="23" a="1"/>
  <c r="B88" i="23"/>
  <c r="C88" i="23"/>
  <c r="D88" i="23"/>
  <c r="C89" i="23"/>
  <c r="B89" i="23" s="1" a="1"/>
  <c r="B89" i="23" s="1"/>
  <c r="D89" i="23"/>
  <c r="B90" i="23" a="1"/>
  <c r="B90" i="23" s="1"/>
  <c r="C90" i="23"/>
  <c r="D90" i="23"/>
  <c r="B91" i="23" a="1"/>
  <c r="B91" i="23"/>
  <c r="C91" i="23"/>
  <c r="D91" i="23"/>
  <c r="B92" i="23" a="1"/>
  <c r="B92" i="23" s="1"/>
  <c r="C92" i="23"/>
  <c r="D92" i="23"/>
  <c r="B93" i="23" a="1"/>
  <c r="B93" i="23" s="1"/>
  <c r="C93" i="23"/>
  <c r="D93" i="23"/>
  <c r="C94" i="23"/>
  <c r="B94" i="23" s="1" a="1"/>
  <c r="B94" i="23" s="1"/>
  <c r="D94" i="23"/>
  <c r="B95" i="23" a="1"/>
  <c r="B95" i="23" s="1"/>
  <c r="C95" i="23"/>
  <c r="D95" i="23"/>
  <c r="B96" i="23" a="1"/>
  <c r="B96" i="23"/>
  <c r="C96" i="23"/>
  <c r="D96" i="23"/>
  <c r="C97" i="23"/>
  <c r="B97" i="23" s="1" a="1"/>
  <c r="B97" i="23" s="1"/>
  <c r="D97" i="23"/>
  <c r="E97" i="23"/>
  <c r="F97" i="23"/>
  <c r="G97" i="23"/>
  <c r="B98" i="23" a="1"/>
  <c r="B98" i="23" s="1"/>
  <c r="C98" i="23"/>
  <c r="D98" i="23"/>
  <c r="E98" i="23"/>
  <c r="F98" i="23"/>
  <c r="G98" i="23"/>
  <c r="B99" i="23" a="1"/>
  <c r="B99" i="23"/>
  <c r="C99" i="23"/>
  <c r="D99" i="23"/>
  <c r="E99" i="23"/>
  <c r="F99" i="23"/>
  <c r="G99" i="23"/>
  <c r="B100" i="23" a="1"/>
  <c r="B100" i="23" s="1"/>
  <c r="C100" i="23"/>
  <c r="D100" i="23"/>
  <c r="E100" i="23"/>
  <c r="F100" i="23"/>
  <c r="G100" i="23"/>
  <c r="B101" i="23" a="1"/>
  <c r="B101" i="23" s="1"/>
  <c r="C101" i="23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B104" i="23" a="1"/>
  <c r="B104" i="23"/>
  <c r="C104" i="23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B106" i="23" a="1"/>
  <c r="B106" i="23" s="1"/>
  <c r="C106" i="23"/>
  <c r="D106" i="23"/>
  <c r="E106" i="23"/>
  <c r="F106" i="23"/>
  <c r="G106" i="23"/>
  <c r="B107" i="23" a="1"/>
  <c r="B107" i="23"/>
  <c r="C107" i="23"/>
  <c r="D107" i="23"/>
  <c r="E107" i="23"/>
  <c r="F107" i="23"/>
  <c r="G107" i="23"/>
  <c r="B108" i="23" a="1"/>
  <c r="B108" i="23" s="1"/>
  <c r="C108" i="23"/>
  <c r="D108" i="23"/>
  <c r="E108" i="23"/>
  <c r="F108" i="23"/>
  <c r="G108" i="23"/>
  <c r="B109" i="23" a="1"/>
  <c r="B109" i="23" s="1"/>
  <c r="C109" i="23"/>
  <c r="D109" i="23"/>
  <c r="E109" i="23"/>
  <c r="F109" i="23"/>
  <c r="G109" i="23"/>
  <c r="B110" i="23"/>
  <c r="C110" i="23"/>
  <c r="B110" i="23" s="1" a="1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/>
  <c r="C112" i="23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B114" i="23" a="1"/>
  <c r="B114" i="23" s="1"/>
  <c r="C114" i="23"/>
  <c r="D114" i="23"/>
  <c r="E114" i="23"/>
  <c r="F114" i="23"/>
  <c r="G114" i="23"/>
  <c r="B115" i="23" a="1"/>
  <c r="B115" i="23"/>
  <c r="C115" i="23"/>
  <c r="D115" i="23"/>
  <c r="E115" i="23"/>
  <c r="F115" i="23"/>
  <c r="G115" i="23"/>
  <c r="B116" i="23" a="1"/>
  <c r="B116" i="23" s="1"/>
  <c r="C116" i="23"/>
  <c r="D116" i="23"/>
  <c r="E116" i="23"/>
  <c r="F116" i="23"/>
  <c r="G116" i="23"/>
  <c r="B117" i="23" a="1"/>
  <c r="B117" i="23" s="1"/>
  <c r="C117" i="23"/>
  <c r="D117" i="23"/>
  <c r="E117" i="23"/>
  <c r="F117" i="23"/>
  <c r="G117" i="23"/>
  <c r="B118" i="23"/>
  <c r="C118" i="23"/>
  <c r="B118" i="23" s="1" a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B120" i="23" a="1"/>
  <c r="B120" i="23"/>
  <c r="C120" i="23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B122" i="23" a="1"/>
  <c r="B122" i="23" s="1"/>
  <c r="C122" i="23"/>
  <c r="D122" i="23"/>
  <c r="E122" i="23"/>
  <c r="F122" i="23"/>
  <c r="G122" i="23"/>
  <c r="B123" i="23" a="1"/>
  <c r="B123" i="23"/>
  <c r="C123" i="23"/>
  <c r="D123" i="23"/>
  <c r="E123" i="23"/>
  <c r="F123" i="23"/>
  <c r="G123" i="23"/>
  <c r="B124" i="23" a="1"/>
  <c r="B124" i="23" s="1"/>
  <c r="C124" i="23"/>
  <c r="D124" i="23"/>
  <c r="E124" i="23"/>
  <c r="F124" i="23"/>
  <c r="G124" i="23"/>
  <c r="B125" i="23" a="1"/>
  <c r="B125" i="23"/>
  <c r="C125" i="23"/>
  <c r="D125" i="23"/>
  <c r="E125" i="23"/>
  <c r="F125" i="23"/>
  <c r="G125" i="23"/>
  <c r="B126" i="23"/>
  <c r="C126" i="23"/>
  <c r="B126" i="23" s="1" a="1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/>
  <c r="C128" i="23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B130" i="23" a="1"/>
  <c r="B130" i="23" s="1"/>
  <c r="C130" i="23"/>
  <c r="D130" i="23"/>
  <c r="E130" i="23"/>
  <c r="F130" i="23"/>
  <c r="G130" i="23"/>
  <c r="B131" i="23" a="1"/>
  <c r="B131" i="23"/>
  <c r="C131" i="23"/>
  <c r="D131" i="23"/>
  <c r="E131" i="23"/>
  <c r="F131" i="23"/>
  <c r="G131" i="23"/>
  <c r="B132" i="23" a="1"/>
  <c r="B132" i="23" s="1"/>
  <c r="C132" i="23"/>
  <c r="D132" i="23"/>
  <c r="E132" i="23"/>
  <c r="F132" i="23"/>
  <c r="G132" i="23"/>
  <c r="B133" i="23" a="1"/>
  <c r="B133" i="23"/>
  <c r="C133" i="23"/>
  <c r="D133" i="23"/>
  <c r="E133" i="23"/>
  <c r="F133" i="23"/>
  <c r="G133" i="23"/>
  <c r="B134" i="23"/>
  <c r="C134" i="23"/>
  <c r="B134" i="23" s="1" a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B136" i="23" a="1"/>
  <c r="B136" i="23"/>
  <c r="C136" i="23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B138" i="23" a="1"/>
  <c r="B138" i="23" s="1"/>
  <c r="C138" i="23"/>
  <c r="D138" i="23"/>
  <c r="E138" i="23"/>
  <c r="F138" i="23"/>
  <c r="G138" i="23"/>
  <c r="B139" i="23" a="1"/>
  <c r="B139" i="23"/>
  <c r="C139" i="23"/>
  <c r="D139" i="23"/>
  <c r="E139" i="23"/>
  <c r="F139" i="23"/>
  <c r="G139" i="23"/>
  <c r="B140" i="23" a="1"/>
  <c r="B140" i="23" s="1"/>
  <c r="C140" i="23"/>
  <c r="D140" i="23"/>
  <c r="E140" i="23"/>
  <c r="F140" i="23"/>
  <c r="G140" i="23"/>
  <c r="B141" i="23" a="1"/>
  <c r="B141" i="23"/>
  <c r="C141" i="23"/>
  <c r="D141" i="23"/>
  <c r="E141" i="23"/>
  <c r="F141" i="23"/>
  <c r="G141" i="23"/>
  <c r="B142" i="23"/>
  <c r="C142" i="23"/>
  <c r="B142" i="23" s="1" a="1"/>
  <c r="D142" i="23"/>
  <c r="E142" i="23"/>
  <c r="F142" i="23"/>
  <c r="G142" i="23"/>
  <c r="B143" i="23" a="1"/>
  <c r="B143" i="23" s="1"/>
  <c r="C143" i="23"/>
  <c r="D143" i="23"/>
  <c r="E143" i="23"/>
  <c r="F143" i="23"/>
  <c r="G143" i="23"/>
  <c r="B144" i="23" a="1"/>
  <c r="B144" i="23"/>
  <c r="C144" i="23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B146" i="23" a="1"/>
  <c r="B146" i="23" s="1"/>
  <c r="C146" i="23"/>
  <c r="D146" i="23"/>
  <c r="E146" i="23"/>
  <c r="F146" i="23"/>
  <c r="G146" i="23"/>
  <c r="B147" i="23" a="1"/>
  <c r="B147" i="23"/>
  <c r="C147" i="23"/>
  <c r="D147" i="23"/>
  <c r="E147" i="23"/>
  <c r="F147" i="23"/>
  <c r="G147" i="23"/>
  <c r="B148" i="23" a="1"/>
  <c r="B148" i="23" s="1"/>
  <c r="C148" i="23"/>
  <c r="D148" i="23"/>
  <c r="E148" i="23"/>
  <c r="F148" i="23"/>
  <c r="G148" i="23"/>
  <c r="B149" i="23" a="1"/>
  <c r="B149" i="23" s="1"/>
  <c r="C149" i="23"/>
  <c r="D149" i="23"/>
  <c r="E149" i="23"/>
  <c r="F149" i="23"/>
  <c r="G149" i="23"/>
  <c r="B150" i="23"/>
  <c r="C150" i="23"/>
  <c r="B150" i="23" s="1" a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B152" i="23" a="1"/>
  <c r="B152" i="23"/>
  <c r="C152" i="23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B154" i="23" a="1"/>
  <c r="B154" i="23" s="1"/>
  <c r="C154" i="23"/>
  <c r="D154" i="23"/>
  <c r="E154" i="23"/>
  <c r="F154" i="23"/>
  <c r="G154" i="23"/>
  <c r="B155" i="23" a="1"/>
  <c r="B155" i="23"/>
  <c r="C155" i="23"/>
  <c r="D155" i="23"/>
  <c r="E155" i="23"/>
  <c r="F155" i="23"/>
  <c r="G155" i="23"/>
  <c r="B156" i="23" a="1"/>
  <c r="B156" i="23" s="1"/>
  <c r="C156" i="23"/>
  <c r="D156" i="23"/>
  <c r="E156" i="23"/>
  <c r="F156" i="23"/>
  <c r="G156" i="23"/>
  <c r="B157" i="23" a="1"/>
  <c r="B157" i="23"/>
  <c r="C157" i="23"/>
  <c r="D157" i="23"/>
  <c r="E157" i="23"/>
  <c r="F157" i="23"/>
  <c r="G157" i="23"/>
  <c r="B158" i="23"/>
  <c r="C158" i="23"/>
  <c r="B158" i="23" s="1" a="1"/>
  <c r="D158" i="23"/>
  <c r="E158" i="23"/>
  <c r="F158" i="23"/>
  <c r="G158" i="23"/>
  <c r="B159" i="23" a="1"/>
  <c r="B159" i="23" s="1"/>
  <c r="C159" i="23"/>
  <c r="D159" i="23"/>
  <c r="E159" i="23"/>
  <c r="F159" i="23"/>
  <c r="G159" i="23"/>
  <c r="B160" i="23" a="1"/>
  <c r="B160" i="23"/>
  <c r="C160" i="23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B162" i="23" a="1"/>
  <c r="B162" i="23" s="1"/>
  <c r="C162" i="23"/>
  <c r="D162" i="23"/>
  <c r="E162" i="23"/>
  <c r="F162" i="23"/>
  <c r="G162" i="23"/>
  <c r="B163" i="23" a="1"/>
  <c r="B163" i="23"/>
  <c r="C163" i="23"/>
  <c r="D163" i="23"/>
  <c r="E163" i="23"/>
  <c r="F163" i="23"/>
  <c r="G163" i="23"/>
  <c r="B164" i="23" a="1"/>
  <c r="B164" i="23" s="1"/>
  <c r="C164" i="23"/>
  <c r="D164" i="23"/>
  <c r="E164" i="23"/>
  <c r="F164" i="23"/>
  <c r="G164" i="23"/>
  <c r="B165" i="23" a="1"/>
  <c r="B165" i="23"/>
  <c r="C165" i="23"/>
  <c r="D165" i="23"/>
  <c r="E165" i="23"/>
  <c r="F165" i="23"/>
  <c r="G165" i="23"/>
  <c r="B166" i="23"/>
  <c r="C166" i="23"/>
  <c r="B166" i="23" s="1" a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B168" i="23" a="1"/>
  <c r="B168" i="23"/>
  <c r="C168" i="23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B170" i="23" a="1"/>
  <c r="B170" i="23" s="1"/>
  <c r="C170" i="23"/>
  <c r="D170" i="23"/>
  <c r="E170" i="23"/>
  <c r="F170" i="23"/>
  <c r="G170" i="23"/>
  <c r="B171" i="23" a="1"/>
  <c r="B171" i="23"/>
  <c r="C171" i="23"/>
  <c r="D171" i="23"/>
  <c r="E171" i="23"/>
  <c r="F171" i="23"/>
  <c r="G171" i="23"/>
  <c r="B172" i="23" a="1"/>
  <c r="B172" i="23" s="1"/>
  <c r="C172" i="23"/>
  <c r="D172" i="23"/>
  <c r="E172" i="23"/>
  <c r="F172" i="23"/>
  <c r="G172" i="23"/>
  <c r="B173" i="23" a="1"/>
  <c r="B173" i="23"/>
  <c r="C173" i="23"/>
  <c r="D173" i="23"/>
  <c r="E173" i="23"/>
  <c r="F173" i="23"/>
  <c r="G173" i="23"/>
  <c r="B174" i="23"/>
  <c r="C174" i="23"/>
  <c r="B174" i="23" s="1" a="1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/>
  <c r="C176" i="23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B178" i="23" a="1"/>
  <c r="B178" i="23" s="1"/>
  <c r="C178" i="23"/>
  <c r="D178" i="23"/>
  <c r="E178" i="23"/>
  <c r="F178" i="23"/>
  <c r="G178" i="23"/>
  <c r="B179" i="23" a="1"/>
  <c r="B179" i="23"/>
  <c r="C179" i="23"/>
  <c r="D179" i="23"/>
  <c r="E179" i="23"/>
  <c r="F179" i="23"/>
  <c r="G179" i="23"/>
  <c r="B180" i="23" a="1"/>
  <c r="B180" i="23" s="1"/>
  <c r="C180" i="23"/>
  <c r="D180" i="23"/>
  <c r="E180" i="23"/>
  <c r="F180" i="23"/>
  <c r="G180" i="23"/>
  <c r="B181" i="23" a="1"/>
  <c r="B181" i="23" s="1"/>
  <c r="C181" i="23"/>
  <c r="D181" i="23"/>
  <c r="E181" i="23"/>
  <c r="F181" i="23"/>
  <c r="G181" i="23"/>
  <c r="B182" i="23"/>
  <c r="C182" i="23"/>
  <c r="B182" i="23" s="1" a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B184" i="23" a="1"/>
  <c r="B184" i="23"/>
  <c r="C184" i="23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/>
  <c r="C190" i="23"/>
  <c r="B190" i="23" s="1" a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B192" i="23" a="1"/>
  <c r="B192" i="23"/>
  <c r="C192" i="23"/>
  <c r="D192" i="23"/>
  <c r="E192" i="23"/>
  <c r="F192" i="23"/>
  <c r="G192" i="23"/>
  <c r="B193" i="23"/>
  <c r="C193" i="23"/>
  <c r="B193" i="23" s="1" a="1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B197" i="23" a="1"/>
  <c r="B197" i="23" s="1"/>
  <c r="C197" i="23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B6" i="8" a="1"/>
  <c r="B6" i="8" s="1"/>
  <c r="C6" i="8"/>
  <c r="D6" i="8"/>
  <c r="B7" i="8" a="1"/>
  <c r="B7" i="8" s="1"/>
  <c r="C7" i="8"/>
  <c r="D7" i="8"/>
  <c r="B8" i="8" a="1"/>
  <c r="B8" i="8" s="1"/>
  <c r="C8" i="8"/>
  <c r="D8" i="8"/>
  <c r="B9" i="8" a="1"/>
  <c r="B9" i="8" s="1"/>
  <c r="C9" i="8"/>
  <c r="D9" i="8"/>
  <c r="B10" i="8" a="1"/>
  <c r="B10" i="8" s="1"/>
  <c r="C10" i="8"/>
  <c r="D10" i="8"/>
  <c r="B11" i="8" a="1"/>
  <c r="B11" i="8" s="1"/>
  <c r="C11" i="8"/>
  <c r="D11" i="8"/>
  <c r="B12" i="8" a="1"/>
  <c r="B12" i="8" s="1"/>
  <c r="C12" i="8"/>
  <c r="D12" i="8"/>
  <c r="B13" i="8" a="1"/>
  <c r="B13" i="8" s="1"/>
  <c r="C13" i="8"/>
  <c r="D13" i="8"/>
  <c r="B14" i="8" a="1"/>
  <c r="B14" i="8" s="1"/>
  <c r="C14" i="8"/>
  <c r="D14" i="8"/>
  <c r="B15" i="8" a="1"/>
  <c r="B15" i="8" s="1"/>
  <c r="C15" i="8"/>
  <c r="D15" i="8"/>
  <c r="B16" i="8" a="1"/>
  <c r="B16" i="8" s="1"/>
  <c r="C16" i="8"/>
  <c r="D16" i="8"/>
  <c r="B17" i="8" a="1"/>
  <c r="B17" i="8" s="1"/>
  <c r="C17" i="8"/>
  <c r="D17" i="8"/>
  <c r="B18" i="8" a="1"/>
  <c r="B18" i="8" s="1"/>
  <c r="C18" i="8"/>
  <c r="D18" i="8"/>
  <c r="B19" i="8" a="1"/>
  <c r="B19" i="8" s="1"/>
  <c r="C19" i="8"/>
  <c r="D19" i="8"/>
  <c r="B20" i="8" a="1"/>
  <c r="B20" i="8" s="1"/>
  <c r="C20" i="8"/>
  <c r="D20" i="8"/>
  <c r="B21" i="8" a="1"/>
  <c r="B21" i="8" s="1"/>
  <c r="C21" i="8"/>
  <c r="D21" i="8"/>
  <c r="B22" i="8" a="1"/>
  <c r="B22" i="8" s="1"/>
  <c r="C22" i="8"/>
  <c r="D22" i="8"/>
  <c r="B23" i="8" a="1"/>
  <c r="B23" i="8" s="1"/>
  <c r="C23" i="8"/>
  <c r="D23" i="8"/>
  <c r="B24" i="8" a="1"/>
  <c r="B24" i="8" s="1"/>
  <c r="C24" i="8"/>
  <c r="D24" i="8"/>
  <c r="B25" i="8" a="1"/>
  <c r="B25" i="8" s="1"/>
  <c r="C25" i="8"/>
  <c r="D25" i="8"/>
  <c r="B26" i="8" a="1"/>
  <c r="B26" i="8" s="1"/>
  <c r="C26" i="8"/>
  <c r="D26" i="8"/>
  <c r="B27" i="8" a="1"/>
  <c r="B27" i="8" s="1"/>
  <c r="C27" i="8"/>
  <c r="D27" i="8"/>
  <c r="B28" i="8" a="1"/>
  <c r="B28" i="8" s="1"/>
  <c r="C28" i="8"/>
  <c r="D28" i="8"/>
  <c r="B29" i="8" a="1"/>
  <c r="B29" i="8" s="1"/>
  <c r="C29" i="8"/>
  <c r="D29" i="8"/>
  <c r="B30" i="8" a="1"/>
  <c r="B30" i="8" s="1"/>
  <c r="C30" i="8"/>
  <c r="D30" i="8"/>
  <c r="B31" i="8" a="1"/>
  <c r="B31" i="8" s="1"/>
  <c r="C31" i="8"/>
  <c r="D31" i="8"/>
  <c r="B32" i="8" a="1"/>
  <c r="B32" i="8" s="1"/>
  <c r="C32" i="8"/>
  <c r="D32" i="8"/>
  <c r="B33" i="8" a="1"/>
  <c r="B33" i="8" s="1"/>
  <c r="C33" i="8"/>
  <c r="D33" i="8"/>
  <c r="B34" i="8" a="1"/>
  <c r="B34" i="8" s="1"/>
  <c r="C34" i="8"/>
  <c r="D34" i="8"/>
  <c r="B35" i="8" a="1"/>
  <c r="B35" i="8" s="1"/>
  <c r="C35" i="8"/>
  <c r="D35" i="8"/>
  <c r="B36" i="8" a="1"/>
  <c r="B36" i="8" s="1"/>
  <c r="C36" i="8"/>
  <c r="D36" i="8"/>
  <c r="B37" i="8" a="1"/>
  <c r="B37" i="8" s="1"/>
  <c r="C37" i="8"/>
  <c r="D37" i="8"/>
  <c r="B38" i="8" a="1"/>
  <c r="B38" i="8" s="1"/>
  <c r="C38" i="8"/>
  <c r="D38" i="8"/>
  <c r="B39" i="8" a="1"/>
  <c r="B39" i="8" s="1"/>
  <c r="C39" i="8"/>
  <c r="D39" i="8"/>
  <c r="B40" i="8" a="1"/>
  <c r="B40" i="8" s="1"/>
  <c r="C40" i="8"/>
  <c r="D40" i="8"/>
  <c r="B41" i="8" a="1"/>
  <c r="B41" i="8" s="1"/>
  <c r="C41" i="8"/>
  <c r="D41" i="8"/>
  <c r="B42" i="8" a="1"/>
  <c r="B42" i="8" s="1"/>
  <c r="C42" i="8"/>
  <c r="D42" i="8"/>
  <c r="B43" i="8" a="1"/>
  <c r="B43" i="8" s="1"/>
  <c r="C43" i="8"/>
  <c r="D43" i="8"/>
  <c r="B44" i="8" a="1"/>
  <c r="B44" i="8" s="1"/>
  <c r="C44" i="8"/>
  <c r="D44" i="8"/>
  <c r="B45" i="8" a="1"/>
  <c r="B45" i="8" s="1"/>
  <c r="C45" i="8"/>
  <c r="D45" i="8"/>
  <c r="B46" i="8" a="1"/>
  <c r="B46" i="8" s="1"/>
  <c r="C46" i="8"/>
  <c r="D46" i="8"/>
  <c r="C47" i="8"/>
  <c r="B47" i="8" s="1" a="1"/>
  <c r="B47" i="8" s="1"/>
  <c r="D47" i="8"/>
  <c r="B48" i="8" a="1"/>
  <c r="B48" i="8" s="1"/>
  <c r="C48" i="8"/>
  <c r="D48" i="8"/>
  <c r="B49" i="8" a="1"/>
  <c r="B49" i="8" s="1"/>
  <c r="C49" i="8"/>
  <c r="D49" i="8"/>
  <c r="C50" i="8"/>
  <c r="B50" i="8" s="1" a="1"/>
  <c r="B50" i="8" s="1"/>
  <c r="D50" i="8"/>
  <c r="B51" i="8" a="1"/>
  <c r="B51" i="8" s="1"/>
  <c r="C51" i="8"/>
  <c r="D51" i="8"/>
  <c r="B52" i="8" a="1"/>
  <c r="B52" i="8" s="1"/>
  <c r="C52" i="8"/>
  <c r="D52" i="8"/>
  <c r="C53" i="8"/>
  <c r="B53" i="8" s="1" a="1"/>
  <c r="B53" i="8" s="1"/>
  <c r="D53" i="8"/>
  <c r="B54" i="8" a="1"/>
  <c r="B54" i="8" s="1"/>
  <c r="C54" i="8"/>
  <c r="D54" i="8"/>
  <c r="C55" i="8"/>
  <c r="B55" i="8" s="1" a="1"/>
  <c r="B55" i="8" s="1"/>
  <c r="D55" i="8"/>
  <c r="C56" i="8"/>
  <c r="B56" i="8" s="1" a="1"/>
  <c r="B56" i="8" s="1"/>
  <c r="D56" i="8"/>
  <c r="B57" i="8" a="1"/>
  <c r="B57" i="8" s="1"/>
  <c r="C57" i="8"/>
  <c r="D57" i="8"/>
  <c r="C58" i="8"/>
  <c r="B58" i="8" s="1" a="1"/>
  <c r="B58" i="8" s="1"/>
  <c r="D58" i="8"/>
  <c r="B59" i="8" a="1"/>
  <c r="B59" i="8" s="1"/>
  <c r="C59" i="8"/>
  <c r="D59" i="8"/>
  <c r="B60" i="8" a="1"/>
  <c r="B60" i="8" s="1"/>
  <c r="C60" i="8"/>
  <c r="D60" i="8"/>
  <c r="C61" i="8"/>
  <c r="B61" i="8" s="1" a="1"/>
  <c r="B61" i="8" s="1"/>
  <c r="D61" i="8"/>
  <c r="B62" i="8" a="1"/>
  <c r="B62" i="8" s="1"/>
  <c r="C62" i="8"/>
  <c r="D62" i="8"/>
  <c r="B63" i="8" a="1"/>
  <c r="B63" i="8" s="1"/>
  <c r="C63" i="8"/>
  <c r="D63" i="8"/>
  <c r="C64" i="8"/>
  <c r="B64" i="8" s="1" a="1"/>
  <c r="B64" i="8" s="1"/>
  <c r="D64" i="8"/>
  <c r="B65" i="8" a="1"/>
  <c r="B65" i="8" s="1"/>
  <c r="C65" i="8"/>
  <c r="D65" i="8"/>
  <c r="C66" i="8"/>
  <c r="B66" i="8" s="1" a="1"/>
  <c r="B66" i="8" s="1"/>
  <c r="D66" i="8"/>
  <c r="B67" i="8" a="1"/>
  <c r="B67" i="8" s="1"/>
  <c r="C67" i="8"/>
  <c r="D67" i="8"/>
  <c r="B68" i="8" a="1"/>
  <c r="B68" i="8" s="1"/>
  <c r="C68" i="8"/>
  <c r="D68" i="8"/>
  <c r="C69" i="8"/>
  <c r="B69" i="8" s="1" a="1"/>
  <c r="B69" i="8" s="1"/>
  <c r="D69" i="8"/>
  <c r="B70" i="8" a="1"/>
  <c r="B70" i="8" s="1"/>
  <c r="C70" i="8"/>
  <c r="D70" i="8"/>
  <c r="B71" i="8" a="1"/>
  <c r="B71" i="8" s="1"/>
  <c r="C71" i="8"/>
  <c r="D71" i="8"/>
  <c r="C72" i="8"/>
  <c r="B72" i="8" s="1" a="1"/>
  <c r="B72" i="8" s="1"/>
  <c r="D72" i="8"/>
  <c r="B73" i="8" a="1"/>
  <c r="B73" i="8" s="1"/>
  <c r="C73" i="8"/>
  <c r="D73" i="8"/>
  <c r="C74" i="8"/>
  <c r="B74" i="8" s="1" a="1"/>
  <c r="B74" i="8" s="1"/>
  <c r="D74" i="8"/>
  <c r="B75" i="8" a="1"/>
  <c r="B75" i="8" s="1"/>
  <c r="C75" i="8"/>
  <c r="D75" i="8"/>
  <c r="B76" i="8" a="1"/>
  <c r="B76" i="8" s="1"/>
  <c r="C76" i="8"/>
  <c r="D76" i="8"/>
  <c r="C77" i="8"/>
  <c r="B77" i="8" s="1" a="1"/>
  <c r="B77" i="8" s="1"/>
  <c r="D77" i="8"/>
  <c r="B78" i="8" a="1"/>
  <c r="B78" i="8" s="1"/>
  <c r="C78" i="8"/>
  <c r="D78" i="8"/>
  <c r="C79" i="8"/>
  <c r="B79" i="8" s="1" a="1"/>
  <c r="B79" i="8" s="1"/>
  <c r="D79" i="8"/>
  <c r="C80" i="8"/>
  <c r="B80" i="8" s="1" a="1"/>
  <c r="B80" i="8" s="1"/>
  <c r="D80" i="8"/>
  <c r="B81" i="8" a="1"/>
  <c r="B81" i="8" s="1"/>
  <c r="C81" i="8"/>
  <c r="D81" i="8"/>
  <c r="C82" i="8"/>
  <c r="B82" i="8" s="1" a="1"/>
  <c r="B82" i="8" s="1"/>
  <c r="D82" i="8"/>
  <c r="B83" i="8" a="1"/>
  <c r="B83" i="8" s="1"/>
  <c r="C83" i="8"/>
  <c r="D83" i="8"/>
  <c r="B84" i="8" a="1"/>
  <c r="B84" i="8" s="1"/>
  <c r="C84" i="8"/>
  <c r="D84" i="8"/>
  <c r="C85" i="8"/>
  <c r="B85" i="8" s="1" a="1"/>
  <c r="B85" i="8" s="1"/>
  <c r="D85" i="8"/>
  <c r="B86" i="8" a="1"/>
  <c r="B86" i="8" s="1"/>
  <c r="C86" i="8"/>
  <c r="D86" i="8"/>
  <c r="B87" i="8" a="1"/>
  <c r="B87" i="8" s="1"/>
  <c r="C87" i="8"/>
  <c r="D87" i="8"/>
  <c r="B88" i="8" a="1"/>
  <c r="B88" i="8" s="1"/>
  <c r="C88" i="8"/>
  <c r="D88" i="8"/>
  <c r="B89" i="8" a="1"/>
  <c r="B89" i="8" s="1"/>
  <c r="C89" i="8"/>
  <c r="D89" i="8"/>
  <c r="C90" i="8"/>
  <c r="B90" i="8" s="1" a="1"/>
  <c r="B90" i="8" s="1"/>
  <c r="D90" i="8"/>
  <c r="C91" i="8"/>
  <c r="B91" i="8" s="1" a="1"/>
  <c r="B91" i="8" s="1"/>
  <c r="D91" i="8"/>
  <c r="B92" i="8" a="1"/>
  <c r="B92" i="8" s="1"/>
  <c r="C92" i="8"/>
  <c r="D92" i="8"/>
  <c r="C93" i="8"/>
  <c r="B93" i="8" s="1" a="1"/>
  <c r="B93" i="8" s="1"/>
  <c r="D93" i="8"/>
  <c r="B94" i="8" a="1"/>
  <c r="B94" i="8" s="1"/>
  <c r="C94" i="8"/>
  <c r="D94" i="8"/>
  <c r="B95" i="8" a="1"/>
  <c r="B95" i="8" s="1"/>
  <c r="C95" i="8"/>
  <c r="D95" i="8"/>
  <c r="B96" i="8" a="1"/>
  <c r="B96" i="8" s="1"/>
  <c r="C96" i="8"/>
  <c r="D96" i="8"/>
  <c r="C97" i="8"/>
  <c r="B97" i="8" s="1" a="1"/>
  <c r="B97" i="8" s="1"/>
  <c r="D97" i="8"/>
  <c r="B98" i="8" a="1"/>
  <c r="B98" i="8" s="1"/>
  <c r="C98" i="8"/>
  <c r="D98" i="8"/>
  <c r="C99" i="8"/>
  <c r="B99" i="8" s="1" a="1"/>
  <c r="B99" i="8" s="1"/>
  <c r="D99" i="8"/>
  <c r="B100" i="8" a="1"/>
  <c r="B100" i="8" s="1"/>
  <c r="C100" i="8"/>
  <c r="D100" i="8"/>
  <c r="C101" i="8"/>
  <c r="B101" i="8" s="1" a="1"/>
  <c r="B101" i="8" s="1"/>
  <c r="D101" i="8"/>
  <c r="B102" i="8" a="1"/>
  <c r="B102" i="8" s="1"/>
  <c r="C102" i="8"/>
  <c r="D102" i="8"/>
  <c r="B103" i="8" a="1"/>
  <c r="B103" i="8" s="1"/>
  <c r="C103" i="8"/>
  <c r="D103" i="8"/>
  <c r="B104" i="8" a="1"/>
  <c r="B104" i="8" s="1"/>
  <c r="C104" i="8"/>
  <c r="D104" i="8"/>
  <c r="C105" i="8"/>
  <c r="B105" i="8" s="1" a="1"/>
  <c r="B105" i="8" s="1"/>
  <c r="D105" i="8"/>
  <c r="B106" i="8" a="1"/>
  <c r="B106" i="8" s="1"/>
  <c r="C106" i="8"/>
  <c r="D106" i="8"/>
  <c r="C107" i="8"/>
  <c r="B107" i="8" s="1" a="1"/>
  <c r="B107" i="8" s="1"/>
  <c r="D107" i="8"/>
  <c r="B108" i="8" a="1"/>
  <c r="B108" i="8" s="1"/>
  <c r="C108" i="8"/>
  <c r="D108" i="8"/>
  <c r="C109" i="8"/>
  <c r="B109" i="8" s="1" a="1"/>
  <c r="B109" i="8" s="1"/>
  <c r="D109" i="8"/>
  <c r="B110" i="8" a="1"/>
  <c r="B110" i="8" s="1"/>
  <c r="C110" i="8"/>
  <c r="D110" i="8"/>
  <c r="B111" i="8" a="1"/>
  <c r="B111" i="8" s="1"/>
  <c r="C111" i="8"/>
  <c r="D111" i="8"/>
  <c r="B112" i="8" a="1"/>
  <c r="B112" i="8" s="1"/>
  <c r="C112" i="8"/>
  <c r="D112" i="8"/>
  <c r="C113" i="8"/>
  <c r="B113" i="8" s="1" a="1"/>
  <c r="B113" i="8" s="1"/>
  <c r="D113" i="8"/>
  <c r="B114" i="8" a="1"/>
  <c r="B114" i="8" s="1"/>
  <c r="C114" i="8"/>
  <c r="D114" i="8"/>
  <c r="C115" i="8"/>
  <c r="B115" i="8" s="1" a="1"/>
  <c r="B115" i="8" s="1"/>
  <c r="D115" i="8"/>
  <c r="B116" i="8" a="1"/>
  <c r="B116" i="8" s="1"/>
  <c r="C116" i="8"/>
  <c r="D116" i="8"/>
  <c r="C117" i="8"/>
  <c r="B117" i="8" s="1" a="1"/>
  <c r="B117" i="8" s="1"/>
  <c r="D117" i="8"/>
  <c r="B118" i="8" a="1"/>
  <c r="B118" i="8" s="1"/>
  <c r="C118" i="8"/>
  <c r="D118" i="8"/>
  <c r="B119" i="8" a="1"/>
  <c r="B119" i="8" s="1"/>
  <c r="C119" i="8"/>
  <c r="D119" i="8"/>
  <c r="E119" i="8"/>
  <c r="F119" i="8"/>
  <c r="G119" i="8"/>
  <c r="B120" i="8" a="1"/>
  <c r="B120" i="8" s="1"/>
  <c r="C120" i="8"/>
  <c r="D120" i="8"/>
  <c r="E120" i="8"/>
  <c r="F120" i="8"/>
  <c r="G120" i="8"/>
  <c r="C121" i="8"/>
  <c r="B121" i="8" s="1" a="1"/>
  <c r="B121" i="8" s="1"/>
  <c r="D121" i="8"/>
  <c r="E121" i="8"/>
  <c r="F121" i="8"/>
  <c r="G121" i="8"/>
  <c r="B122" i="8" a="1"/>
  <c r="B122" i="8" s="1"/>
  <c r="C122" i="8"/>
  <c r="D122" i="8"/>
  <c r="E122" i="8"/>
  <c r="F122" i="8"/>
  <c r="G122" i="8"/>
  <c r="C123" i="8"/>
  <c r="B123" i="8" s="1" a="1"/>
  <c r="B123" i="8" s="1"/>
  <c r="D123" i="8"/>
  <c r="E123" i="8"/>
  <c r="F123" i="8"/>
  <c r="G123" i="8"/>
  <c r="B124" i="8" a="1"/>
  <c r="B124" i="8" s="1"/>
  <c r="C124" i="8"/>
  <c r="D124" i="8"/>
  <c r="E124" i="8"/>
  <c r="F124" i="8"/>
  <c r="G124" i="8"/>
  <c r="C125" i="8"/>
  <c r="B125" i="8" s="1" a="1"/>
  <c r="B125" i="8" s="1"/>
  <c r="D125" i="8"/>
  <c r="E125" i="8"/>
  <c r="F125" i="8"/>
  <c r="G125" i="8"/>
  <c r="B126" i="8" a="1"/>
  <c r="B126" i="8" s="1"/>
  <c r="C126" i="8"/>
  <c r="D126" i="8"/>
  <c r="E126" i="8"/>
  <c r="F126" i="8"/>
  <c r="G126" i="8"/>
  <c r="B127" i="8" a="1"/>
  <c r="B127" i="8" s="1"/>
  <c r="C127" i="8"/>
  <c r="D127" i="8"/>
  <c r="E127" i="8"/>
  <c r="F127" i="8"/>
  <c r="G127" i="8"/>
  <c r="B128" i="8" a="1"/>
  <c r="B128" i="8" s="1"/>
  <c r="C128" i="8"/>
  <c r="D128" i="8"/>
  <c r="E128" i="8"/>
  <c r="F128" i="8"/>
  <c r="G128" i="8"/>
  <c r="B129" i="8"/>
  <c r="C129" i="8"/>
  <c r="B129" i="8" s="1" a="1"/>
  <c r="D129" i="8"/>
  <c r="E129" i="8"/>
  <c r="F129" i="8"/>
  <c r="G129" i="8"/>
  <c r="B130" i="8"/>
  <c r="C130" i="8"/>
  <c r="B130" i="8" s="1" a="1"/>
  <c r="D130" i="8"/>
  <c r="E130" i="8"/>
  <c r="F130" i="8"/>
  <c r="G130" i="8"/>
  <c r="B131" i="8"/>
  <c r="C131" i="8"/>
  <c r="B131" i="8" s="1" a="1"/>
  <c r="D131" i="8"/>
  <c r="E131" i="8"/>
  <c r="F131" i="8"/>
  <c r="G131" i="8"/>
  <c r="B132" i="8"/>
  <c r="C132" i="8"/>
  <c r="B132" i="8" s="1" a="1"/>
  <c r="D132" i="8"/>
  <c r="E132" i="8"/>
  <c r="F132" i="8"/>
  <c r="G132" i="8"/>
  <c r="B133" i="8"/>
  <c r="C133" i="8"/>
  <c r="B133" i="8" s="1" a="1"/>
  <c r="D133" i="8"/>
  <c r="E133" i="8"/>
  <c r="F133" i="8"/>
  <c r="G133" i="8"/>
  <c r="B134" i="8"/>
  <c r="C134" i="8"/>
  <c r="B134" i="8" s="1" a="1"/>
  <c r="D134" i="8"/>
  <c r="E134" i="8"/>
  <c r="F134" i="8"/>
  <c r="G134" i="8"/>
  <c r="B135" i="8"/>
  <c r="C135" i="8"/>
  <c r="B135" i="8" s="1" a="1"/>
  <c r="D135" i="8"/>
  <c r="E135" i="8"/>
  <c r="F135" i="8"/>
  <c r="G135" i="8"/>
  <c r="B136" i="8"/>
  <c r="C136" i="8"/>
  <c r="B136" i="8" s="1" a="1"/>
  <c r="D136" i="8"/>
  <c r="E136" i="8"/>
  <c r="F136" i="8"/>
  <c r="G136" i="8"/>
  <c r="B137" i="8"/>
  <c r="C137" i="8"/>
  <c r="B137" i="8" s="1" a="1"/>
  <c r="D137" i="8"/>
  <c r="E137" i="8"/>
  <c r="F137" i="8"/>
  <c r="G137" i="8"/>
  <c r="B138" i="8"/>
  <c r="C138" i="8"/>
  <c r="B138" i="8" s="1" a="1"/>
  <c r="D138" i="8"/>
  <c r="E138" i="8"/>
  <c r="F138" i="8"/>
  <c r="G138" i="8"/>
  <c r="B139" i="8"/>
  <c r="C139" i="8"/>
  <c r="B139" i="8" s="1" a="1"/>
  <c r="D139" i="8"/>
  <c r="E139" i="8"/>
  <c r="F139" i="8"/>
  <c r="G139" i="8"/>
  <c r="B140" i="8"/>
  <c r="C140" i="8"/>
  <c r="B140" i="8" s="1" a="1"/>
  <c r="D140" i="8"/>
  <c r="E140" i="8"/>
  <c r="F140" i="8"/>
  <c r="G140" i="8"/>
  <c r="B141" i="8"/>
  <c r="C141" i="8"/>
  <c r="B141" i="8" s="1" a="1"/>
  <c r="D141" i="8"/>
  <c r="E141" i="8"/>
  <c r="F141" i="8"/>
  <c r="G141" i="8"/>
  <c r="B142" i="8"/>
  <c r="C142" i="8"/>
  <c r="B142" i="8" s="1" a="1"/>
  <c r="D142" i="8"/>
  <c r="E142" i="8"/>
  <c r="F142" i="8"/>
  <c r="G142" i="8"/>
  <c r="B143" i="8"/>
  <c r="C143" i="8"/>
  <c r="B143" i="8" s="1" a="1"/>
  <c r="D143" i="8"/>
  <c r="E143" i="8"/>
  <c r="F143" i="8"/>
  <c r="G143" i="8"/>
  <c r="B144" i="8"/>
  <c r="C144" i="8"/>
  <c r="B144" i="8" s="1" a="1"/>
  <c r="D144" i="8"/>
  <c r="E144" i="8"/>
  <c r="F144" i="8"/>
  <c r="G144" i="8"/>
  <c r="B145" i="8"/>
  <c r="C145" i="8"/>
  <c r="B145" i="8" s="1" a="1"/>
  <c r="D145" i="8"/>
  <c r="E145" i="8"/>
  <c r="F145" i="8"/>
  <c r="G145" i="8"/>
  <c r="B146" i="8"/>
  <c r="C146" i="8"/>
  <c r="B146" i="8" s="1" a="1"/>
  <c r="D146" i="8"/>
  <c r="E146" i="8"/>
  <c r="F146" i="8"/>
  <c r="G146" i="8"/>
  <c r="B147" i="8"/>
  <c r="C147" i="8"/>
  <c r="B147" i="8" s="1" a="1"/>
  <c r="D147" i="8"/>
  <c r="E147" i="8"/>
  <c r="F147" i="8"/>
  <c r="G147" i="8"/>
  <c r="B148" i="8"/>
  <c r="C148" i="8"/>
  <c r="B148" i="8" s="1" a="1"/>
  <c r="D148" i="8"/>
  <c r="E148" i="8"/>
  <c r="F148" i="8"/>
  <c r="G148" i="8"/>
  <c r="B149" i="8"/>
  <c r="C149" i="8"/>
  <c r="B149" i="8" s="1" a="1"/>
  <c r="D149" i="8"/>
  <c r="E149" i="8"/>
  <c r="F149" i="8"/>
  <c r="G149" i="8"/>
  <c r="B150" i="8"/>
  <c r="C150" i="8"/>
  <c r="B150" i="8" s="1" a="1"/>
  <c r="D150" i="8"/>
  <c r="E150" i="8"/>
  <c r="F150" i="8"/>
  <c r="G150" i="8"/>
  <c r="B151" i="8"/>
  <c r="C151" i="8"/>
  <c r="B151" i="8" s="1" a="1"/>
  <c r="D151" i="8"/>
  <c r="E151" i="8"/>
  <c r="F151" i="8"/>
  <c r="G151" i="8"/>
  <c r="B152" i="8"/>
  <c r="C152" i="8"/>
  <c r="B152" i="8" s="1" a="1"/>
  <c r="D152" i="8"/>
  <c r="E152" i="8"/>
  <c r="F152" i="8"/>
  <c r="G152" i="8"/>
  <c r="B153" i="8"/>
  <c r="C153" i="8"/>
  <c r="B153" i="8" s="1" a="1"/>
  <c r="D153" i="8"/>
  <c r="E153" i="8"/>
  <c r="F153" i="8"/>
  <c r="G153" i="8"/>
  <c r="B154" i="8"/>
  <c r="C154" i="8"/>
  <c r="B154" i="8" s="1" a="1"/>
  <c r="D154" i="8"/>
  <c r="E154" i="8"/>
  <c r="F154" i="8"/>
  <c r="G154" i="8"/>
  <c r="B155" i="8"/>
  <c r="C155" i="8"/>
  <c r="B155" i="8" s="1" a="1"/>
  <c r="D155" i="8"/>
  <c r="E155" i="8"/>
  <c r="F155" i="8"/>
  <c r="G155" i="8"/>
  <c r="B156" i="8"/>
  <c r="C156" i="8"/>
  <c r="B156" i="8" s="1" a="1"/>
  <c r="D156" i="8"/>
  <c r="E156" i="8"/>
  <c r="F156" i="8"/>
  <c r="G156" i="8"/>
  <c r="B157" i="8"/>
  <c r="C157" i="8"/>
  <c r="B157" i="8" s="1" a="1"/>
  <c r="D157" i="8"/>
  <c r="E157" i="8"/>
  <c r="F157" i="8"/>
  <c r="G157" i="8"/>
  <c r="B158" i="8"/>
  <c r="C158" i="8"/>
  <c r="B158" i="8" s="1" a="1"/>
  <c r="D158" i="8"/>
  <c r="E158" i="8"/>
  <c r="F158" i="8"/>
  <c r="G158" i="8"/>
  <c r="B159" i="8"/>
  <c r="C159" i="8"/>
  <c r="B159" i="8" s="1" a="1"/>
  <c r="D159" i="8"/>
  <c r="E159" i="8"/>
  <c r="F159" i="8"/>
  <c r="G159" i="8"/>
  <c r="B160" i="8"/>
  <c r="C160" i="8"/>
  <c r="B160" i="8" s="1" a="1"/>
  <c r="D160" i="8"/>
  <c r="E160" i="8"/>
  <c r="F160" i="8"/>
  <c r="G160" i="8"/>
  <c r="B161" i="8"/>
  <c r="C161" i="8"/>
  <c r="B161" i="8" s="1" a="1"/>
  <c r="D161" i="8"/>
  <c r="E161" i="8"/>
  <c r="F161" i="8"/>
  <c r="G161" i="8"/>
  <c r="B162" i="8"/>
  <c r="C162" i="8"/>
  <c r="B162" i="8" s="1" a="1"/>
  <c r="D162" i="8"/>
  <c r="E162" i="8"/>
  <c r="F162" i="8"/>
  <c r="G162" i="8"/>
  <c r="B163" i="8"/>
  <c r="C163" i="8"/>
  <c r="B163" i="8" s="1" a="1"/>
  <c r="D163" i="8"/>
  <c r="E163" i="8"/>
  <c r="F163" i="8"/>
  <c r="G163" i="8"/>
  <c r="B164" i="8"/>
  <c r="C164" i="8"/>
  <c r="B164" i="8" s="1" a="1"/>
  <c r="D164" i="8"/>
  <c r="E164" i="8"/>
  <c r="F164" i="8"/>
  <c r="G164" i="8"/>
  <c r="B165" i="8"/>
  <c r="C165" i="8"/>
  <c r="B165" i="8" s="1" a="1"/>
  <c r="D165" i="8"/>
  <c r="E165" i="8"/>
  <c r="F165" i="8"/>
  <c r="G165" i="8"/>
  <c r="C166" i="8"/>
  <c r="B166" i="8" s="1" a="1"/>
  <c r="B166" i="8" s="1"/>
  <c r="D166" i="8"/>
  <c r="E166" i="8"/>
  <c r="F166" i="8"/>
  <c r="G166" i="8"/>
  <c r="B167" i="8"/>
  <c r="C167" i="8"/>
  <c r="B167" i="8" s="1" a="1"/>
  <c r="D167" i="8"/>
  <c r="E167" i="8"/>
  <c r="F167" i="8"/>
  <c r="G167" i="8"/>
  <c r="B168" i="8"/>
  <c r="C168" i="8"/>
  <c r="B168" i="8" s="1" a="1"/>
  <c r="D168" i="8"/>
  <c r="E168" i="8"/>
  <c r="F168" i="8"/>
  <c r="G168" i="8"/>
  <c r="B169" i="8"/>
  <c r="C169" i="8"/>
  <c r="B169" i="8" s="1" a="1"/>
  <c r="D169" i="8"/>
  <c r="E169" i="8"/>
  <c r="F169" i="8"/>
  <c r="G169" i="8"/>
  <c r="C170" i="8"/>
  <c r="B170" i="8" s="1" a="1"/>
  <c r="B170" i="8" s="1"/>
  <c r="D170" i="8"/>
  <c r="E170" i="8"/>
  <c r="F170" i="8"/>
  <c r="G170" i="8"/>
  <c r="B171" i="8"/>
  <c r="C171" i="8"/>
  <c r="B171" i="8" s="1" a="1"/>
  <c r="D171" i="8"/>
  <c r="E171" i="8"/>
  <c r="F171" i="8"/>
  <c r="G171" i="8"/>
  <c r="B172" i="8"/>
  <c r="C172" i="8"/>
  <c r="B172" i="8" s="1" a="1"/>
  <c r="D172" i="8"/>
  <c r="E172" i="8"/>
  <c r="F172" i="8"/>
  <c r="G172" i="8"/>
  <c r="B173" i="8"/>
  <c r="C173" i="8"/>
  <c r="B173" i="8" s="1" a="1"/>
  <c r="D173" i="8"/>
  <c r="E173" i="8"/>
  <c r="F173" i="8"/>
  <c r="G173" i="8"/>
  <c r="C174" i="8"/>
  <c r="B174" i="8" s="1" a="1"/>
  <c r="B174" i="8" s="1"/>
  <c r="D174" i="8"/>
  <c r="E174" i="8"/>
  <c r="F174" i="8"/>
  <c r="G174" i="8"/>
  <c r="B175" i="8"/>
  <c r="C175" i="8"/>
  <c r="B175" i="8" s="1" a="1"/>
  <c r="D175" i="8"/>
  <c r="E175" i="8"/>
  <c r="F175" i="8"/>
  <c r="G175" i="8"/>
  <c r="C176" i="8"/>
  <c r="B176" i="8" s="1" a="1"/>
  <c r="B176" i="8" s="1"/>
  <c r="D176" i="8"/>
  <c r="E176" i="8"/>
  <c r="F176" i="8"/>
  <c r="G176" i="8"/>
  <c r="B177" i="8"/>
  <c r="C177" i="8"/>
  <c r="B177" i="8" s="1" a="1"/>
  <c r="D177" i="8"/>
  <c r="E177" i="8"/>
  <c r="F177" i="8"/>
  <c r="G177" i="8"/>
  <c r="B178" i="8"/>
  <c r="C178" i="8"/>
  <c r="B178" i="8" s="1" a="1"/>
  <c r="D178" i="8"/>
  <c r="E178" i="8"/>
  <c r="F178" i="8"/>
  <c r="G178" i="8"/>
  <c r="B179" i="8"/>
  <c r="C179" i="8"/>
  <c r="B179" i="8" s="1" a="1"/>
  <c r="D179" i="8"/>
  <c r="E179" i="8"/>
  <c r="F179" i="8"/>
  <c r="G179" i="8"/>
  <c r="C180" i="8"/>
  <c r="B180" i="8" s="1" a="1"/>
  <c r="B180" i="8" s="1"/>
  <c r="D180" i="8"/>
  <c r="E180" i="8"/>
  <c r="F180" i="8"/>
  <c r="G180" i="8"/>
  <c r="B181" i="8"/>
  <c r="C181" i="8"/>
  <c r="B181" i="8" s="1" a="1"/>
  <c r="D181" i="8"/>
  <c r="E181" i="8"/>
  <c r="F181" i="8"/>
  <c r="G181" i="8"/>
  <c r="B182" i="8"/>
  <c r="C182" i="8"/>
  <c r="B182" i="8" s="1" a="1"/>
  <c r="D182" i="8"/>
  <c r="E182" i="8"/>
  <c r="F182" i="8"/>
  <c r="G182" i="8"/>
  <c r="B183" i="8"/>
  <c r="C183" i="8"/>
  <c r="B183" i="8" s="1" a="1"/>
  <c r="D183" i="8"/>
  <c r="E183" i="8"/>
  <c r="F183" i="8"/>
  <c r="G183" i="8"/>
  <c r="C184" i="8"/>
  <c r="B184" i="8" s="1" a="1"/>
  <c r="B184" i="8" s="1"/>
  <c r="D184" i="8"/>
  <c r="E184" i="8"/>
  <c r="F184" i="8"/>
  <c r="G184" i="8"/>
  <c r="B185" i="8"/>
  <c r="C185" i="8"/>
  <c r="B185" i="8" s="1" a="1"/>
  <c r="D185" i="8"/>
  <c r="E185" i="8"/>
  <c r="F185" i="8"/>
  <c r="G185" i="8"/>
  <c r="B186" i="8"/>
  <c r="C186" i="8"/>
  <c r="B186" i="8" s="1" a="1"/>
  <c r="D186" i="8"/>
  <c r="E186" i="8"/>
  <c r="F186" i="8"/>
  <c r="G186" i="8"/>
  <c r="B187" i="8"/>
  <c r="C187" i="8"/>
  <c r="B187" i="8" s="1" a="1"/>
  <c r="D187" i="8"/>
  <c r="E187" i="8"/>
  <c r="F187" i="8"/>
  <c r="G187" i="8"/>
  <c r="C188" i="8"/>
  <c r="B188" i="8" s="1" a="1"/>
  <c r="B188" i="8" s="1"/>
  <c r="D188" i="8"/>
  <c r="E188" i="8"/>
  <c r="F188" i="8"/>
  <c r="G188" i="8"/>
  <c r="B189" i="8"/>
  <c r="C189" i="8"/>
  <c r="B189" i="8" s="1" a="1"/>
  <c r="D189" i="8"/>
  <c r="E189" i="8"/>
  <c r="F189" i="8"/>
  <c r="G189" i="8"/>
  <c r="B190" i="8"/>
  <c r="C190" i="8"/>
  <c r="B190" i="8" s="1" a="1"/>
  <c r="D190" i="8"/>
  <c r="E190" i="8"/>
  <c r="F190" i="8"/>
  <c r="G190" i="8"/>
  <c r="C191" i="8"/>
  <c r="B191" i="8" s="1" a="1"/>
  <c r="B191" i="8" s="1"/>
  <c r="D191" i="8"/>
  <c r="E191" i="8"/>
  <c r="F191" i="8"/>
  <c r="G191" i="8"/>
  <c r="B192" i="8"/>
  <c r="C192" i="8"/>
  <c r="B192" i="8" s="1" a="1"/>
  <c r="D192" i="8"/>
  <c r="E192" i="8"/>
  <c r="F192" i="8"/>
  <c r="G192" i="8"/>
  <c r="C193" i="8"/>
  <c r="B193" i="8" s="1" a="1"/>
  <c r="B193" i="8" s="1"/>
  <c r="D193" i="8"/>
  <c r="E193" i="8"/>
  <c r="F193" i="8"/>
  <c r="G193" i="8"/>
  <c r="B194" i="8"/>
  <c r="C194" i="8"/>
  <c r="B194" i="8" s="1" a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B197" i="8"/>
  <c r="C197" i="8"/>
  <c r="B197" i="8" s="1" a="1"/>
  <c r="D197" i="8"/>
  <c r="E197" i="8"/>
  <c r="F197" i="8"/>
  <c r="G197" i="8"/>
  <c r="B198" i="8"/>
  <c r="C198" i="8"/>
  <c r="B198" i="8" s="1" a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F22" i="13" l="1"/>
  <c r="F23" i="13"/>
  <c r="F21" i="13"/>
  <c r="F11" i="13"/>
  <c r="F12" i="13"/>
  <c r="F10" i="13"/>
  <c r="F25" i="20" l="1"/>
  <c r="E11" i="13" l="1"/>
  <c r="E10" i="13"/>
  <c r="C7" i="15"/>
  <c r="A3" i="25" l="1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X7" i="24" l="1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BZ2" i="24"/>
  <c r="BZ14" i="24" s="1"/>
  <c r="BR2" i="24"/>
  <c r="BR14" i="24" s="1"/>
  <c r="BJ2" i="24"/>
  <c r="BJ14" i="24" s="1"/>
  <c r="BB2" i="24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BY2" i="24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BX2" i="24"/>
  <c r="BX14" i="24" s="1"/>
  <c r="BP2" i="24"/>
  <c r="BH2" i="24"/>
  <c r="AZ2" i="24"/>
  <c r="AR2" i="24"/>
  <c r="AJ2" i="24"/>
  <c r="AJ14" i="24" s="1"/>
  <c r="AB2" i="24"/>
  <c r="AB14" i="24" s="1"/>
  <c r="T2" i="24"/>
  <c r="L2" i="24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I20" i="24" s="1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K8" i="24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J8" i="24"/>
  <c r="BR8" i="24"/>
  <c r="BR20" i="24" s="1"/>
  <c r="BZ8" i="24"/>
  <c r="BZ20" i="24" s="1"/>
  <c r="CH8" i="24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M19" i="24" s="1"/>
  <c r="BU7" i="24"/>
  <c r="BU19" i="24" s="1"/>
  <c r="CC7" i="24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I6" i="24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J18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BO6" i="24"/>
  <c r="BW6" i="24"/>
  <c r="CE6" i="24"/>
  <c r="CE18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BX17" i="24" s="1"/>
  <c r="CF5" i="24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B16" i="24" s="1"/>
  <c r="BJ4" i="24"/>
  <c r="BJ16" i="24" s="1"/>
  <c r="BR4" i="24"/>
  <c r="BZ4" i="24"/>
  <c r="CH4" i="24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BS16" i="24" s="1"/>
  <c r="CA4" i="24"/>
  <c r="CA16" i="24" s="1"/>
  <c r="CI4" i="24"/>
  <c r="CI16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Q15" i="24" s="1"/>
  <c r="Y3" i="24"/>
  <c r="AG3" i="24"/>
  <c r="AG15" i="24" s="1"/>
  <c r="AO3" i="24"/>
  <c r="AW3" i="24"/>
  <c r="BE3" i="24"/>
  <c r="BE15" i="24" s="1"/>
  <c r="BM3" i="24"/>
  <c r="BM15" i="24" s="1"/>
  <c r="BU3" i="24"/>
  <c r="CC3" i="24"/>
  <c r="CC15" i="24" s="1"/>
  <c r="CK3" i="24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AH3" i="24"/>
  <c r="AP3" i="24"/>
  <c r="AX3" i="24"/>
  <c r="AX15" i="24" s="1"/>
  <c r="BF3" i="24"/>
  <c r="BN3" i="24"/>
  <c r="BV3" i="24"/>
  <c r="BV15" i="24" s="1"/>
  <c r="CD3" i="24"/>
  <c r="CD15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Z3" i="25"/>
  <c r="EH3" i="25"/>
  <c r="EP3" i="25"/>
  <c r="EX3" i="25"/>
  <c r="FF3" i="25"/>
  <c r="FN3" i="25"/>
  <c r="FN15" i="25" s="1"/>
  <c r="FP26" i="25" s="1"/>
  <c r="FV3" i="25"/>
  <c r="GD3" i="25"/>
  <c r="GL3" i="25"/>
  <c r="GT3" i="25"/>
  <c r="HB3" i="25"/>
  <c r="HJ3" i="25"/>
  <c r="HR3" i="25"/>
  <c r="HZ3" i="25"/>
  <c r="HZ15" i="25" s="1"/>
  <c r="IB26" i="25" s="1"/>
  <c r="IH3" i="25"/>
  <c r="IP3" i="25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V3" i="25"/>
  <c r="GV15" i="25" s="1"/>
  <c r="GX26" i="25" s="1"/>
  <c r="HL3" i="25"/>
  <c r="IB3" i="25"/>
  <c r="IR3" i="25"/>
  <c r="JH3" i="25"/>
  <c r="JX3" i="25"/>
  <c r="KN3" i="25"/>
  <c r="P3" i="25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BT3" i="25"/>
  <c r="CJ3" i="25"/>
  <c r="CJ15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AN7" i="25"/>
  <c r="BD7" i="25"/>
  <c r="BT7" i="25"/>
  <c r="CJ7" i="25"/>
  <c r="CJ19" i="25" s="1"/>
  <c r="CZ7" i="25"/>
  <c r="DP7" i="25"/>
  <c r="EF7" i="25"/>
  <c r="EV7" i="25"/>
  <c r="FL7" i="25"/>
  <c r="GB7" i="25"/>
  <c r="GR7" i="25"/>
  <c r="HH7" i="25"/>
  <c r="HH19" i="25" s="1"/>
  <c r="HJ30" i="25" s="1"/>
  <c r="HX7" i="25"/>
  <c r="IN7" i="25"/>
  <c r="JD7" i="25"/>
  <c r="JT7" i="25"/>
  <c r="KJ7" i="25"/>
  <c r="J7" i="25"/>
  <c r="Z7" i="25"/>
  <c r="AP7" i="25"/>
  <c r="AP19" i="25" s="1"/>
  <c r="BF7" i="25"/>
  <c r="BV7" i="25"/>
  <c r="CL7" i="25"/>
  <c r="DB7" i="25"/>
  <c r="DR7" i="25"/>
  <c r="EH7" i="25"/>
  <c r="EX7" i="25"/>
  <c r="FN7" i="25"/>
  <c r="FN19" i="25" s="1"/>
  <c r="FP30" i="25" s="1"/>
  <c r="GD7" i="25"/>
  <c r="GT7" i="25"/>
  <c r="HJ7" i="25"/>
  <c r="HZ7" i="25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T2" i="25"/>
  <c r="AT14" i="25" s="1"/>
  <c r="AV25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K5" i="25"/>
  <c r="DS5" i="25"/>
  <c r="EA5" i="25"/>
  <c r="EI5" i="25"/>
  <c r="EQ5" i="25"/>
  <c r="EY5" i="25"/>
  <c r="FG5" i="25"/>
  <c r="FO5" i="25"/>
  <c r="FW5" i="25"/>
  <c r="GE5" i="25"/>
  <c r="GM5" i="25"/>
  <c r="GU5" i="25"/>
  <c r="HC5" i="25"/>
  <c r="HK5" i="25"/>
  <c r="HS5" i="25"/>
  <c r="IA5" i="25"/>
  <c r="II5" i="25"/>
  <c r="IQ5" i="25"/>
  <c r="IY5" i="25"/>
  <c r="JG5" i="25"/>
  <c r="JO5" i="25"/>
  <c r="JW5" i="25"/>
  <c r="KE5" i="25"/>
  <c r="KM5" i="25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Z5" i="25"/>
  <c r="FH5" i="25"/>
  <c r="FP5" i="25"/>
  <c r="FX5" i="25"/>
  <c r="GF5" i="25"/>
  <c r="GN5" i="25"/>
  <c r="GV5" i="25"/>
  <c r="HD5" i="25"/>
  <c r="HL5" i="25"/>
  <c r="HT5" i="25"/>
  <c r="IB5" i="25"/>
  <c r="IJ5" i="25"/>
  <c r="IR5" i="25"/>
  <c r="IZ5" i="25"/>
  <c r="JH5" i="25"/>
  <c r="JP5" i="25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U2" i="25"/>
  <c r="AU14" i="25" s="1"/>
  <c r="AW25" i="25" s="1"/>
  <c r="BC2" i="25"/>
  <c r="BC14" i="25" s="1"/>
  <c r="BK2" i="25"/>
  <c r="BS2" i="25"/>
  <c r="CA2" i="25"/>
  <c r="CI2" i="25"/>
  <c r="CQ2" i="25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V2" i="25"/>
  <c r="BD2" i="25"/>
  <c r="BD14" i="25" s="1"/>
  <c r="BL2" i="25"/>
  <c r="BT2" i="25"/>
  <c r="CB2" i="25"/>
  <c r="CJ2" i="25"/>
  <c r="CJ14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GQ6" i="25"/>
  <c r="BS6" i="25"/>
  <c r="GG5" i="25"/>
  <c r="FD4" i="25"/>
  <c r="AY17" i="24"/>
  <c r="AA17" i="24"/>
  <c r="S14" i="24"/>
  <c r="G14" i="24"/>
  <c r="G25" i="24" s="1"/>
  <c r="AR30" i="25"/>
  <c r="HZ19" i="25" l="1"/>
  <c r="IB30" i="25" s="1"/>
  <c r="DB19" i="25"/>
  <c r="DD30" i="25" s="1"/>
  <c r="JT19" i="25"/>
  <c r="JV30" i="25" s="1"/>
  <c r="EV19" i="25"/>
  <c r="EX30" i="25" s="1"/>
  <c r="X19" i="25"/>
  <c r="P15" i="25"/>
  <c r="GF15" i="25"/>
  <c r="GH26" i="25" s="1"/>
  <c r="IP15" i="25"/>
  <c r="IR26" i="25" s="1"/>
  <c r="GD15" i="25"/>
  <c r="GF26" i="25" s="1"/>
  <c r="DR15" i="25"/>
  <c r="DT26" i="25" s="1"/>
  <c r="JP17" i="25"/>
  <c r="JR28" i="25" s="1"/>
  <c r="HD17" i="25"/>
  <c r="HF28" i="25" s="1"/>
  <c r="ER17" i="25"/>
  <c r="ET28" i="25" s="1"/>
  <c r="KM17" i="25"/>
  <c r="IA17" i="25"/>
  <c r="IC28" i="25" s="1"/>
  <c r="FO17" i="25"/>
  <c r="FQ28" i="25" s="1"/>
  <c r="DC17" i="25"/>
  <c r="DE28" i="25" s="1"/>
  <c r="JL16" i="25"/>
  <c r="JN27" i="25" s="1"/>
  <c r="AR14" i="24"/>
  <c r="AR25" i="24" s="1"/>
  <c r="I15" i="24"/>
  <c r="CK17" i="24"/>
  <c r="CM28" i="24" s="1"/>
  <c r="L14" i="24"/>
  <c r="K17" i="24"/>
  <c r="AP15" i="24"/>
  <c r="CK15" i="24"/>
  <c r="CM26" i="24" s="1"/>
  <c r="CK18" i="24"/>
  <c r="CM29" i="24" s="1"/>
  <c r="CJ20" i="24"/>
  <c r="CL31" i="24" s="1"/>
  <c r="BD16" i="24"/>
  <c r="CK16" i="24"/>
  <c r="CM27" i="24" s="1"/>
  <c r="CJ14" i="24"/>
  <c r="CL25" i="24" s="1"/>
  <c r="AX19" i="24"/>
  <c r="CK20" i="24"/>
  <c r="CM31" i="24" s="1"/>
  <c r="CJ17" i="24"/>
  <c r="CL28" i="24" s="1"/>
  <c r="CL27" i="24"/>
  <c r="CJ15" i="24"/>
  <c r="CL26" i="24" s="1"/>
  <c r="CH16" i="24"/>
  <c r="CJ27" i="24" s="1"/>
  <c r="AP18" i="24"/>
  <c r="CL29" i="24"/>
  <c r="BO15" i="24"/>
  <c r="CK14" i="24"/>
  <c r="CM25" i="24" s="1"/>
  <c r="BS20" i="25"/>
  <c r="FU14" i="25"/>
  <c r="FW25" i="25" s="1"/>
  <c r="GF18" i="25"/>
  <c r="GH29" i="25" s="1"/>
  <c r="BH18" i="25"/>
  <c r="FZ14" i="25"/>
  <c r="GB25" i="25" s="1"/>
  <c r="DF14" i="25"/>
  <c r="DH25" i="25" s="1"/>
  <c r="IZ15" i="25"/>
  <c r="JB26" i="25" s="1"/>
  <c r="AO15" i="25"/>
  <c r="AL14" i="25"/>
  <c r="AN25" i="25" s="1"/>
  <c r="CI17" i="24"/>
  <c r="CC19" i="24"/>
  <c r="CD30" i="24" s="1"/>
  <c r="Z15" i="24"/>
  <c r="BU15" i="24"/>
  <c r="CI15" i="24"/>
  <c r="AN16" i="24"/>
  <c r="BP14" i="24"/>
  <c r="CG14" i="24"/>
  <c r="CI25" i="24" s="1"/>
  <c r="CE15" i="24"/>
  <c r="CE26" i="24" s="1"/>
  <c r="CG18" i="24"/>
  <c r="CI19" i="24"/>
  <c r="CK30" i="24" s="1"/>
  <c r="AC14" i="24"/>
  <c r="BB14" i="24"/>
  <c r="BD25" i="24" s="1"/>
  <c r="AF19" i="24"/>
  <c r="CI14" i="24"/>
  <c r="CG17" i="24"/>
  <c r="CF25" i="24"/>
  <c r="CI18" i="24"/>
  <c r="CK29" i="24" s="1"/>
  <c r="BN19" i="24"/>
  <c r="BN30" i="24" s="1"/>
  <c r="CH20" i="24"/>
  <c r="CJ31" i="24" s="1"/>
  <c r="CH15" i="24"/>
  <c r="CJ26" i="24" s="1"/>
  <c r="BR16" i="24"/>
  <c r="BT27" i="24" s="1"/>
  <c r="CF17" i="24"/>
  <c r="CH17" i="24"/>
  <c r="CH19" i="24"/>
  <c r="CG16" i="24"/>
  <c r="CI27" i="24" s="1"/>
  <c r="BY17" i="24"/>
  <c r="M17" i="24"/>
  <c r="CG15" i="24"/>
  <c r="CI26" i="24" s="1"/>
  <c r="BQ18" i="24"/>
  <c r="CI31" i="24"/>
  <c r="BL16" i="24"/>
  <c r="AU16" i="24"/>
  <c r="AZ17" i="24"/>
  <c r="BP18" i="24"/>
  <c r="CH18" i="24"/>
  <c r="CG19" i="24"/>
  <c r="AX18" i="24"/>
  <c r="AO19" i="24"/>
  <c r="CG25" i="24"/>
  <c r="Y20" i="25"/>
  <c r="CF16" i="24"/>
  <c r="CB18" i="24"/>
  <c r="CE20" i="24"/>
  <c r="CD18" i="24"/>
  <c r="CE19" i="24"/>
  <c r="CF15" i="24"/>
  <c r="CF20" i="24"/>
  <c r="CF18" i="24"/>
  <c r="CF19" i="24"/>
  <c r="CD16" i="24"/>
  <c r="CD17" i="24"/>
  <c r="CE16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CS25" i="25" s="1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C18" i="24"/>
  <c r="CE29" i="24" s="1"/>
  <c r="BN14" i="24"/>
  <c r="BP25" i="24" s="1"/>
  <c r="CB20" i="24"/>
  <c r="BH14" i="24"/>
  <c r="BJ25" i="24" s="1"/>
  <c r="N15" i="24"/>
  <c r="CC16" i="24"/>
  <c r="BE18" i="24"/>
  <c r="BS20" i="24"/>
  <c r="BS31" i="24" s="1"/>
  <c r="BB20" i="24"/>
  <c r="BC31" i="24" s="1"/>
  <c r="BR25" i="24"/>
  <c r="U14" i="24"/>
  <c r="AT14" i="24"/>
  <c r="AT25" i="24" s="1"/>
  <c r="CA15" i="24"/>
  <c r="BX15" i="24"/>
  <c r="CB16" i="24"/>
  <c r="AL16" i="24"/>
  <c r="BY16" i="24"/>
  <c r="CC17" i="24"/>
  <c r="AV18" i="24"/>
  <c r="AC20" i="24"/>
  <c r="P16" i="24"/>
  <c r="BC16" i="24"/>
  <c r="BX18" i="24"/>
  <c r="CC20" i="24"/>
  <c r="AW19" i="24"/>
  <c r="AX30" i="24" s="1"/>
  <c r="CC14" i="24"/>
  <c r="CE25" i="24" s="1"/>
  <c r="BF15" i="24"/>
  <c r="AO15" i="24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BW26" i="24" s="1"/>
  <c r="AZ14" i="24"/>
  <c r="AZ25" i="24" s="1"/>
  <c r="BJ20" i="24"/>
  <c r="BY14" i="24"/>
  <c r="BY25" i="24" s="1"/>
  <c r="AL14" i="24"/>
  <c r="AL25" i="24" s="1"/>
  <c r="BV19" i="24"/>
  <c r="AK20" i="24"/>
  <c r="AM31" i="24" s="1"/>
  <c r="BK16" i="24"/>
  <c r="BL27" i="24" s="1"/>
  <c r="BW18" i="24"/>
  <c r="BN18" i="24"/>
  <c r="BM18" i="24"/>
  <c r="AW18" i="24"/>
  <c r="J19" i="24"/>
  <c r="AN19" i="24"/>
  <c r="BZ25" i="24"/>
  <c r="CA14" i="24"/>
  <c r="BE19" i="24"/>
  <c r="CA19" i="24"/>
  <c r="BQ25" i="24"/>
  <c r="CA17" i="24"/>
  <c r="CA20" i="24"/>
  <c r="CA31" i="24" s="1"/>
  <c r="AJ25" i="24"/>
  <c r="BZ15" i="24"/>
  <c r="BZ19" i="24"/>
  <c r="BZ17" i="24"/>
  <c r="BY15" i="24"/>
  <c r="AA16" i="24"/>
  <c r="BZ16" i="24"/>
  <c r="BZ18" i="24"/>
  <c r="CB29" i="24" s="1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W14" i="25"/>
  <c r="R20" i="24"/>
  <c r="I19" i="24"/>
  <c r="BP17" i="24"/>
  <c r="R14" i="24"/>
  <c r="BN15" i="24"/>
  <c r="AW15" i="24"/>
  <c r="AY26" i="24" s="1"/>
  <c r="AV16" i="24"/>
  <c r="AK25" i="24"/>
  <c r="BB25" i="24"/>
  <c r="BX16" i="24"/>
  <c r="AT16" i="24"/>
  <c r="BD18" i="24"/>
  <c r="BX20" i="24"/>
  <c r="BZ31" i="24" s="1"/>
  <c r="BG15" i="24"/>
  <c r="BX19" i="24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AB25" i="24" s="1"/>
  <c r="BX25" i="24"/>
  <c r="BT18" i="24"/>
  <c r="AT18" i="24"/>
  <c r="AS18" i="24"/>
  <c r="AR18" i="24"/>
  <c r="AS25" i="24"/>
  <c r="BV18" i="24"/>
  <c r="BU18" i="24"/>
  <c r="AL18" i="24"/>
  <c r="BH16" i="24"/>
  <c r="BJ19" i="24"/>
  <c r="BA16" i="24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AC17" i="24"/>
  <c r="BA17" i="24"/>
  <c r="R15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BH20" i="24"/>
  <c r="AQ20" i="24"/>
  <c r="BU20" i="24"/>
  <c r="AV20" i="24"/>
  <c r="AV31" i="24" s="1"/>
  <c r="BD14" i="24"/>
  <c r="BC15" i="24"/>
  <c r="BQ15" i="24"/>
  <c r="AZ15" i="24"/>
  <c r="AZ26" i="24" s="1"/>
  <c r="AJ16" i="24"/>
  <c r="BK19" i="24"/>
  <c r="BM30" i="24" s="1"/>
  <c r="AL19" i="24"/>
  <c r="BH19" i="24"/>
  <c r="AQ19" i="24"/>
  <c r="AZ20" i="24"/>
  <c r="AI20" i="24"/>
  <c r="BM20" i="24"/>
  <c r="AN20" i="24"/>
  <c r="AN31" i="24" s="1"/>
  <c r="AM14" i="24"/>
  <c r="BL14" i="24"/>
  <c r="BT15" i="24"/>
  <c r="BV26" i="24" s="1"/>
  <c r="AU15" i="24"/>
  <c r="BI15" i="24"/>
  <c r="AR15" i="24"/>
  <c r="AS16" i="24"/>
  <c r="BW16" i="24"/>
  <c r="BF16" i="24"/>
  <c r="BR18" i="24"/>
  <c r="BI18" i="24"/>
  <c r="BH18" i="24"/>
  <c r="AY18" i="24"/>
  <c r="BV30" i="24"/>
  <c r="BC19" i="24"/>
  <c r="BQ19" i="24"/>
  <c r="AZ19" i="24"/>
  <c r="BK31" i="24"/>
  <c r="AR20" i="24"/>
  <c r="AT31" i="24" s="1"/>
  <c r="BV20" i="24"/>
  <c r="BE20" i="24"/>
  <c r="AU14" i="24"/>
  <c r="BT14" i="24"/>
  <c r="AG14" i="24"/>
  <c r="AI25" i="24" s="1"/>
  <c r="BL15" i="24"/>
  <c r="BN26" i="24" s="1"/>
  <c r="AM15" i="24"/>
  <c r="BA15" i="24"/>
  <c r="AJ15" i="24"/>
  <c r="BO16" i="24"/>
  <c r="AX16" i="24"/>
  <c r="BS18" i="24"/>
  <c r="BU29" i="24" s="1"/>
  <c r="BA18" i="24"/>
  <c r="AZ18" i="24"/>
  <c r="AQ18" i="24"/>
  <c r="AU19" i="24"/>
  <c r="BI19" i="24"/>
  <c r="AR19" i="24"/>
  <c r="AJ20" i="24"/>
  <c r="BN20" i="24"/>
  <c r="AW20" i="24"/>
  <c r="BC14" i="24"/>
  <c r="AO14" i="24"/>
  <c r="AQ25" i="24" s="1"/>
  <c r="BD15" i="24"/>
  <c r="BF26" i="24" s="1"/>
  <c r="BR15" i="24"/>
  <c r="AS15" i="24"/>
  <c r="BD27" i="24"/>
  <c r="BG16" i="24"/>
  <c r="BG18" i="24"/>
  <c r="BL18" i="24"/>
  <c r="BK18" i="24"/>
  <c r="BF30" i="24"/>
  <c r="AM19" i="24"/>
  <c r="BA19" i="24"/>
  <c r="AJ19" i="24"/>
  <c r="AU31" i="24"/>
  <c r="BW20" i="24"/>
  <c r="BY31" i="24" s="1"/>
  <c r="BF20" i="24"/>
  <c r="AO20" i="24"/>
  <c r="BK14" i="24"/>
  <c r="AW14" i="24"/>
  <c r="AY25" i="24" s="1"/>
  <c r="AV15" i="24"/>
  <c r="AX26" i="24" s="1"/>
  <c r="BJ15" i="24"/>
  <c r="AK15" i="24"/>
  <c r="BP16" i="24"/>
  <c r="AY16" i="24"/>
  <c r="BC18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BD26" i="24" s="1"/>
  <c r="AQ16" i="24"/>
  <c r="BU16" i="24"/>
  <c r="AU18" i="24"/>
  <c r="AK19" i="24"/>
  <c r="BO19" i="24"/>
  <c r="BG20" i="24"/>
  <c r="AP20" i="24"/>
  <c r="BL20" i="24"/>
  <c r="AN14" i="24"/>
  <c r="BM14" i="24"/>
  <c r="BO25" i="24" s="1"/>
  <c r="BG26" i="24"/>
  <c r="BS15" i="24"/>
  <c r="BU26" i="24" s="1"/>
  <c r="AT15" i="24"/>
  <c r="BP15" i="24"/>
  <c r="BQ16" i="24"/>
  <c r="BS27" i="24" s="1"/>
  <c r="AZ16" i="24"/>
  <c r="BM16" i="24"/>
  <c r="BS29" i="24"/>
  <c r="BO18" i="24"/>
  <c r="AO18" i="24"/>
  <c r="AN18" i="24"/>
  <c r="AM18" i="24"/>
  <c r="BB19" i="24"/>
  <c r="BG19" i="24"/>
  <c r="BP20" i="24"/>
  <c r="BR31" i="24" s="1"/>
  <c r="AY20" i="24"/>
  <c r="BD20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CR30" i="25" s="1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BS31" i="25" s="1"/>
  <c r="L17" i="24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BH20" i="25"/>
  <c r="CI20" i="25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AQ25" i="25" s="1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ID17" i="25"/>
  <c r="IF28" i="25" s="1"/>
  <c r="FR17" i="25"/>
  <c r="FT28" i="25" s="1"/>
  <c r="DF17" i="25"/>
  <c r="DH28" i="25" s="1"/>
  <c r="G17" i="25"/>
  <c r="GD18" i="25"/>
  <c r="GF29" i="25" s="1"/>
  <c r="BF18" i="25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CO31" i="25" s="1"/>
  <c r="AA20" i="25"/>
  <c r="BV20" i="25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CL25" i="25" s="1"/>
  <c r="V15" i="24"/>
  <c r="AE15" i="24"/>
  <c r="AB15" i="24"/>
  <c r="AK16" i="24"/>
  <c r="T16" i="24"/>
  <c r="AG16" i="24"/>
  <c r="BN17" i="24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L30" i="25" s="1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L15" i="25"/>
  <c r="AS15" i="25"/>
  <c r="AG14" i="25"/>
  <c r="BM20" i="25"/>
  <c r="O15" i="24"/>
  <c r="AC15" i="24"/>
  <c r="L15" i="24"/>
  <c r="G16" i="24"/>
  <c r="U16" i="24"/>
  <c r="AH16" i="24"/>
  <c r="Q16" i="24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L31" i="25" l="1"/>
  <c r="AT31" i="25"/>
  <c r="AT26" i="25"/>
  <c r="AK30" i="25"/>
  <c r="AP25" i="25"/>
  <c r="AO25" i="25"/>
  <c r="AM30" i="25"/>
  <c r="CC28" i="25"/>
  <c r="CH26" i="25"/>
  <c r="CM26" i="25"/>
  <c r="CJ29" i="25"/>
  <c r="CM28" i="25"/>
  <c r="CM25" i="25"/>
  <c r="CL30" i="25"/>
  <c r="CK25" i="25"/>
  <c r="CM31" i="25"/>
  <c r="CL27" i="25"/>
  <c r="CM29" i="25"/>
  <c r="CL26" i="25"/>
  <c r="L27" i="24"/>
  <c r="AY30" i="24"/>
  <c r="AR26" i="24"/>
  <c r="CK28" i="24"/>
  <c r="CJ28" i="24"/>
  <c r="AW30" i="24"/>
  <c r="BX26" i="24"/>
  <c r="BQ30" i="24"/>
  <c r="BE30" i="24"/>
  <c r="BZ30" i="24"/>
  <c r="CE30" i="24"/>
  <c r="CH25" i="24"/>
  <c r="AO30" i="24"/>
  <c r="AP30" i="24"/>
  <c r="AZ30" i="24"/>
  <c r="BL25" i="24"/>
  <c r="BO26" i="24"/>
  <c r="CJ29" i="24"/>
  <c r="CJ25" i="24"/>
  <c r="CK25" i="24"/>
  <c r="BB31" i="24"/>
  <c r="BW27" i="24"/>
  <c r="AQ30" i="24"/>
  <c r="CH30" i="24"/>
  <c r="CH27" i="24"/>
  <c r="CK26" i="24"/>
  <c r="CK27" i="24"/>
  <c r="CC30" i="24"/>
  <c r="AQ26" i="24"/>
  <c r="BH25" i="24"/>
  <c r="CH29" i="24"/>
  <c r="CK31" i="24"/>
  <c r="AO26" i="25"/>
  <c r="P25" i="25"/>
  <c r="CK29" i="25"/>
  <c r="CJ28" i="25"/>
  <c r="CK31" i="25"/>
  <c r="BK25" i="25"/>
  <c r="CK28" i="25"/>
  <c r="AO29" i="25"/>
  <c r="BW31" i="25"/>
  <c r="CA25" i="25"/>
  <c r="BH29" i="25"/>
  <c r="M28" i="24"/>
  <c r="CG28" i="24"/>
  <c r="BO27" i="24"/>
  <c r="BI25" i="24"/>
  <c r="CE28" i="24"/>
  <c r="CH31" i="24"/>
  <c r="CI28" i="24"/>
  <c r="CE31" i="24"/>
  <c r="CG29" i="24"/>
  <c r="AO31" i="24"/>
  <c r="BF29" i="24"/>
  <c r="CB27" i="24"/>
  <c r="CH26" i="24"/>
  <c r="AX29" i="24"/>
  <c r="BE27" i="24"/>
  <c r="CG27" i="24"/>
  <c r="AZ28" i="24"/>
  <c r="CA26" i="24"/>
  <c r="CF29" i="24"/>
  <c r="CI30" i="24"/>
  <c r="CJ30" i="24"/>
  <c r="BA28" i="24"/>
  <c r="AS28" i="24"/>
  <c r="Q27" i="24"/>
  <c r="AW27" i="24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D3" i="8" l="1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4" i="23" l="1"/>
  <c r="D3" i="23"/>
  <c r="D4" i="8"/>
  <c r="BB5" i="3"/>
  <c r="J129" i="14" l="1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B128" i="19" l="1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4" i="20"/>
  <c r="L39" i="20"/>
  <c r="L18" i="20"/>
  <c r="L12" i="20"/>
  <c r="L19" i="20"/>
  <c r="L7" i="20"/>
  <c r="L13" i="20"/>
  <c r="L15" i="20"/>
  <c r="L9" i="20"/>
  <c r="L8" i="20"/>
  <c r="L4" i="20"/>
  <c r="L17" i="20"/>
  <c r="L5" i="20"/>
  <c r="L20" i="20"/>
  <c r="L6" i="20"/>
  <c r="L37" i="20"/>
  <c r="L33" i="20"/>
  <c r="L29" i="20"/>
  <c r="L43" i="20"/>
  <c r="L21" i="20"/>
  <c r="L45" i="20"/>
  <c r="L34" i="20"/>
  <c r="L16" i="20"/>
  <c r="L22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F3" i="23" l="1"/>
  <c r="F4" i="23"/>
  <c r="A16" i="23"/>
  <c r="A4" i="23"/>
  <c r="E4" i="23" s="1"/>
  <c r="G4" i="23" s="1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E16" i="23" l="1"/>
  <c r="A17" i="23"/>
  <c r="E3" i="23"/>
  <c r="G3" i="23" s="1"/>
  <c r="F16" i="23"/>
  <c r="F2" i="23"/>
  <c r="E2" i="23"/>
  <c r="C32" i="13"/>
  <c r="E17" i="23" l="1"/>
  <c r="A18" i="23"/>
  <c r="F17" i="23"/>
  <c r="G16" i="23"/>
  <c r="G2" i="23"/>
  <c r="B44" i="15"/>
  <c r="E18" i="23" l="1"/>
  <c r="A19" i="23"/>
  <c r="F18" i="23"/>
  <c r="G17" i="23"/>
  <c r="A61" i="23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12" i="20"/>
  <c r="E61" i="23" l="1"/>
  <c r="F61" i="23"/>
  <c r="E19" i="23"/>
  <c r="G19" i="23" s="1"/>
  <c r="F19" i="23"/>
  <c r="G18" i="23"/>
  <c r="H5" i="13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0" i="20"/>
  <c r="M17" i="20"/>
  <c r="M42" i="20"/>
  <c r="M43" i="20"/>
  <c r="M45" i="20"/>
  <c r="M33" i="20"/>
  <c r="M52" i="20"/>
  <c r="M13" i="20"/>
  <c r="M55" i="20"/>
  <c r="C2" i="13"/>
  <c r="C3" i="8"/>
  <c r="C4" i="8"/>
  <c r="G61" i="23" l="1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9" i="14" l="1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0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3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7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6" i="20" s="1"/>
  <c r="G43" i="14"/>
  <c r="F56" i="20" s="1"/>
  <c r="G35" i="14"/>
  <c r="F21" i="20" s="1"/>
  <c r="G27" i="14"/>
  <c r="F22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4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5" i="20" s="1"/>
  <c r="G6" i="14"/>
  <c r="F5" i="20" s="1"/>
  <c r="G2" i="14"/>
  <c r="F10" i="20" s="1"/>
  <c r="G3" i="14"/>
  <c r="F6" i="20" s="1"/>
  <c r="A2" i="8"/>
  <c r="A3" i="8" s="1"/>
  <c r="F51" i="20" l="1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F35" i="20" l="1"/>
  <c r="L35" i="20"/>
  <c r="L2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A49" i="23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E49" i="23" l="1"/>
  <c r="G49" i="23" s="1"/>
  <c r="F49" i="23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84" i="14"/>
  <c r="P84" i="14" s="1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0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6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9" i="8" l="1"/>
  <c r="M57" i="14"/>
  <c r="D49" i="20"/>
  <c r="M24" i="14"/>
  <c r="D13" i="20"/>
  <c r="M5" i="14"/>
  <c r="D25" i="20"/>
  <c r="M18" i="14"/>
  <c r="D12" i="20"/>
  <c r="M12" i="14"/>
  <c r="D23" i="20"/>
  <c r="M4" i="14"/>
  <c r="D11" i="20"/>
  <c r="M28" i="14"/>
  <c r="D44" i="20"/>
  <c r="M10" i="14"/>
  <c r="D17" i="20"/>
  <c r="M43" i="14"/>
  <c r="D56" i="20"/>
  <c r="M27" i="14"/>
  <c r="D22" i="20"/>
  <c r="M25" i="14"/>
  <c r="D48" i="20"/>
  <c r="M33" i="14"/>
  <c r="D18" i="20"/>
  <c r="M14" i="14"/>
  <c r="D15" i="20"/>
  <c r="M7" i="14"/>
  <c r="D8" i="20"/>
  <c r="M15" i="14"/>
  <c r="D9" i="20"/>
  <c r="M22" i="14"/>
  <c r="D42" i="20"/>
  <c r="M29" i="14"/>
  <c r="D14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1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A10" i="8" l="1"/>
  <c r="C15" i="13"/>
  <c r="C36" i="15" s="1"/>
  <c r="C9" i="13"/>
  <c r="G3" i="13"/>
  <c r="G25" i="13" s="1"/>
  <c r="K13" i="13"/>
  <c r="L5" i="13"/>
  <c r="L13" i="13" s="1"/>
  <c r="M1" i="8"/>
  <c r="M4" i="13"/>
  <c r="A11" i="8" l="1"/>
  <c r="E28" i="20"/>
  <c r="E9" i="20"/>
  <c r="E60" i="20"/>
  <c r="E57" i="20"/>
  <c r="E20" i="20"/>
  <c r="E27" i="20"/>
  <c r="E40" i="20"/>
  <c r="E48" i="20"/>
  <c r="E16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5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3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1" i="20"/>
  <c r="E25" i="20"/>
  <c r="E14" i="20"/>
  <c r="E34" i="20"/>
  <c r="E17" i="20"/>
  <c r="E22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14" i="8" l="1"/>
  <c r="N8" i="13"/>
  <c r="O7" i="13"/>
  <c r="I14" i="13"/>
  <c r="G14" i="13"/>
  <c r="N17" i="13"/>
  <c r="O13" i="13"/>
  <c r="O15" i="13"/>
  <c r="P5" i="13"/>
  <c r="P6" i="13"/>
  <c r="Q1" i="8"/>
  <c r="Q4" i="13"/>
  <c r="A15" i="8" l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16" i="8" l="1"/>
  <c r="A62" i="23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E62" i="23" l="1"/>
  <c r="F62" i="23"/>
  <c r="A63" i="23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E63" i="23" l="1"/>
  <c r="F63" i="23"/>
  <c r="A64" i="23"/>
  <c r="G62" i="23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G63" i="23" l="1"/>
  <c r="E64" i="23"/>
  <c r="G64" i="23" s="1"/>
  <c r="F64" i="23"/>
  <c r="A19" i="8"/>
  <c r="T7" i="13"/>
  <c r="T8" i="13" s="1"/>
  <c r="S14" i="13"/>
  <c r="S16" i="13" s="1"/>
  <c r="S17" i="13"/>
  <c r="T15" i="13"/>
  <c r="U5" i="13"/>
  <c r="U6" i="13"/>
  <c r="V1" i="8"/>
  <c r="V4" i="13"/>
  <c r="A20" i="8" l="1"/>
  <c r="U7" i="13"/>
  <c r="U8" i="13" s="1"/>
  <c r="T14" i="13"/>
  <c r="T16" i="13" s="1"/>
  <c r="T17" i="13"/>
  <c r="U13" i="13"/>
  <c r="U15" i="13"/>
  <c r="V5" i="13"/>
  <c r="V6" i="13"/>
  <c r="W1" i="8"/>
  <c r="W4" i="13"/>
  <c r="A21" i="8" l="1"/>
  <c r="A67" i="23"/>
  <c r="V7" i="13"/>
  <c r="U14" i="13"/>
  <c r="U16" i="13" s="1"/>
  <c r="U17" i="13"/>
  <c r="V13" i="13"/>
  <c r="V15" i="13"/>
  <c r="W5" i="13"/>
  <c r="W6" i="13"/>
  <c r="X1" i="8"/>
  <c r="X4" i="13"/>
  <c r="E67" i="23" l="1"/>
  <c r="G67" i="23" s="1"/>
  <c r="F67" i="23"/>
  <c r="A22" i="8"/>
  <c r="W7" i="13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A24" i="8" l="1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AB4" i="13"/>
  <c r="A26" i="8" l="1"/>
  <c r="AA7" i="13"/>
  <c r="Y16" i="13"/>
  <c r="Z17" i="13"/>
  <c r="Z8" i="13"/>
  <c r="AA13" i="13"/>
  <c r="AA15" i="13"/>
  <c r="AB5" i="13"/>
  <c r="AB6" i="13"/>
  <c r="AC1" i="8"/>
  <c r="AC4" i="13"/>
  <c r="A27" i="8" l="1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28" i="8" l="1"/>
  <c r="AC7" i="13"/>
  <c r="AB17" i="13"/>
  <c r="AA16" i="13"/>
  <c r="AB8" i="13"/>
  <c r="AC15" i="13"/>
  <c r="AD5" i="13"/>
  <c r="AD13" i="13" s="1"/>
  <c r="AD6" i="13"/>
  <c r="AE1" i="8"/>
  <c r="AE4" i="13"/>
  <c r="A29" i="8" l="1"/>
  <c r="AD7" i="13"/>
  <c r="AC17" i="13"/>
  <c r="AB14" i="13"/>
  <c r="AC8" i="13"/>
  <c r="AD15" i="13"/>
  <c r="AE5" i="13"/>
  <c r="AE13" i="13" s="1"/>
  <c r="AE6" i="13"/>
  <c r="AF1" i="8"/>
  <c r="AF4" i="13"/>
  <c r="A30" i="8" l="1"/>
  <c r="A44" i="23"/>
  <c r="AE7" i="13"/>
  <c r="AD17" i="13"/>
  <c r="AB16" i="13"/>
  <c r="AC14" i="13"/>
  <c r="AD8" i="13"/>
  <c r="AE15" i="13"/>
  <c r="AF5" i="13"/>
  <c r="AF6" i="13"/>
  <c r="AG1" i="8"/>
  <c r="AG4" i="13"/>
  <c r="E44" i="23" l="1"/>
  <c r="A45" i="23"/>
  <c r="F44" i="23"/>
  <c r="A31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E45" i="23" l="1"/>
  <c r="F45" i="23"/>
  <c r="G44" i="23"/>
  <c r="A32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G45" i="23" l="1"/>
  <c r="A33" i="8"/>
  <c r="A56" i="23"/>
  <c r="AH7" i="13"/>
  <c r="AH8" i="13" s="1"/>
  <c r="AG17" i="13"/>
  <c r="AF16" i="13"/>
  <c r="AH15" i="13"/>
  <c r="AI5" i="13"/>
  <c r="AI13" i="13" s="1"/>
  <c r="AI6" i="13"/>
  <c r="AJ1" i="8"/>
  <c r="AJ4" i="13"/>
  <c r="E56" i="23" l="1"/>
  <c r="F56" i="23"/>
  <c r="F31" i="8"/>
  <c r="A34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G56" i="23" l="1"/>
  <c r="A35" i="8"/>
  <c r="AJ7" i="13"/>
  <c r="AG16" i="13"/>
  <c r="AH16" i="13"/>
  <c r="AJ15" i="13"/>
  <c r="AJ17" i="13" s="1"/>
  <c r="AK5" i="13"/>
  <c r="AK13" i="13" s="1"/>
  <c r="AK6" i="13"/>
  <c r="AL1" i="8"/>
  <c r="AL4" i="13"/>
  <c r="F29" i="8" l="1"/>
  <c r="A36" i="8"/>
  <c r="AK7" i="13"/>
  <c r="AK8" i="13" s="1"/>
  <c r="AI14" i="13"/>
  <c r="AJ8" i="13"/>
  <c r="AK15" i="13"/>
  <c r="AL5" i="13"/>
  <c r="AL7" i="13" s="1"/>
  <c r="AM1" i="8"/>
  <c r="AM4" i="13"/>
  <c r="A37" i="8" l="1"/>
  <c r="F36" i="8"/>
  <c r="AK14" i="13"/>
  <c r="AL8" i="13"/>
  <c r="AK17" i="13"/>
  <c r="AI16" i="13"/>
  <c r="AJ14" i="13"/>
  <c r="AL13" i="13"/>
  <c r="AL15" i="13"/>
  <c r="AL17" i="13" s="1"/>
  <c r="AM5" i="13"/>
  <c r="AM13" i="13" s="1"/>
  <c r="AM6" i="13"/>
  <c r="AN1" i="8"/>
  <c r="AN4" i="13"/>
  <c r="A38" i="8" l="1"/>
  <c r="E37" i="8"/>
  <c r="F37" i="8"/>
  <c r="A53" i="23"/>
  <c r="AJ16" i="13"/>
  <c r="AK16" i="13"/>
  <c r="AM7" i="13"/>
  <c r="AM8" i="13" s="1"/>
  <c r="AM15" i="13"/>
  <c r="AN5" i="13"/>
  <c r="AN6" i="13"/>
  <c r="AO1" i="8"/>
  <c r="AO4" i="13"/>
  <c r="E53" i="23" l="1"/>
  <c r="F53" i="23"/>
  <c r="E36" i="8"/>
  <c r="G36" i="8" s="1"/>
  <c r="G26" i="20" s="1"/>
  <c r="G37" i="8"/>
  <c r="A39" i="8"/>
  <c r="F38" i="8"/>
  <c r="AN7" i="13"/>
  <c r="AN8" i="13" s="1"/>
  <c r="AM17" i="13"/>
  <c r="AM14" i="13"/>
  <c r="AL14" i="13"/>
  <c r="AN13" i="13"/>
  <c r="AN15" i="13"/>
  <c r="AO5" i="13"/>
  <c r="AO13" i="13" s="1"/>
  <c r="AO6" i="13"/>
  <c r="AP1" i="8"/>
  <c r="AP4" i="13"/>
  <c r="G53" i="23" l="1"/>
  <c r="A40" i="8"/>
  <c r="F39" i="8"/>
  <c r="AL16" i="13"/>
  <c r="AM16" i="13"/>
  <c r="AN17" i="13"/>
  <c r="AN14" i="13"/>
  <c r="AO7" i="13"/>
  <c r="AO15" i="13"/>
  <c r="AP5" i="13"/>
  <c r="AP6" i="13"/>
  <c r="AQ1" i="8"/>
  <c r="AQ4" i="13"/>
  <c r="E38" i="8" l="1"/>
  <c r="G38" i="8" s="1"/>
  <c r="G29" i="20" s="1"/>
  <c r="A41" i="8"/>
  <c r="E40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E39" i="8" l="1"/>
  <c r="G39" i="8" s="1"/>
  <c r="G40" i="8"/>
  <c r="A42" i="8"/>
  <c r="E41" i="8"/>
  <c r="G41" i="8" s="1"/>
  <c r="F41" i="8"/>
  <c r="A57" i="23"/>
  <c r="AP17" i="13"/>
  <c r="AP14" i="13"/>
  <c r="AO14" i="13"/>
  <c r="AQ7" i="13"/>
  <c r="AQ8" i="13" s="1"/>
  <c r="AQ15" i="13"/>
  <c r="AR6" i="13"/>
  <c r="AS1" i="8"/>
  <c r="AS4" i="13"/>
  <c r="E57" i="23" l="1"/>
  <c r="F57" i="23"/>
  <c r="A58" i="23"/>
  <c r="A43" i="8"/>
  <c r="F42" i="8"/>
  <c r="G28" i="20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E58" i="23" l="1"/>
  <c r="F58" i="23"/>
  <c r="A59" i="23"/>
  <c r="G57" i="23"/>
  <c r="A44" i="8"/>
  <c r="F43" i="8"/>
  <c r="G30" i="20"/>
  <c r="AQ16" i="13"/>
  <c r="AR14" i="13"/>
  <c r="AS7" i="13"/>
  <c r="AS8" i="13" s="1"/>
  <c r="AS15" i="13"/>
  <c r="AS17" i="13" s="1"/>
  <c r="AT5" i="13"/>
  <c r="AT6" i="13"/>
  <c r="AU1" i="8"/>
  <c r="AU4" i="13"/>
  <c r="E59" i="23" l="1"/>
  <c r="F59" i="23"/>
  <c r="A60" i="23"/>
  <c r="G58" i="23"/>
  <c r="E42" i="8"/>
  <c r="G42" i="8" s="1"/>
  <c r="G31" i="20" s="1"/>
  <c r="A45" i="8"/>
  <c r="E44" i="8"/>
  <c r="F44" i="8"/>
  <c r="A77" i="23"/>
  <c r="AR16" i="13"/>
  <c r="AS14" i="13"/>
  <c r="AS16" i="13" s="1"/>
  <c r="AT7" i="13"/>
  <c r="AT13" i="13"/>
  <c r="AT15" i="13"/>
  <c r="AU5" i="13"/>
  <c r="AU6" i="13"/>
  <c r="AV1" i="8"/>
  <c r="AV4" i="13"/>
  <c r="E77" i="23" l="1"/>
  <c r="F77" i="23"/>
  <c r="E60" i="23"/>
  <c r="G60" i="23" s="1"/>
  <c r="F60" i="23"/>
  <c r="G59" i="23"/>
  <c r="G44" i="8"/>
  <c r="A46" i="8"/>
  <c r="E45" i="8"/>
  <c r="G45" i="8" s="1"/>
  <c r="F45" i="8"/>
  <c r="G34" i="20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G77" i="23" l="1"/>
  <c r="A47" i="8"/>
  <c r="E46" i="8"/>
  <c r="G46" i="8" s="1"/>
  <c r="G33" i="20" s="1"/>
  <c r="F46" i="8"/>
  <c r="AU14" i="13"/>
  <c r="AT14" i="13"/>
  <c r="AV7" i="13"/>
  <c r="AV8" i="13" s="1"/>
  <c r="AV15" i="13"/>
  <c r="AW5" i="13"/>
  <c r="AW6" i="13"/>
  <c r="AX1" i="8"/>
  <c r="AX4" i="13"/>
  <c r="A48" i="8" l="1"/>
  <c r="E47" i="8"/>
  <c r="G47" i="8" s="1"/>
  <c r="F47" i="8"/>
  <c r="A50" i="23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E50" i="23" l="1"/>
  <c r="F50" i="23"/>
  <c r="A51" i="23"/>
  <c r="A49" i="8"/>
  <c r="E48" i="8"/>
  <c r="G48" i="8" s="1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E51" i="23" l="1"/>
  <c r="F51" i="23"/>
  <c r="A52" i="23"/>
  <c r="G50" i="23"/>
  <c r="E49" i="8"/>
  <c r="A50" i="8"/>
  <c r="F49" i="8"/>
  <c r="A31" i="23"/>
  <c r="G36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BA4" i="13"/>
  <c r="E31" i="23" l="1"/>
  <c r="F31" i="23"/>
  <c r="A32" i="23"/>
  <c r="E52" i="23"/>
  <c r="G52" i="23" s="1"/>
  <c r="F52" i="23"/>
  <c r="G51" i="23"/>
  <c r="A51" i="8"/>
  <c r="E50" i="8"/>
  <c r="G50" i="8" s="1"/>
  <c r="F50" i="8"/>
  <c r="G49" i="8"/>
  <c r="G37" i="20" s="1"/>
  <c r="G39" i="20"/>
  <c r="AY14" i="13"/>
  <c r="AZ7" i="13"/>
  <c r="AZ8" i="13" s="1"/>
  <c r="AZ15" i="13"/>
  <c r="AZ17" i="13" s="1"/>
  <c r="BA5" i="13"/>
  <c r="BA6" i="13"/>
  <c r="BB1" i="8"/>
  <c r="BB4" i="13"/>
  <c r="E32" i="23" l="1"/>
  <c r="F32" i="23"/>
  <c r="A33" i="23"/>
  <c r="G31" i="23"/>
  <c r="A52" i="8"/>
  <c r="F51" i="8"/>
  <c r="A70" i="23"/>
  <c r="AY16" i="13"/>
  <c r="AZ14" i="13"/>
  <c r="BA7" i="13"/>
  <c r="BA8" i="13" s="1"/>
  <c r="BA13" i="13"/>
  <c r="BA15" i="13"/>
  <c r="BB5" i="13"/>
  <c r="BB13" i="13" s="1"/>
  <c r="BB6" i="13"/>
  <c r="BC1" i="8"/>
  <c r="BC4" i="13"/>
  <c r="E70" i="23" l="1"/>
  <c r="G70" i="23" s="1"/>
  <c r="F70" i="23"/>
  <c r="E33" i="23"/>
  <c r="F33" i="23"/>
  <c r="A34" i="23"/>
  <c r="G32" i="23"/>
  <c r="E52" i="8"/>
  <c r="A53" i="8"/>
  <c r="F52" i="8"/>
  <c r="G38" i="20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E34" i="23" l="1"/>
  <c r="F34" i="23"/>
  <c r="A35" i="23"/>
  <c r="G33" i="23"/>
  <c r="E53" i="8"/>
  <c r="G53" i="8" s="1"/>
  <c r="A54" i="8"/>
  <c r="F53" i="8"/>
  <c r="G52" i="8"/>
  <c r="G40" i="20" s="1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E35" i="23" l="1"/>
  <c r="A36" i="23"/>
  <c r="F35" i="23"/>
  <c r="G34" i="23"/>
  <c r="A55" i="8"/>
  <c r="E54" i="8"/>
  <c r="G54" i="8" s="1"/>
  <c r="F54" i="8"/>
  <c r="A68" i="23"/>
  <c r="BC17" i="13"/>
  <c r="BF1" i="8"/>
  <c r="E51" i="8" s="1"/>
  <c r="G51" i="8" s="1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E68" i="23" l="1"/>
  <c r="F68" i="23"/>
  <c r="E36" i="23"/>
  <c r="F36" i="23"/>
  <c r="G35" i="23"/>
  <c r="E55" i="8"/>
  <c r="A56" i="8"/>
  <c r="F55" i="8"/>
  <c r="A65" i="23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J29" i="20"/>
  <c r="C16" i="15"/>
  <c r="C34" i="15"/>
  <c r="I3" i="13"/>
  <c r="C10" i="15"/>
  <c r="BG4" i="13"/>
  <c r="E65" i="23" l="1"/>
  <c r="F65" i="23"/>
  <c r="A66" i="23"/>
  <c r="G36" i="23"/>
  <c r="G68" i="23"/>
  <c r="E56" i="8"/>
  <c r="A57" i="8"/>
  <c r="F56" i="8"/>
  <c r="G55" i="8"/>
  <c r="BE17" i="13"/>
  <c r="BH1" i="8"/>
  <c r="E2" i="8" s="1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E66" i="23" l="1"/>
  <c r="F66" i="23"/>
  <c r="G65" i="23"/>
  <c r="A58" i="8"/>
  <c r="E57" i="8"/>
  <c r="F57" i="8"/>
  <c r="G56" i="8"/>
  <c r="G41" i="20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G66" i="23" l="1"/>
  <c r="G57" i="8"/>
  <c r="A59" i="8"/>
  <c r="E58" i="8"/>
  <c r="F58" i="8"/>
  <c r="A37" i="23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37" i="23" l="1"/>
  <c r="F37" i="23"/>
  <c r="A38" i="23"/>
  <c r="G58" i="8"/>
  <c r="E59" i="8"/>
  <c r="A60" i="8"/>
  <c r="F59" i="8"/>
  <c r="G44" i="20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38" i="23" l="1"/>
  <c r="A39" i="23"/>
  <c r="F38" i="23"/>
  <c r="G37" i="23"/>
  <c r="E60" i="8"/>
  <c r="A61" i="8"/>
  <c r="F60" i="8"/>
  <c r="G59" i="8"/>
  <c r="G43" i="20" s="1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39" i="23" l="1"/>
  <c r="F39" i="23"/>
  <c r="A40" i="23"/>
  <c r="G38" i="23"/>
  <c r="E61" i="8"/>
  <c r="A62" i="8"/>
  <c r="F61" i="8"/>
  <c r="G60" i="8"/>
  <c r="A88" i="23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O3" i="13"/>
  <c r="BM4" i="13"/>
  <c r="E88" i="23" l="1"/>
  <c r="F88" i="23"/>
  <c r="E40" i="23"/>
  <c r="F40" i="23"/>
  <c r="G39" i="23"/>
  <c r="E3" i="8"/>
  <c r="E4" i="8"/>
  <c r="G4" i="8" s="1"/>
  <c r="F4" i="8"/>
  <c r="F3" i="8"/>
  <c r="F6" i="8"/>
  <c r="F7" i="8"/>
  <c r="F5" i="8"/>
  <c r="E5" i="8"/>
  <c r="G5" i="8" s="1"/>
  <c r="E6" i="8"/>
  <c r="G6" i="8" s="1"/>
  <c r="E8" i="8"/>
  <c r="G8" i="8" s="1"/>
  <c r="E7" i="8"/>
  <c r="G7" i="8" s="1"/>
  <c r="F8" i="8"/>
  <c r="F9" i="8"/>
  <c r="F10" i="8"/>
  <c r="E9" i="8"/>
  <c r="E12" i="8"/>
  <c r="G12" i="8" s="1"/>
  <c r="F12" i="8"/>
  <c r="E10" i="8"/>
  <c r="G10" i="8" s="1"/>
  <c r="E11" i="8"/>
  <c r="G11" i="8" s="1"/>
  <c r="F11" i="8"/>
  <c r="F13" i="8"/>
  <c r="F14" i="8"/>
  <c r="F16" i="8"/>
  <c r="E16" i="8"/>
  <c r="G16" i="8" s="1"/>
  <c r="E13" i="8"/>
  <c r="G13" i="8" s="1"/>
  <c r="E14" i="8"/>
  <c r="G14" i="8" s="1"/>
  <c r="E15" i="8"/>
  <c r="G15" i="8" s="1"/>
  <c r="F15" i="8"/>
  <c r="E17" i="8"/>
  <c r="E19" i="8"/>
  <c r="E18" i="8"/>
  <c r="F17" i="8"/>
  <c r="F18" i="8"/>
  <c r="F19" i="8"/>
  <c r="F21" i="8"/>
  <c r="E21" i="8"/>
  <c r="F20" i="8"/>
  <c r="E20" i="8"/>
  <c r="F22" i="8"/>
  <c r="F23" i="8"/>
  <c r="F24" i="8"/>
  <c r="E23" i="8"/>
  <c r="E22" i="8"/>
  <c r="G22" i="8" s="1"/>
  <c r="E24" i="8"/>
  <c r="F26" i="8"/>
  <c r="E27" i="8"/>
  <c r="F25" i="8"/>
  <c r="E26" i="8"/>
  <c r="G26" i="8" s="1"/>
  <c r="G18" i="20" s="1"/>
  <c r="E25" i="8"/>
  <c r="G25" i="8" s="1"/>
  <c r="F27" i="8"/>
  <c r="E28" i="8"/>
  <c r="G28" i="8" s="1"/>
  <c r="F28" i="8"/>
  <c r="F30" i="8"/>
  <c r="E29" i="8"/>
  <c r="G29" i="8" s="1"/>
  <c r="E30" i="8"/>
  <c r="E32" i="8"/>
  <c r="G32" i="8" s="1"/>
  <c r="F32" i="8"/>
  <c r="F33" i="8"/>
  <c r="E31" i="8"/>
  <c r="G31" i="8" s="1"/>
  <c r="G24" i="20" s="1"/>
  <c r="E33" i="8"/>
  <c r="F34" i="8"/>
  <c r="F35" i="8"/>
  <c r="E34" i="8"/>
  <c r="E35" i="8"/>
  <c r="G35" i="8" s="1"/>
  <c r="E43" i="8"/>
  <c r="G43" i="8" s="1"/>
  <c r="G32" i="20" s="1"/>
  <c r="A63" i="8"/>
  <c r="E62" i="8"/>
  <c r="G62" i="8" s="1"/>
  <c r="F62" i="8"/>
  <c r="G61" i="8"/>
  <c r="G20" i="20"/>
  <c r="J20" i="20" s="1"/>
  <c r="G21" i="20"/>
  <c r="BK17" i="13"/>
  <c r="BJ14" i="13"/>
  <c r="J33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40" i="23" l="1"/>
  <c r="G88" i="23"/>
  <c r="G34" i="8"/>
  <c r="G30" i="8"/>
  <c r="G18" i="8"/>
  <c r="G9" i="8"/>
  <c r="G27" i="8"/>
  <c r="G20" i="8"/>
  <c r="G19" i="8"/>
  <c r="G17" i="8"/>
  <c r="G33" i="8"/>
  <c r="G22" i="20" s="1"/>
  <c r="G24" i="8"/>
  <c r="G21" i="8"/>
  <c r="G16" i="20" s="1"/>
  <c r="E63" i="8"/>
  <c r="G63" i="8" s="1"/>
  <c r="A64" i="8"/>
  <c r="F63" i="8"/>
  <c r="G23" i="8"/>
  <c r="G13" i="20" s="1"/>
  <c r="G3" i="8"/>
  <c r="A86" i="23"/>
  <c r="G5" i="20"/>
  <c r="G27" i="20"/>
  <c r="G23" i="20"/>
  <c r="G12" i="20"/>
  <c r="J12" i="20" s="1"/>
  <c r="G10" i="20"/>
  <c r="G17" i="20"/>
  <c r="J17" i="20" s="1"/>
  <c r="G15" i="20"/>
  <c r="G11" i="20"/>
  <c r="G9" i="20"/>
  <c r="G6" i="20"/>
  <c r="G19" i="20"/>
  <c r="G4" i="20"/>
  <c r="G8" i="20"/>
  <c r="G14" i="20"/>
  <c r="G7" i="20"/>
  <c r="G42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43" i="20"/>
  <c r="Q3" i="13"/>
  <c r="BO4" i="13"/>
  <c r="E86" i="23" l="1"/>
  <c r="F86" i="23"/>
  <c r="E64" i="8"/>
  <c r="A65" i="8"/>
  <c r="F64" i="8"/>
  <c r="A46" i="23"/>
  <c r="G46" i="20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R3" i="13"/>
  <c r="BP4" i="13"/>
  <c r="E46" i="23" l="1"/>
  <c r="F46" i="23"/>
  <c r="A47" i="23"/>
  <c r="G86" i="23"/>
  <c r="A66" i="8"/>
  <c r="E65" i="8"/>
  <c r="G65" i="8" s="1"/>
  <c r="F65" i="8"/>
  <c r="G64" i="8"/>
  <c r="G45" i="20" s="1"/>
  <c r="J45" i="20" s="1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E47" i="23" l="1"/>
  <c r="A48" i="23"/>
  <c r="F47" i="23"/>
  <c r="G46" i="23"/>
  <c r="A67" i="8"/>
  <c r="E66" i="8"/>
  <c r="F66" i="8"/>
  <c r="A71" i="23"/>
  <c r="J42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T3" i="13"/>
  <c r="BR4" i="13"/>
  <c r="E71" i="23" l="1"/>
  <c r="F71" i="23"/>
  <c r="A72" i="23"/>
  <c r="E48" i="23"/>
  <c r="G48" i="23" s="1"/>
  <c r="F48" i="23"/>
  <c r="G47" i="23"/>
  <c r="G66" i="8"/>
  <c r="E67" i="8"/>
  <c r="A68" i="8"/>
  <c r="F67" i="8"/>
  <c r="G47" i="20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72" i="23" l="1"/>
  <c r="F72" i="23"/>
  <c r="G71" i="23"/>
  <c r="E68" i="8"/>
  <c r="A69" i="8"/>
  <c r="F68" i="8"/>
  <c r="G67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2" i="20"/>
  <c r="V3" i="13"/>
  <c r="BT4" i="13"/>
  <c r="G72" i="23" l="1"/>
  <c r="E69" i="8"/>
  <c r="A70" i="8"/>
  <c r="F69" i="8"/>
  <c r="G68" i="8"/>
  <c r="G48" i="20" s="1"/>
  <c r="J48" i="20" s="1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F70" i="8"/>
  <c r="G69" i="8"/>
  <c r="A41" i="23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3" i="20"/>
  <c r="X3" i="13"/>
  <c r="BV4" i="13"/>
  <c r="E41" i="23" l="1"/>
  <c r="F41" i="23"/>
  <c r="A42" i="23"/>
  <c r="G70" i="8"/>
  <c r="E71" i="8"/>
  <c r="A72" i="8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E42" i="23" l="1"/>
  <c r="F42" i="23"/>
  <c r="A43" i="23"/>
  <c r="G41" i="23"/>
  <c r="E72" i="8"/>
  <c r="A73" i="8"/>
  <c r="F72" i="8"/>
  <c r="G71" i="8"/>
  <c r="G49" i="20" s="1"/>
  <c r="J49" i="20" s="1"/>
  <c r="A22" i="23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A87" i="23" l="1"/>
  <c r="E22" i="23"/>
  <c r="A23" i="23"/>
  <c r="F22" i="23"/>
  <c r="E43" i="23"/>
  <c r="F43" i="23"/>
  <c r="G42" i="23"/>
  <c r="A74" i="8"/>
  <c r="E73" i="8"/>
  <c r="G73" i="8" s="1"/>
  <c r="F73" i="8"/>
  <c r="G72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G43" i="23" l="1"/>
  <c r="E23" i="23"/>
  <c r="A24" i="23"/>
  <c r="F23" i="23"/>
  <c r="G22" i="23"/>
  <c r="E87" i="23"/>
  <c r="F87" i="23"/>
  <c r="G50" i="20"/>
  <c r="J50" i="20" s="1"/>
  <c r="G51" i="20"/>
  <c r="A75" i="8"/>
  <c r="E74" i="8"/>
  <c r="G74" i="8" s="1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87" i="23" l="1"/>
  <c r="E24" i="23"/>
  <c r="G24" i="23" s="1"/>
  <c r="F24" i="23"/>
  <c r="G23" i="23"/>
  <c r="E75" i="8"/>
  <c r="A76" i="8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E76" i="8" l="1"/>
  <c r="A77" i="8"/>
  <c r="F76" i="8"/>
  <c r="G75" i="8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E77" i="8" l="1"/>
  <c r="A78" i="8"/>
  <c r="F77" i="8"/>
  <c r="G76" i="8"/>
  <c r="G54" i="20" s="1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A79" i="8" l="1"/>
  <c r="E78" i="8"/>
  <c r="F78" i="8"/>
  <c r="G77" i="8"/>
  <c r="G56" i="20" s="1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G78" i="8" l="1"/>
  <c r="E79" i="8"/>
  <c r="A80" i="8"/>
  <c r="F79" i="8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E80" i="8" l="1"/>
  <c r="A81" i="8"/>
  <c r="F80" i="8"/>
  <c r="G79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A82" i="8" l="1"/>
  <c r="E81" i="8"/>
  <c r="F81" i="8"/>
  <c r="G80" i="8"/>
  <c r="G57" i="20" s="1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G81" i="8" l="1"/>
  <c r="E82" i="8"/>
  <c r="A83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E83" i="8" l="1"/>
  <c r="A84" i="8"/>
  <c r="F83" i="8"/>
  <c r="G82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A85" i="8" l="1"/>
  <c r="E84" i="8"/>
  <c r="F84" i="8"/>
  <c r="G83" i="8"/>
  <c r="G58" i="20" s="1"/>
  <c r="J58" i="20" s="1"/>
  <c r="CH17" i="13"/>
  <c r="CG8" i="13"/>
  <c r="CF14" i="13"/>
  <c r="CF11" i="13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G84" i="8" l="1"/>
  <c r="CG11" i="13"/>
  <c r="CH11" i="13" s="1"/>
  <c r="E85" i="8"/>
  <c r="A86" i="8"/>
  <c r="F85" i="8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E86" i="8" l="1"/>
  <c r="A87" i="8"/>
  <c r="F86" i="8"/>
  <c r="G85" i="8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E87" i="8" l="1"/>
  <c r="A88" i="8"/>
  <c r="F87" i="8"/>
  <c r="G86" i="8"/>
  <c r="G59" i="20" s="1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E88" i="8" l="1"/>
  <c r="A89" i="8"/>
  <c r="F88" i="8"/>
  <c r="G87" i="8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E89" i="8" l="1"/>
  <c r="A90" i="8"/>
  <c r="F89" i="8"/>
  <c r="G88" i="8"/>
  <c r="CM17" i="13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E90" i="8" l="1"/>
  <c r="A91" i="8"/>
  <c r="F90" i="8"/>
  <c r="G89" i="8"/>
  <c r="CN17" i="13"/>
  <c r="CM14" i="13"/>
  <c r="CL14" i="13"/>
  <c r="CL11" i="13"/>
  <c r="CM11" i="13" s="1"/>
  <c r="CL10" i="13"/>
  <c r="CM10" i="13" s="1"/>
  <c r="CN7" i="13"/>
  <c r="AQ27" i="13"/>
  <c r="AQ28" i="13" s="1"/>
  <c r="AQ25" i="13"/>
  <c r="CO5" i="13"/>
  <c r="CO13" i="13" s="1"/>
  <c r="CO6" i="13"/>
  <c r="CO15" i="13" s="1"/>
  <c r="AR3" i="13"/>
  <c r="CP4" i="13"/>
  <c r="A92" i="8" l="1"/>
  <c r="E91" i="8"/>
  <c r="F91" i="8"/>
  <c r="G90" i="8"/>
  <c r="CO17" i="13"/>
  <c r="CN8" i="13"/>
  <c r="CN11" i="13" s="1"/>
  <c r="CM16" i="13"/>
  <c r="CL16" i="13"/>
  <c r="J59" i="20"/>
  <c r="CO7" i="13"/>
  <c r="AR27" i="13"/>
  <c r="AR28" i="13" s="1"/>
  <c r="AR25" i="13"/>
  <c r="CP5" i="13"/>
  <c r="CP13" i="13" s="1"/>
  <c r="CP6" i="13"/>
  <c r="CP15" i="13" s="1"/>
  <c r="AS3" i="13"/>
  <c r="CQ4" i="13"/>
  <c r="CP17" i="13" l="1"/>
  <c r="G91" i="8"/>
  <c r="A93" i="8"/>
  <c r="E92" i="8"/>
  <c r="F92" i="8"/>
  <c r="CO8" i="13"/>
  <c r="G60" i="20"/>
  <c r="CN14" i="13"/>
  <c r="CN10" i="13"/>
  <c r="J55" i="20"/>
  <c r="CP7" i="13"/>
  <c r="CP8" i="13" s="1"/>
  <c r="CQ15" i="13"/>
  <c r="CS17" i="13" s="1"/>
  <c r="AS27" i="13"/>
  <c r="AS28" i="13" s="1"/>
  <c r="AS25" i="13"/>
  <c r="CQ5" i="13"/>
  <c r="CQ13" i="13" s="1"/>
  <c r="CQ6" i="13"/>
  <c r="AT3" i="13"/>
  <c r="CR4" i="13"/>
  <c r="CQ17" i="13" l="1"/>
  <c r="CR17" i="13"/>
  <c r="G92" i="8"/>
  <c r="A94" i="8"/>
  <c r="E93" i="8"/>
  <c r="F93" i="8"/>
  <c r="CP14" i="13"/>
  <c r="CO10" i="13"/>
  <c r="CP10" i="13" s="1"/>
  <c r="CO14" i="13"/>
  <c r="CO11" i="13"/>
  <c r="CP11" i="13" s="1"/>
  <c r="CN16" i="13"/>
  <c r="CZ8" i="13"/>
  <c r="CQ7" i="13"/>
  <c r="CR13" i="13"/>
  <c r="AT27" i="13"/>
  <c r="AT28" i="13" s="1"/>
  <c r="AT25" i="13"/>
  <c r="CR15" i="13"/>
  <c r="CT17" i="13" s="1"/>
  <c r="CR5" i="13"/>
  <c r="CR6" i="13"/>
  <c r="AU3" i="13"/>
  <c r="CS4" i="13"/>
  <c r="G93" i="8" l="1"/>
  <c r="E94" i="8"/>
  <c r="G94" i="8" s="1"/>
  <c r="A95" i="8"/>
  <c r="F94" i="8"/>
  <c r="CX8" i="13"/>
  <c r="CY14" i="13" s="1"/>
  <c r="DA16" i="13" s="1"/>
  <c r="CV8" i="13"/>
  <c r="CW14" i="13" s="1"/>
  <c r="CY16" i="13" s="1"/>
  <c r="CU8" i="13"/>
  <c r="CV14" i="13" s="1"/>
  <c r="CX16" i="13" s="1"/>
  <c r="CW8" i="13"/>
  <c r="CX14" i="13" s="1"/>
  <c r="CZ16" i="13" s="1"/>
  <c r="CT8" i="13"/>
  <c r="CU14" i="13" s="1"/>
  <c r="CW16" i="13" s="1"/>
  <c r="CR8" i="13"/>
  <c r="CS14" i="13" s="1"/>
  <c r="CU16" i="13" s="1"/>
  <c r="CY8" i="13"/>
  <c r="CZ14" i="13" s="1"/>
  <c r="DB16" i="13" s="1"/>
  <c r="CQ8" i="13"/>
  <c r="CP16" i="13"/>
  <c r="CS8" i="13"/>
  <c r="CT14" i="13" s="1"/>
  <c r="CV16" i="13" s="1"/>
  <c r="CO16" i="13"/>
  <c r="DA14" i="13"/>
  <c r="DC16" i="13" s="1"/>
  <c r="DA8" i="13"/>
  <c r="CR7" i="13"/>
  <c r="CS13" i="13"/>
  <c r="CS15" i="13"/>
  <c r="CU17" i="13" s="1"/>
  <c r="AU27" i="13"/>
  <c r="AU28" i="13" s="1"/>
  <c r="AU25" i="13"/>
  <c r="CS5" i="13"/>
  <c r="CS6" i="13"/>
  <c r="AV3" i="13"/>
  <c r="CT4" i="13"/>
  <c r="E95" i="8" l="1"/>
  <c r="A96" i="8"/>
  <c r="F95" i="8"/>
  <c r="CR14" i="13"/>
  <c r="CT16" i="13" s="1"/>
  <c r="CQ14" i="13"/>
  <c r="CQ11" i="13"/>
  <c r="CR11" i="13" s="1"/>
  <c r="CS11" i="13" s="1"/>
  <c r="CT11" i="13" s="1"/>
  <c r="CU11" i="13" s="1"/>
  <c r="CV11" i="13" s="1"/>
  <c r="CW11" i="13" s="1"/>
  <c r="CX11" i="13" s="1"/>
  <c r="CY11" i="13" s="1"/>
  <c r="CZ11" i="13" s="1"/>
  <c r="DA11" i="13" s="1"/>
  <c r="CQ10" i="13"/>
  <c r="CR10" i="13" s="1"/>
  <c r="CS10" i="13" s="1"/>
  <c r="CT10" i="13" s="1"/>
  <c r="CU10" i="13" s="1"/>
  <c r="CV10" i="13" s="1"/>
  <c r="CW10" i="13" s="1"/>
  <c r="CX10" i="13" s="1"/>
  <c r="CY10" i="13" s="1"/>
  <c r="CZ10" i="13" s="1"/>
  <c r="DA10" i="13" s="1"/>
  <c r="G62" i="20"/>
  <c r="DB14" i="13"/>
  <c r="DD16" i="13" s="1"/>
  <c r="DB8" i="13"/>
  <c r="CS7" i="13"/>
  <c r="CT15" i="13"/>
  <c r="CV17" i="13" s="1"/>
  <c r="CT13" i="13"/>
  <c r="AV27" i="13"/>
  <c r="AV28" i="13" s="1"/>
  <c r="AV25" i="13"/>
  <c r="CT5" i="13"/>
  <c r="CT6" i="13"/>
  <c r="AW3" i="13"/>
  <c r="CU4" i="13"/>
  <c r="E96" i="8" l="1"/>
  <c r="A97" i="8"/>
  <c r="F96" i="8"/>
  <c r="G95" i="8"/>
  <c r="CS16" i="13"/>
  <c r="CR16" i="13"/>
  <c r="CQ16" i="13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E97" i="8" l="1"/>
  <c r="A98" i="8"/>
  <c r="F97" i="8"/>
  <c r="G96" i="8"/>
  <c r="G63" i="20" s="1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A99" i="8"/>
  <c r="F98" i="8"/>
  <c r="G97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A100" i="8" l="1"/>
  <c r="E99" i="8"/>
  <c r="F99" i="8"/>
  <c r="G98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G99" i="8" l="1"/>
  <c r="A101" i="8"/>
  <c r="E100" i="8"/>
  <c r="G100" i="8" s="1"/>
  <c r="F100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A102" i="8" l="1"/>
  <c r="E101" i="8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E102" i="8"/>
  <c r="A103" i="8"/>
  <c r="F102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E103" i="8" l="1"/>
  <c r="A104" i="8"/>
  <c r="F103" i="8"/>
  <c r="G102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G103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E105" i="8" l="1"/>
  <c r="A106" i="8"/>
  <c r="F105" i="8"/>
  <c r="G104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E106" i="8" l="1"/>
  <c r="A107" i="8"/>
  <c r="F106" i="8"/>
  <c r="G105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A108" i="8" l="1"/>
  <c r="E107" i="8"/>
  <c r="F107" i="8"/>
  <c r="G106" i="8"/>
  <c r="G65" i="20"/>
  <c r="J65" i="20" s="1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G64" i="20" s="1"/>
  <c r="A109" i="8"/>
  <c r="E108" i="8"/>
  <c r="F108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A110" i="8"/>
  <c r="E109" i="8"/>
  <c r="G109" i="8" s="1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E110" i="8" l="1"/>
  <c r="A111" i="8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E111" i="8" l="1"/>
  <c r="A112" i="8"/>
  <c r="F111" i="8"/>
  <c r="G110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E112" i="8" l="1"/>
  <c r="A113" i="8"/>
  <c r="F112" i="8"/>
  <c r="G111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E113" i="8" l="1"/>
  <c r="G113" i="8" s="1"/>
  <c r="A114" i="8"/>
  <c r="F113" i="8"/>
  <c r="G112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E114" i="8" l="1"/>
  <c r="A115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A116" i="8" l="1"/>
  <c r="E115" i="8"/>
  <c r="G115" i="8" s="1"/>
  <c r="F115" i="8"/>
  <c r="G114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A117" i="8" l="1"/>
  <c r="E116" i="8"/>
  <c r="G116" i="8" s="1"/>
  <c r="F116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A118" i="8" l="1"/>
  <c r="E117" i="8"/>
  <c r="G117" i="8" s="1"/>
  <c r="F117" i="8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E118" i="8" l="1"/>
  <c r="A119" i="8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8" i="8"/>
  <c r="DY14" i="13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G118" i="8" l="1"/>
  <c r="DZ14" i="13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5" i="20"/>
  <c r="M64" i="20"/>
  <c r="M38" i="20"/>
  <c r="M40" i="20"/>
  <c r="M30" i="20"/>
  <c r="M63" i="20"/>
  <c r="M23" i="20"/>
  <c r="M21" i="20"/>
  <c r="M24" i="20"/>
  <c r="M7" i="20"/>
  <c r="M26" i="20"/>
  <c r="M5" i="20"/>
  <c r="M32" i="20"/>
  <c r="M6" i="20"/>
  <c r="M27" i="20"/>
  <c r="M16" i="20"/>
  <c r="M60" i="20"/>
  <c r="D66" i="20"/>
  <c r="E66" i="20" s="1"/>
  <c r="M66" i="20"/>
  <c r="M14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1" i="20"/>
  <c r="J8" i="20"/>
  <c r="J66" i="20"/>
  <c r="J51" i="20"/>
  <c r="J63" i="20"/>
  <c r="J64" i="20"/>
  <c r="J41" i="20"/>
  <c r="J56" i="20"/>
  <c r="J40" i="20"/>
  <c r="J10" i="20"/>
  <c r="J26" i="20"/>
  <c r="J14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6" i="20"/>
  <c r="J5" i="20"/>
  <c r="J30" i="20"/>
  <c r="J15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H46" i="20"/>
  <c r="H60" i="20"/>
  <c r="H45" i="20"/>
  <c r="H57" i="20"/>
  <c r="H44" i="20"/>
  <c r="H36" i="20"/>
  <c r="H53" i="20"/>
  <c r="H33" i="20"/>
  <c r="H43" i="20"/>
  <c r="H65" i="20"/>
  <c r="H16" i="20"/>
  <c r="H34" i="20"/>
  <c r="H22" i="20"/>
  <c r="H40" i="20"/>
  <c r="H54" i="20"/>
  <c r="H32" i="20"/>
  <c r="H24" i="20"/>
  <c r="H48" i="20"/>
  <c r="H27" i="20"/>
  <c r="H47" i="20"/>
  <c r="H29" i="20"/>
  <c r="H20" i="20"/>
  <c r="H30" i="20"/>
  <c r="H37" i="20"/>
  <c r="H28" i="20"/>
  <c r="H31" i="20"/>
  <c r="H23" i="20"/>
  <c r="H17" i="20"/>
  <c r="H12" i="20"/>
  <c r="H8" i="20"/>
  <c r="H15" i="20"/>
  <c r="H10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  <c r="A89" i="23"/>
  <c r="A90" i="23"/>
  <c r="A91" i="23"/>
  <c r="E91" i="23"/>
  <c r="F91" i="23"/>
  <c r="G91" i="23"/>
  <c r="H61" i="20"/>
  <c r="A25" i="23"/>
  <c r="A26" i="23"/>
  <c r="E26" i="23"/>
  <c r="F26" i="23"/>
  <c r="G26" i="23"/>
  <c r="H13" i="20"/>
  <c r="A54" i="23"/>
  <c r="A55" i="23"/>
  <c r="E55" i="23"/>
  <c r="F55" i="23"/>
  <c r="G55" i="23"/>
  <c r="H26" i="20"/>
  <c r="A78" i="23"/>
  <c r="A79" i="23"/>
  <c r="A80" i="23"/>
  <c r="A81" i="23"/>
  <c r="A82" i="23"/>
  <c r="A83" i="23"/>
  <c r="E83" i="23"/>
  <c r="F83" i="23"/>
  <c r="G83" i="23"/>
  <c r="H38" i="20"/>
  <c r="A27" i="23"/>
  <c r="A28" i="23"/>
  <c r="E28" i="23"/>
  <c r="F28" i="23"/>
  <c r="G28" i="23"/>
  <c r="H39" i="20"/>
  <c r="A5" i="23"/>
  <c r="A6" i="23"/>
  <c r="A7" i="23"/>
  <c r="A8" i="23"/>
  <c r="A9" i="23"/>
  <c r="E9" i="23"/>
  <c r="F9" i="23"/>
  <c r="G9" i="23"/>
  <c r="H6" i="20"/>
  <c r="A29" i="23"/>
  <c r="E29" i="23"/>
  <c r="F29" i="23"/>
  <c r="G29" i="23"/>
  <c r="H19" i="20"/>
  <c r="A10" i="23"/>
  <c r="E10" i="23"/>
  <c r="F10" i="23"/>
  <c r="G10" i="23"/>
  <c r="H5" i="20"/>
  <c r="E82" i="23"/>
  <c r="F82" i="23"/>
  <c r="G82" i="23"/>
  <c r="H58" i="20"/>
  <c r="E81" i="23"/>
  <c r="F81" i="23"/>
  <c r="G81" i="23"/>
  <c r="H49" i="20"/>
  <c r="E8" i="23"/>
  <c r="F8" i="23"/>
  <c r="G8" i="23"/>
  <c r="H4" i="20"/>
  <c r="A11" i="23"/>
  <c r="E11" i="23"/>
  <c r="F11" i="23"/>
  <c r="G11" i="23"/>
  <c r="H7" i="20"/>
  <c r="A20" i="23"/>
  <c r="A21" i="23"/>
  <c r="E21" i="23"/>
  <c r="F21" i="23"/>
  <c r="G21" i="23"/>
  <c r="H14" i="20"/>
  <c r="A84" i="23"/>
  <c r="E84" i="23"/>
  <c r="F84" i="23"/>
  <c r="G84" i="23"/>
  <c r="H63" i="20"/>
  <c r="A12" i="23"/>
  <c r="E12" i="23"/>
  <c r="F12" i="23"/>
  <c r="G12" i="23"/>
  <c r="H9" i="20"/>
  <c r="A13" i="23"/>
  <c r="A14" i="23"/>
  <c r="A15" i="23"/>
  <c r="E15" i="23"/>
  <c r="F15" i="23"/>
  <c r="G15" i="23"/>
  <c r="H11" i="20"/>
  <c r="E27" i="23"/>
  <c r="F27" i="23"/>
  <c r="G27" i="23"/>
  <c r="H18" i="20"/>
  <c r="A30" i="23"/>
  <c r="E30" i="23"/>
  <c r="F30" i="23"/>
  <c r="G30" i="23"/>
  <c r="H21" i="20"/>
  <c r="A74" i="23"/>
  <c r="A75" i="23"/>
  <c r="A76" i="23"/>
  <c r="E76" i="23"/>
  <c r="F76" i="23"/>
  <c r="G76" i="23"/>
  <c r="H56" i="20"/>
  <c r="A93" i="23"/>
  <c r="A94" i="23"/>
  <c r="A95" i="23"/>
  <c r="E95" i="23"/>
  <c r="F95" i="23"/>
  <c r="G95" i="23"/>
  <c r="H51" i="20"/>
  <c r="H50" i="20"/>
  <c r="E94" i="23"/>
  <c r="F94" i="23"/>
  <c r="G94" i="23"/>
  <c r="H42" i="20"/>
  <c r="A85" i="23"/>
  <c r="E85" i="23"/>
  <c r="F85" i="23"/>
  <c r="G85" i="23"/>
  <c r="E93" i="23"/>
  <c r="F93" i="23"/>
  <c r="G93" i="23"/>
  <c r="A92" i="23"/>
  <c r="F89" i="23"/>
  <c r="E89" i="23"/>
  <c r="E75" i="23"/>
  <c r="F75" i="23"/>
  <c r="G75" i="23"/>
  <c r="E5" i="23"/>
  <c r="F5" i="23"/>
  <c r="G5" i="23"/>
  <c r="A73" i="23"/>
  <c r="F73" i="23"/>
  <c r="E73" i="23"/>
  <c r="A96" i="23"/>
  <c r="A69" i="23"/>
  <c r="E69" i="23"/>
  <c r="F69" i="23"/>
  <c r="G69" i="23"/>
  <c r="E13" i="23"/>
  <c r="F13" i="23"/>
  <c r="G13" i="23"/>
  <c r="F92" i="23"/>
  <c r="E92" i="23"/>
  <c r="E78" i="23"/>
  <c r="F78" i="23"/>
  <c r="G78" i="23"/>
  <c r="E54" i="23"/>
  <c r="F54" i="23"/>
  <c r="G54" i="23"/>
  <c r="F20" i="23"/>
  <c r="E20" i="23"/>
  <c r="E14" i="23"/>
  <c r="F14" i="23"/>
  <c r="G14" i="23"/>
  <c r="E6" i="23"/>
  <c r="F6" i="23"/>
  <c r="G6" i="23"/>
  <c r="E79" i="23"/>
  <c r="F79" i="23"/>
  <c r="G79" i="23"/>
  <c r="E7" i="23"/>
  <c r="F7" i="23"/>
  <c r="G7" i="23"/>
  <c r="E96" i="23"/>
  <c r="F96" i="23"/>
  <c r="G96" i="23"/>
  <c r="E80" i="23"/>
  <c r="F80" i="23"/>
  <c r="G80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G89" i="23"/>
  <c r="G73" i="23"/>
  <c r="E25" i="23"/>
  <c r="F25" i="23"/>
  <c r="G25" i="23"/>
  <c r="E90" i="23"/>
  <c r="F90" i="23"/>
  <c r="G90" i="23"/>
  <c r="E74" i="23"/>
  <c r="F74" i="23"/>
  <c r="G74" i="23"/>
  <c r="G92" i="23"/>
  <c r="G20" i="23"/>
</calcChain>
</file>

<file path=xl/sharedStrings.xml><?xml version="1.0" encoding="utf-8"?>
<sst xmlns="http://schemas.openxmlformats.org/spreadsheetml/2006/main" count="2665" uniqueCount="630">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</sst>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24464.911064</c:v>
                </c:pt>
                <c:pt idx="1">
                  <c:v>24464.911064</c:v>
                </c:pt>
                <c:pt idx="2">
                  <c:v>24464.911064</c:v>
                </c:pt>
                <c:pt idx="3">
                  <c:v>24464.911064</c:v>
                </c:pt>
                <c:pt idx="4">
                  <c:v>24464.911064</c:v>
                </c:pt>
                <c:pt idx="5">
                  <c:v>24464.911064</c:v>
                </c:pt>
                <c:pt idx="6">
                  <c:v>24464.911064</c:v>
                </c:pt>
                <c:pt idx="7">
                  <c:v>24464.911064</c:v>
                </c:pt>
                <c:pt idx="8">
                  <c:v>24464.911064</c:v>
                </c:pt>
                <c:pt idx="9">
                  <c:v>24464.911064</c:v>
                </c:pt>
                <c:pt idx="10">
                  <c:v>24464.911064</c:v>
                </c:pt>
                <c:pt idx="11">
                  <c:v>24464.911064</c:v>
                </c:pt>
                <c:pt idx="12">
                  <c:v>24464.911064</c:v>
                </c:pt>
                <c:pt idx="13">
                  <c:v>24464.911064</c:v>
                </c:pt>
                <c:pt idx="14">
                  <c:v>24464.911064</c:v>
                </c:pt>
                <c:pt idx="15">
                  <c:v>24464.911064</c:v>
                </c:pt>
                <c:pt idx="16">
                  <c:v>24464.911064</c:v>
                </c:pt>
                <c:pt idx="17">
                  <c:v>24464.911064</c:v>
                </c:pt>
                <c:pt idx="18">
                  <c:v>24464.911064</c:v>
                </c:pt>
                <c:pt idx="19">
                  <c:v>24464.911064</c:v>
                </c:pt>
                <c:pt idx="20">
                  <c:v>24464.911064</c:v>
                </c:pt>
                <c:pt idx="21">
                  <c:v>24464.911064</c:v>
                </c:pt>
                <c:pt idx="22">
                  <c:v>24464.911064</c:v>
                </c:pt>
                <c:pt idx="23">
                  <c:v>24464.911064</c:v>
                </c:pt>
                <c:pt idx="24">
                  <c:v>24464.911064</c:v>
                </c:pt>
                <c:pt idx="25">
                  <c:v>24464.911064</c:v>
                </c:pt>
                <c:pt idx="26">
                  <c:v>24464.911064</c:v>
                </c:pt>
                <c:pt idx="27">
                  <c:v>24464.911064</c:v>
                </c:pt>
                <c:pt idx="28">
                  <c:v>24464.911064</c:v>
                </c:pt>
                <c:pt idx="29">
                  <c:v>24464.911064</c:v>
                </c:pt>
                <c:pt idx="30">
                  <c:v>24464.911064</c:v>
                </c:pt>
                <c:pt idx="31">
                  <c:v>24464.911064</c:v>
                </c:pt>
                <c:pt idx="32">
                  <c:v>24464.911064</c:v>
                </c:pt>
                <c:pt idx="33">
                  <c:v>24464.911064</c:v>
                </c:pt>
                <c:pt idx="34">
                  <c:v>24464.911064</c:v>
                </c:pt>
                <c:pt idx="35">
                  <c:v>24464.911064</c:v>
                </c:pt>
                <c:pt idx="36">
                  <c:v>24464.911064</c:v>
                </c:pt>
                <c:pt idx="37">
                  <c:v>24464.911064</c:v>
                </c:pt>
                <c:pt idx="38">
                  <c:v>24464.911064</c:v>
                </c:pt>
                <c:pt idx="39">
                  <c:v>24464.911064</c:v>
                </c:pt>
                <c:pt idx="40">
                  <c:v>24464.911064</c:v>
                </c:pt>
                <c:pt idx="41">
                  <c:v>24464.911064</c:v>
                </c:pt>
                <c:pt idx="42">
                  <c:v>24464.911064</c:v>
                </c:pt>
                <c:pt idx="43">
                  <c:v>24464.911064</c:v>
                </c:pt>
                <c:pt idx="44">
                  <c:v>24464.911064</c:v>
                </c:pt>
                <c:pt idx="45">
                  <c:v>24464.911064</c:v>
                </c:pt>
                <c:pt idx="46">
                  <c:v>24464.911064</c:v>
                </c:pt>
                <c:pt idx="47">
                  <c:v>24464.911064</c:v>
                </c:pt>
                <c:pt idx="48">
                  <c:v>24464.911064</c:v>
                </c:pt>
                <c:pt idx="49">
                  <c:v>24464.911064</c:v>
                </c:pt>
                <c:pt idx="50">
                  <c:v>24464.911064</c:v>
                </c:pt>
                <c:pt idx="51">
                  <c:v>24464.911064</c:v>
                </c:pt>
                <c:pt idx="52">
                  <c:v>24464.911064</c:v>
                </c:pt>
                <c:pt idx="53">
                  <c:v>24464.911064</c:v>
                </c:pt>
                <c:pt idx="54">
                  <c:v>24464.911064</c:v>
                </c:pt>
                <c:pt idx="55">
                  <c:v>24464.911064</c:v>
                </c:pt>
                <c:pt idx="56">
                  <c:v>24464.911064</c:v>
                </c:pt>
                <c:pt idx="57">
                  <c:v>24464.911064</c:v>
                </c:pt>
                <c:pt idx="58">
                  <c:v>24464.911064</c:v>
                </c:pt>
                <c:pt idx="59">
                  <c:v>24464.911064</c:v>
                </c:pt>
                <c:pt idx="60">
                  <c:v>24464.911064</c:v>
                </c:pt>
                <c:pt idx="61">
                  <c:v>24464.911064</c:v>
                </c:pt>
                <c:pt idx="62">
                  <c:v>24464.911064</c:v>
                </c:pt>
                <c:pt idx="63">
                  <c:v>24464.911064</c:v>
                </c:pt>
                <c:pt idx="64">
                  <c:v>24464.911064</c:v>
                </c:pt>
                <c:pt idx="65">
                  <c:v>24464.911064</c:v>
                </c:pt>
                <c:pt idx="66">
                  <c:v>24464.911064</c:v>
                </c:pt>
                <c:pt idx="67">
                  <c:v>24464.911064</c:v>
                </c:pt>
                <c:pt idx="68">
                  <c:v>24464.911064</c:v>
                </c:pt>
                <c:pt idx="69">
                  <c:v>24464.911064</c:v>
                </c:pt>
                <c:pt idx="70">
                  <c:v>24464.911064</c:v>
                </c:pt>
                <c:pt idx="71">
                  <c:v>24464.911064</c:v>
                </c:pt>
                <c:pt idx="72">
                  <c:v>24464.911064</c:v>
                </c:pt>
                <c:pt idx="73">
                  <c:v>24464.911064</c:v>
                </c:pt>
                <c:pt idx="74">
                  <c:v>24464.911064</c:v>
                </c:pt>
                <c:pt idx="75">
                  <c:v>24464.911064</c:v>
                </c:pt>
                <c:pt idx="76">
                  <c:v>24464.911064</c:v>
                </c:pt>
                <c:pt idx="77">
                  <c:v>24464.911064</c:v>
                </c:pt>
                <c:pt idx="78">
                  <c:v>24464.911064</c:v>
                </c:pt>
                <c:pt idx="79">
                  <c:v>24464.911064</c:v>
                </c:pt>
                <c:pt idx="80">
                  <c:v>24464.911064</c:v>
                </c:pt>
                <c:pt idx="81">
                  <c:v>24464.911064</c:v>
                </c:pt>
                <c:pt idx="82">
                  <c:v>24464.911064</c:v>
                </c:pt>
                <c:pt idx="83">
                  <c:v>24464.911064</c:v>
                </c:pt>
                <c:pt idx="84">
                  <c:v>24464.911064</c:v>
                </c:pt>
                <c:pt idx="85">
                  <c:v>24464.911064</c:v>
                </c:pt>
                <c:pt idx="86">
                  <c:v>24464.911064</c:v>
                </c:pt>
                <c:pt idx="87">
                  <c:v>24464.911064</c:v>
                </c:pt>
                <c:pt idx="88">
                  <c:v>24464.911064</c:v>
                </c:pt>
                <c:pt idx="89">
                  <c:v>24464.911064</c:v>
                </c:pt>
                <c:pt idx="90">
                  <c:v>24464.911064</c:v>
                </c:pt>
                <c:pt idx="91">
                  <c:v>24464.911064</c:v>
                </c:pt>
                <c:pt idx="92">
                  <c:v>24464.911064</c:v>
                </c:pt>
                <c:pt idx="93">
                  <c:v>24464.911064</c:v>
                </c:pt>
                <c:pt idx="94">
                  <c:v>24464.911064</c:v>
                </c:pt>
                <c:pt idx="95">
                  <c:v>24464.911064</c:v>
                </c:pt>
                <c:pt idx="96">
                  <c:v>24464.911064</c:v>
                </c:pt>
                <c:pt idx="97">
                  <c:v>24464.911064</c:v>
                </c:pt>
                <c:pt idx="98">
                  <c:v>24464.911064</c:v>
                </c:pt>
                <c:pt idx="99">
                  <c:v>24464.911064</c:v>
                </c:pt>
                <c:pt idx="100">
                  <c:v>24464.911064</c:v>
                </c:pt>
                <c:pt idx="101">
                  <c:v>24464.911064</c:v>
                </c:pt>
                <c:pt idx="102">
                  <c:v>24464.911064</c:v>
                </c:pt>
                <c:pt idx="103">
                  <c:v>24464.911064</c:v>
                </c:pt>
                <c:pt idx="104">
                  <c:v>24464.911064</c:v>
                </c:pt>
                <c:pt idx="105">
                  <c:v>24464.911064</c:v>
                </c:pt>
                <c:pt idx="106">
                  <c:v>24464.911064</c:v>
                </c:pt>
                <c:pt idx="107">
                  <c:v>24464.911064</c:v>
                </c:pt>
                <c:pt idx="108">
                  <c:v>24464.911064</c:v>
                </c:pt>
                <c:pt idx="109">
                  <c:v>24464.911064</c:v>
                </c:pt>
                <c:pt idx="110">
                  <c:v>24464.911064</c:v>
                </c:pt>
                <c:pt idx="111">
                  <c:v>24464.911064</c:v>
                </c:pt>
                <c:pt idx="112">
                  <c:v>24464.911064</c:v>
                </c:pt>
                <c:pt idx="113">
                  <c:v>24464.911064</c:v>
                </c:pt>
                <c:pt idx="114">
                  <c:v>24464.911064</c:v>
                </c:pt>
                <c:pt idx="115">
                  <c:v>24464.911064</c:v>
                </c:pt>
                <c:pt idx="116">
                  <c:v>24464.911064</c:v>
                </c:pt>
                <c:pt idx="117">
                  <c:v>24464.911064</c:v>
                </c:pt>
                <c:pt idx="118">
                  <c:v>24464.911064</c:v>
                </c:pt>
                <c:pt idx="119">
                  <c:v>24464.911064</c:v>
                </c:pt>
                <c:pt idx="120">
                  <c:v>24464.911064</c:v>
                </c:pt>
                <c:pt idx="121">
                  <c:v>24464.911064</c:v>
                </c:pt>
                <c:pt idx="122">
                  <c:v>24464.911064</c:v>
                </c:pt>
                <c:pt idx="123">
                  <c:v>24464.911064</c:v>
                </c:pt>
                <c:pt idx="124">
                  <c:v>24464.911064</c:v>
                </c:pt>
                <c:pt idx="125">
                  <c:v>24464.911064</c:v>
                </c:pt>
                <c:pt idx="126">
                  <c:v>24464.911064</c:v>
                </c:pt>
                <c:pt idx="127">
                  <c:v>24464.911064</c:v>
                </c:pt>
                <c:pt idx="128">
                  <c:v>24464.911064</c:v>
                </c:pt>
                <c:pt idx="129">
                  <c:v>24464.911064</c:v>
                </c:pt>
                <c:pt idx="130">
                  <c:v>24464.911064</c:v>
                </c:pt>
                <c:pt idx="131">
                  <c:v>24464.911064</c:v>
                </c:pt>
                <c:pt idx="132">
                  <c:v>24464.911064</c:v>
                </c:pt>
                <c:pt idx="133">
                  <c:v>24464.911064</c:v>
                </c:pt>
                <c:pt idx="134">
                  <c:v>24464.911064</c:v>
                </c:pt>
                <c:pt idx="135">
                  <c:v>24464.911064</c:v>
                </c:pt>
                <c:pt idx="136">
                  <c:v>24464.911064</c:v>
                </c:pt>
                <c:pt idx="137">
                  <c:v>24464.911064</c:v>
                </c:pt>
                <c:pt idx="138">
                  <c:v>24464.911064</c:v>
                </c:pt>
                <c:pt idx="139">
                  <c:v>24464.911064</c:v>
                </c:pt>
                <c:pt idx="140">
                  <c:v>24464.911064</c:v>
                </c:pt>
                <c:pt idx="141">
                  <c:v>24464.911064</c:v>
                </c:pt>
                <c:pt idx="142">
                  <c:v>24464.911064</c:v>
                </c:pt>
                <c:pt idx="143">
                  <c:v>24464.911064</c:v>
                </c:pt>
                <c:pt idx="144">
                  <c:v>24464.911064</c:v>
                </c:pt>
                <c:pt idx="145">
                  <c:v>24464.911064</c:v>
                </c:pt>
                <c:pt idx="146">
                  <c:v>24464.911064</c:v>
                </c:pt>
                <c:pt idx="147">
                  <c:v>24464.911064</c:v>
                </c:pt>
                <c:pt idx="148">
                  <c:v>24464.911064</c:v>
                </c:pt>
                <c:pt idx="149">
                  <c:v>24464.911064</c:v>
                </c:pt>
                <c:pt idx="150">
                  <c:v>24464.911064</c:v>
                </c:pt>
                <c:pt idx="151">
                  <c:v>24464.911064</c:v>
                </c:pt>
                <c:pt idx="152">
                  <c:v>24464.911064</c:v>
                </c:pt>
                <c:pt idx="153">
                  <c:v>24464.911064</c:v>
                </c:pt>
                <c:pt idx="154">
                  <c:v>24464.911064</c:v>
                </c:pt>
                <c:pt idx="155">
                  <c:v>24464.911064</c:v>
                </c:pt>
                <c:pt idx="156">
                  <c:v>24464.911064</c:v>
                </c:pt>
                <c:pt idx="157">
                  <c:v>24464.911064</c:v>
                </c:pt>
                <c:pt idx="158">
                  <c:v>24464.911064</c:v>
                </c:pt>
                <c:pt idx="159">
                  <c:v>24464.911064</c:v>
                </c:pt>
                <c:pt idx="160">
                  <c:v>24464.911064</c:v>
                </c:pt>
                <c:pt idx="161">
                  <c:v>24464.911064</c:v>
                </c:pt>
                <c:pt idx="162">
                  <c:v>24464.911064</c:v>
                </c:pt>
                <c:pt idx="163">
                  <c:v>24464.911064</c:v>
                </c:pt>
                <c:pt idx="164">
                  <c:v>24464.911064</c:v>
                </c:pt>
                <c:pt idx="165">
                  <c:v>24464.911064</c:v>
                </c:pt>
                <c:pt idx="166">
                  <c:v>24464.911064</c:v>
                </c:pt>
                <c:pt idx="167">
                  <c:v>24464.911064</c:v>
                </c:pt>
                <c:pt idx="168">
                  <c:v>24464.911064</c:v>
                </c:pt>
                <c:pt idx="169">
                  <c:v>24464.911064</c:v>
                </c:pt>
                <c:pt idx="170">
                  <c:v>24464.911064</c:v>
                </c:pt>
                <c:pt idx="171">
                  <c:v>24464.911064</c:v>
                </c:pt>
                <c:pt idx="172">
                  <c:v>24464.911064</c:v>
                </c:pt>
                <c:pt idx="173">
                  <c:v>24464.911064</c:v>
                </c:pt>
                <c:pt idx="174">
                  <c:v>24464.911064</c:v>
                </c:pt>
                <c:pt idx="175">
                  <c:v>24464.911064</c:v>
                </c:pt>
                <c:pt idx="176">
                  <c:v>24464.911064</c:v>
                </c:pt>
                <c:pt idx="177">
                  <c:v>24464.911064</c:v>
                </c:pt>
                <c:pt idx="178">
                  <c:v>24464.911064</c:v>
                </c:pt>
                <c:pt idx="179">
                  <c:v>24464.911064</c:v>
                </c:pt>
                <c:pt idx="180">
                  <c:v>24464.911064</c:v>
                </c:pt>
                <c:pt idx="181">
                  <c:v>24464.911064</c:v>
                </c:pt>
                <c:pt idx="182">
                  <c:v>24464.911064</c:v>
                </c:pt>
                <c:pt idx="183">
                  <c:v>24464.911064</c:v>
                </c:pt>
                <c:pt idx="184">
                  <c:v>24464.911064</c:v>
                </c:pt>
                <c:pt idx="185">
                  <c:v>24464.911064</c:v>
                </c:pt>
                <c:pt idx="186">
                  <c:v>24464.911064</c:v>
                </c:pt>
                <c:pt idx="187">
                  <c:v>24464.911064</c:v>
                </c:pt>
                <c:pt idx="188">
                  <c:v>24464.911064</c:v>
                </c:pt>
                <c:pt idx="189">
                  <c:v>24464.911064</c:v>
                </c:pt>
                <c:pt idx="190">
                  <c:v>24464.911064</c:v>
                </c:pt>
                <c:pt idx="191">
                  <c:v>24464.911064</c:v>
                </c:pt>
                <c:pt idx="192">
                  <c:v>24464.911064</c:v>
                </c:pt>
                <c:pt idx="193">
                  <c:v>24464.911064</c:v>
                </c:pt>
                <c:pt idx="194">
                  <c:v>24464.911064</c:v>
                </c:pt>
                <c:pt idx="195">
                  <c:v>24464.911064</c:v>
                </c:pt>
                <c:pt idx="196">
                  <c:v>24464.911064</c:v>
                </c:pt>
                <c:pt idx="197">
                  <c:v>24464.911064</c:v>
                </c:pt>
                <c:pt idx="198">
                  <c:v>24464.911064</c:v>
                </c:pt>
                <c:pt idx="199">
                  <c:v>24464.911064</c:v>
                </c:pt>
                <c:pt idx="200">
                  <c:v>24464.911064</c:v>
                </c:pt>
                <c:pt idx="201">
                  <c:v>24464.911064</c:v>
                </c:pt>
                <c:pt idx="202">
                  <c:v>24464.911064</c:v>
                </c:pt>
                <c:pt idx="203">
                  <c:v>24464.911064</c:v>
                </c:pt>
                <c:pt idx="204">
                  <c:v>24464.911064</c:v>
                </c:pt>
                <c:pt idx="205">
                  <c:v>24464.911064</c:v>
                </c:pt>
                <c:pt idx="206">
                  <c:v>24464.911064</c:v>
                </c:pt>
                <c:pt idx="207">
                  <c:v>24464.911064</c:v>
                </c:pt>
                <c:pt idx="208">
                  <c:v>24464.911064</c:v>
                </c:pt>
                <c:pt idx="209">
                  <c:v>24464.911064</c:v>
                </c:pt>
                <c:pt idx="210">
                  <c:v>24464.911064</c:v>
                </c:pt>
                <c:pt idx="211">
                  <c:v>24464.911064</c:v>
                </c:pt>
                <c:pt idx="212">
                  <c:v>24464.911064</c:v>
                </c:pt>
                <c:pt idx="213">
                  <c:v>24464.911064</c:v>
                </c:pt>
                <c:pt idx="214">
                  <c:v>24464.911064</c:v>
                </c:pt>
                <c:pt idx="215">
                  <c:v>24464.911064</c:v>
                </c:pt>
                <c:pt idx="216">
                  <c:v>24464.911064</c:v>
                </c:pt>
                <c:pt idx="217">
                  <c:v>24464.911064</c:v>
                </c:pt>
                <c:pt idx="218">
                  <c:v>24464.911064</c:v>
                </c:pt>
                <c:pt idx="219">
                  <c:v>24464.911064</c:v>
                </c:pt>
                <c:pt idx="220">
                  <c:v>24464.911064</c:v>
                </c:pt>
                <c:pt idx="221">
                  <c:v>24464.911064</c:v>
                </c:pt>
                <c:pt idx="222">
                  <c:v>24464.911064</c:v>
                </c:pt>
                <c:pt idx="223">
                  <c:v>24464.911064</c:v>
                </c:pt>
                <c:pt idx="224">
                  <c:v>24464.911064</c:v>
                </c:pt>
                <c:pt idx="225">
                  <c:v>24464.911064</c:v>
                </c:pt>
                <c:pt idx="226">
                  <c:v>24464.911064</c:v>
                </c:pt>
                <c:pt idx="227">
                  <c:v>24464.911064</c:v>
                </c:pt>
                <c:pt idx="228">
                  <c:v>24464.911064</c:v>
                </c:pt>
                <c:pt idx="229">
                  <c:v>24464.911064</c:v>
                </c:pt>
                <c:pt idx="230">
                  <c:v>24464.911064</c:v>
                </c:pt>
                <c:pt idx="231">
                  <c:v>24464.911064</c:v>
                </c:pt>
                <c:pt idx="232">
                  <c:v>24464.911064</c:v>
                </c:pt>
                <c:pt idx="233">
                  <c:v>24464.911064</c:v>
                </c:pt>
                <c:pt idx="234">
                  <c:v>24464.911064</c:v>
                </c:pt>
                <c:pt idx="235">
                  <c:v>24464.911064</c:v>
                </c:pt>
                <c:pt idx="236">
                  <c:v>24464.911064</c:v>
                </c:pt>
                <c:pt idx="237">
                  <c:v>24464.911064</c:v>
                </c:pt>
                <c:pt idx="238">
                  <c:v>24464.911064</c:v>
                </c:pt>
                <c:pt idx="239">
                  <c:v>24464.911064</c:v>
                </c:pt>
                <c:pt idx="240">
                  <c:v>24464.911064</c:v>
                </c:pt>
                <c:pt idx="241">
                  <c:v>24464.911064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10.109911958811793</c:v>
                </c:pt>
                <c:pt idx="1">
                  <c:v>10.887597494105007</c:v>
                </c:pt>
                <c:pt idx="2">
                  <c:v>11.665283029398221</c:v>
                </c:pt>
                <c:pt idx="3">
                  <c:v>17.005390371744962</c:v>
                </c:pt>
                <c:pt idx="4">
                  <c:v>34.956964811430005</c:v>
                </c:pt>
                <c:pt idx="5">
                  <c:v>50.082948472883032</c:v>
                </c:pt>
                <c:pt idx="6">
                  <c:v>60.452088943459231</c:v>
                </c:pt>
                <c:pt idx="7">
                  <c:v>79.43502253352122</c:v>
                </c:pt>
                <c:pt idx="8">
                  <c:v>90.192079955630589</c:v>
                </c:pt>
                <c:pt idx="9">
                  <c:v>112.18545894124232</c:v>
                </c:pt>
                <c:pt idx="10">
                  <c:v>147.37140893806421</c:v>
                </c:pt>
                <c:pt idx="11">
                  <c:v>212.55559653264092</c:v>
                </c:pt>
                <c:pt idx="12">
                  <c:v>271.17894615674402</c:v>
                </c:pt>
                <c:pt idx="13">
                  <c:v>338.4487449596071</c:v>
                </c:pt>
                <c:pt idx="14">
                  <c:v>425.0051450377419</c:v>
                </c:pt>
                <c:pt idx="15">
                  <c:v>510.31724825940756</c:v>
                </c:pt>
                <c:pt idx="16">
                  <c:v>652.01155278983128</c:v>
                </c:pt>
                <c:pt idx="17">
                  <c:v>885.00613916367843</c:v>
                </c:pt>
                <c:pt idx="18">
                  <c:v>1089.070823624618</c:v>
                </c:pt>
                <c:pt idx="19">
                  <c:v>1437.0073321148022</c:v>
                </c:pt>
                <c:pt idx="20">
                  <c:v>1586.4784919981582</c:v>
                </c:pt>
                <c:pt idx="21">
                  <c:v>1744.2708871091515</c:v>
                </c:pt>
                <c:pt idx="22">
                  <c:v>1972.2105175035927</c:v>
                </c:pt>
                <c:pt idx="23">
                  <c:v>2195.6395717933333</c:v>
                </c:pt>
                <c:pt idx="24">
                  <c:v>2459.8971166859678</c:v>
                </c:pt>
                <c:pt idx="25">
                  <c:v>2852.4727749019826</c:v>
                </c:pt>
                <c:pt idx="26">
                  <c:v>3250.9588431862257</c:v>
                </c:pt>
                <c:pt idx="27">
                  <c:v>3581.3196585787837</c:v>
                </c:pt>
                <c:pt idx="28">
                  <c:v>3592.6738673940645</c:v>
                </c:pt>
                <c:pt idx="29">
                  <c:v>3731.8795782115499</c:v>
                </c:pt>
                <c:pt idx="30">
                  <c:v>3635.4465718351912</c:v>
                </c:pt>
                <c:pt idx="31">
                  <c:v>4080.9048464511447</c:v>
                </c:pt>
                <c:pt idx="32">
                  <c:v>4375.103284452568</c:v>
                </c:pt>
                <c:pt idx="33">
                  <c:v>4417.0205348048721</c:v>
                </c:pt>
                <c:pt idx="34">
                  <c:v>4504.5879260788879</c:v>
                </c:pt>
                <c:pt idx="35">
                  <c:v>4443.2285373442537</c:v>
                </c:pt>
                <c:pt idx="36">
                  <c:v>3992.5597696418354</c:v>
                </c:pt>
                <c:pt idx="37">
                  <c:v>3753.1103933250547</c:v>
                </c:pt>
                <c:pt idx="38">
                  <c:v>3651.3891253087022</c:v>
                </c:pt>
                <c:pt idx="39">
                  <c:v>3866.0303330496295</c:v>
                </c:pt>
                <c:pt idx="40">
                  <c:v>3770.6860864226815</c:v>
                </c:pt>
                <c:pt idx="41">
                  <c:v>3604.2613818699333</c:v>
                </c:pt>
                <c:pt idx="42">
                  <c:v>3263.2462746438587</c:v>
                </c:pt>
                <c:pt idx="43">
                  <c:v>2835.1303874649439</c:v>
                </c:pt>
                <c:pt idx="44">
                  <c:v>2487.3494160818182</c:v>
                </c:pt>
                <c:pt idx="45">
                  <c:v>2452.5868726542117</c:v>
                </c:pt>
                <c:pt idx="46">
                  <c:v>2427.6231669712993</c:v>
                </c:pt>
                <c:pt idx="47">
                  <c:v>2524.0561733476579</c:v>
                </c:pt>
                <c:pt idx="48">
                  <c:v>2267.186641040309</c:v>
                </c:pt>
                <c:pt idx="49">
                  <c:v>2380.5459730923249</c:v>
                </c:pt>
                <c:pt idx="50">
                  <c:v>2499.5732717469409</c:v>
                </c:pt>
                <c:pt idx="51">
                  <c:v>2624.5519353342879</c:v>
                </c:pt>
                <c:pt idx="52">
                  <c:v>2755.7795321010026</c:v>
                </c:pt>
                <c:pt idx="53">
                  <c:v>2893.5685087060529</c:v>
                </c:pt>
                <c:pt idx="54">
                  <c:v>3038.2469341413557</c:v>
                </c:pt>
                <c:pt idx="55">
                  <c:v>3190.1592808484234</c:v>
                </c:pt>
                <c:pt idx="56">
                  <c:v>3349.6672448908448</c:v>
                </c:pt>
                <c:pt idx="57">
                  <c:v>3517.150607135387</c:v>
                </c:pt>
                <c:pt idx="58">
                  <c:v>3693.0081374921569</c:v>
                </c:pt>
                <c:pt idx="59">
                  <c:v>3877.6585443667645</c:v>
                </c:pt>
                <c:pt idx="60">
                  <c:v>4071.5414715851025</c:v>
                </c:pt>
                <c:pt idx="61">
                  <c:v>4275.1185451643587</c:v>
                </c:pt>
                <c:pt idx="62">
                  <c:v>4488.8744724225762</c:v>
                </c:pt>
                <c:pt idx="63">
                  <c:v>4713.3181960437059</c:v>
                </c:pt>
                <c:pt idx="64">
                  <c:v>4948.9841058458906</c:v>
                </c:pt>
                <c:pt idx="65">
                  <c:v>5196.4333111381857</c:v>
                </c:pt>
                <c:pt idx="66">
                  <c:v>5456.2549766950951</c:v>
                </c:pt>
                <c:pt idx="67">
                  <c:v>5729.0677255298497</c:v>
                </c:pt>
                <c:pt idx="68">
                  <c:v>6015.5211118063426</c:v>
                </c:pt>
                <c:pt idx="69">
                  <c:v>6316.2971673966604</c:v>
                </c:pt>
                <c:pt idx="70">
                  <c:v>6632.1120257664934</c:v>
                </c:pt>
                <c:pt idx="71">
                  <c:v>6963.7176270548189</c:v>
                </c:pt>
                <c:pt idx="72">
                  <c:v>7311.9035084075604</c:v>
                </c:pt>
                <c:pt idx="73">
                  <c:v>7677.4986838279383</c:v>
                </c:pt>
                <c:pt idx="74">
                  <c:v>8061.3736180193355</c:v>
                </c:pt>
                <c:pt idx="75">
                  <c:v>8464.4422989203031</c:v>
                </c:pt>
                <c:pt idx="76">
                  <c:v>8887.6644138663196</c:v>
                </c:pt>
                <c:pt idx="77">
                  <c:v>9332.0476345596362</c:v>
                </c:pt>
                <c:pt idx="78">
                  <c:v>9798.6500162876182</c:v>
                </c:pt>
                <c:pt idx="79">
                  <c:v>10288.582517101999</c:v>
                </c:pt>
                <c:pt idx="80">
                  <c:v>10803.011642957097</c:v>
                </c:pt>
                <c:pt idx="81">
                  <c:v>11343.162225104954</c:v>
                </c:pt>
                <c:pt idx="82">
                  <c:v>11910.320336360202</c:v>
                </c:pt>
                <c:pt idx="83">
                  <c:v>12505.836353178212</c:v>
                </c:pt>
                <c:pt idx="84">
                  <c:v>13131.128170837123</c:v>
                </c:pt>
                <c:pt idx="85">
                  <c:v>13787.68457937898</c:v>
                </c:pt>
                <c:pt idx="86">
                  <c:v>14477.068808347931</c:v>
                </c:pt>
                <c:pt idx="87">
                  <c:v>15200.922248765328</c:v>
                </c:pt>
                <c:pt idx="88">
                  <c:v>15960.968361203593</c:v>
                </c:pt>
                <c:pt idx="89">
                  <c:v>16759.016779263777</c:v>
                </c:pt>
                <c:pt idx="90">
                  <c:v>17596.967618226965</c:v>
                </c:pt>
                <c:pt idx="91">
                  <c:v>18476.815999138311</c:v>
                </c:pt>
                <c:pt idx="92">
                  <c:v>19400.656799095228</c:v>
                </c:pt>
                <c:pt idx="93">
                  <c:v>20370.689639049993</c:v>
                </c:pt>
                <c:pt idx="94">
                  <c:v>21389.224121002491</c:v>
                </c:pt>
                <c:pt idx="95">
                  <c:v>22458.685327052615</c:v>
                </c:pt>
                <c:pt idx="96">
                  <c:v>23581.619593405248</c:v>
                </c:pt>
                <c:pt idx="97">
                  <c:v>24760.700573075512</c:v>
                </c:pt>
                <c:pt idx="98">
                  <c:v>25998.735601729288</c:v>
                </c:pt>
                <c:pt idx="99">
                  <c:v>27298.672381815755</c:v>
                </c:pt>
                <c:pt idx="100">
                  <c:v>28663.60600090654</c:v>
                </c:pt>
                <c:pt idx="101">
                  <c:v>30096.78630095187</c:v>
                </c:pt>
                <c:pt idx="102">
                  <c:v>31601.625615999466</c:v>
                </c:pt>
                <c:pt idx="103">
                  <c:v>33181.706896799442</c:v>
                </c:pt>
                <c:pt idx="104">
                  <c:v>34840.792241639414</c:v>
                </c:pt>
                <c:pt idx="105">
                  <c:v>36582.831853721385</c:v>
                </c:pt>
                <c:pt idx="106">
                  <c:v>38411.973446407457</c:v>
                </c:pt>
                <c:pt idx="107">
                  <c:v>40332.572118727832</c:v>
                </c:pt>
                <c:pt idx="108">
                  <c:v>42349.200724664224</c:v>
                </c:pt>
                <c:pt idx="109">
                  <c:v>44466.660760897437</c:v>
                </c:pt>
                <c:pt idx="110">
                  <c:v>46689.993798942312</c:v>
                </c:pt>
                <c:pt idx="111">
                  <c:v>49024.493488889428</c:v>
                </c:pt>
                <c:pt idx="112">
                  <c:v>51475.718163333899</c:v>
                </c:pt>
                <c:pt idx="113">
                  <c:v>54049.504071500596</c:v>
                </c:pt>
                <c:pt idx="114">
                  <c:v>56751.979275075639</c:v>
                </c:pt>
                <c:pt idx="115">
                  <c:v>59589.578238829425</c:v>
                </c:pt>
                <c:pt idx="116">
                  <c:v>62569.057150770903</c:v>
                </c:pt>
                <c:pt idx="117">
                  <c:v>65697.510008309444</c:v>
                </c:pt>
                <c:pt idx="118">
                  <c:v>68982.385508724925</c:v>
                </c:pt>
                <c:pt idx="119">
                  <c:v>72431.504784161167</c:v>
                </c:pt>
                <c:pt idx="120">
                  <c:v>76053.080023369228</c:v>
                </c:pt>
                <c:pt idx="121">
                  <c:v>79855.734024537698</c:v>
                </c:pt>
                <c:pt idx="122">
                  <c:v>83848.520725764596</c:v>
                </c:pt>
                <c:pt idx="123">
                  <c:v>88040.946762052816</c:v>
                </c:pt>
                <c:pt idx="124">
                  <c:v>92442.994100155454</c:v>
                </c:pt>
                <c:pt idx="125">
                  <c:v>97065.143805163229</c:v>
                </c:pt>
                <c:pt idx="126">
                  <c:v>101918.4009954214</c:v>
                </c:pt>
                <c:pt idx="127">
                  <c:v>107014.32104519247</c:v>
                </c:pt>
                <c:pt idx="128">
                  <c:v>112365.03709745211</c:v>
                </c:pt>
                <c:pt idx="129">
                  <c:v>117983.28895232471</c:v>
                </c:pt>
                <c:pt idx="130">
                  <c:v>123882.45339994096</c:v>
                </c:pt>
                <c:pt idx="131">
                  <c:v>130076.57606993802</c:v>
                </c:pt>
                <c:pt idx="132">
                  <c:v>136580.40487343492</c:v>
                </c:pt>
                <c:pt idx="133">
                  <c:v>143409.42511710667</c:v>
                </c:pt>
                <c:pt idx="134">
                  <c:v>150579.89637296202</c:v>
                </c:pt>
                <c:pt idx="135">
                  <c:v>158108.89119161011</c:v>
                </c:pt>
                <c:pt idx="136">
                  <c:v>166014.33575119061</c:v>
                </c:pt>
                <c:pt idx="137">
                  <c:v>174315.05253875014</c:v>
                </c:pt>
                <c:pt idx="138">
                  <c:v>183030.80516568766</c:v>
                </c:pt>
                <c:pt idx="139">
                  <c:v>192182.34542397206</c:v>
                </c:pt>
                <c:pt idx="140">
                  <c:v>201791.46269517066</c:v>
                </c:pt>
                <c:pt idx="141">
                  <c:v>211881.03582992917</c:v>
                </c:pt>
                <c:pt idx="142">
                  <c:v>222475.08762142563</c:v>
                </c:pt>
                <c:pt idx="143">
                  <c:v>233598.84200249691</c:v>
                </c:pt>
                <c:pt idx="144">
                  <c:v>245278.78410262178</c:v>
                </c:pt>
                <c:pt idx="145">
                  <c:v>257542.72330775289</c:v>
                </c:pt>
                <c:pt idx="146">
                  <c:v>270419.85947314056</c:v>
                </c:pt>
                <c:pt idx="147">
                  <c:v>283940.85244679759</c:v>
                </c:pt>
                <c:pt idx="148">
                  <c:v>298137.89506913751</c:v>
                </c:pt>
                <c:pt idx="149">
                  <c:v>313044.78982259438</c:v>
                </c:pt>
                <c:pt idx="150">
                  <c:v>328697.02931372408</c:v>
                </c:pt>
                <c:pt idx="151">
                  <c:v>345131.88077941025</c:v>
                </c:pt>
                <c:pt idx="152">
                  <c:v>362388.47481838084</c:v>
                </c:pt>
                <c:pt idx="153">
                  <c:v>380507.89855929994</c:v>
                </c:pt>
                <c:pt idx="154">
                  <c:v>399533.29348726489</c:v>
                </c:pt>
                <c:pt idx="155">
                  <c:v>419509.95816162816</c:v>
                </c:pt>
                <c:pt idx="156">
                  <c:v>440485.45606970956</c:v>
                </c:pt>
                <c:pt idx="157">
                  <c:v>462509.72887319507</c:v>
                </c:pt>
                <c:pt idx="158">
                  <c:v>485635.21531685482</c:v>
                </c:pt>
                <c:pt idx="159">
                  <c:v>509916.97608269763</c:v>
                </c:pt>
                <c:pt idx="160">
                  <c:v>535412.8248868325</c:v>
                </c:pt>
                <c:pt idx="161">
                  <c:v>562183.46613117412</c:v>
                </c:pt>
                <c:pt idx="162">
                  <c:v>590292.63943773287</c:v>
                </c:pt>
                <c:pt idx="163">
                  <c:v>619807.2714096196</c:v>
                </c:pt>
                <c:pt idx="164">
                  <c:v>650797.63498010056</c:v>
                </c:pt>
                <c:pt idx="165">
                  <c:v>683337.51672910561</c:v>
                </c:pt>
                <c:pt idx="166">
                  <c:v>717504.39256556099</c:v>
                </c:pt>
                <c:pt idx="167">
                  <c:v>753379.61219383904</c:v>
                </c:pt>
                <c:pt idx="168">
                  <c:v>791048.59280353109</c:v>
                </c:pt>
                <c:pt idx="169">
                  <c:v>830601.02244370757</c:v>
                </c:pt>
                <c:pt idx="170">
                  <c:v>872131.07356589299</c:v>
                </c:pt>
                <c:pt idx="171">
                  <c:v>915737.62724418764</c:v>
                </c:pt>
                <c:pt idx="172">
                  <c:v>961524.50860639708</c:v>
                </c:pt>
                <c:pt idx="173">
                  <c:v>1009600.734036717</c:v>
                </c:pt>
                <c:pt idx="174">
                  <c:v>1060080.770738553</c:v>
                </c:pt>
                <c:pt idx="175">
                  <c:v>1113084.8092754807</c:v>
                </c:pt>
                <c:pt idx="176">
                  <c:v>1168739.0497392549</c:v>
                </c:pt>
                <c:pt idx="177">
                  <c:v>1227176.0022262174</c:v>
                </c:pt>
                <c:pt idx="178">
                  <c:v>1288534.8023375284</c:v>
                </c:pt>
                <c:pt idx="179">
                  <c:v>1352961.5424544052</c:v>
                </c:pt>
                <c:pt idx="180">
                  <c:v>1420609.6195771254</c:v>
                </c:pt>
                <c:pt idx="181">
                  <c:v>1491640.1005559817</c:v>
                </c:pt>
                <c:pt idx="182">
                  <c:v>1566222.1055837809</c:v>
                </c:pt>
                <c:pt idx="183">
                  <c:v>1644533.2108629697</c:v>
                </c:pt>
                <c:pt idx="184">
                  <c:v>1726759.8714061186</c:v>
                </c:pt>
                <c:pt idx="185">
                  <c:v>1813097.8649764245</c:v>
                </c:pt>
                <c:pt idx="186">
                  <c:v>1903752.7582252459</c:v>
                </c:pt>
                <c:pt idx="187">
                  <c:v>1998940.3961365086</c:v>
                </c:pt>
                <c:pt idx="188">
                  <c:v>2098887.4159433339</c:v>
                </c:pt>
                <c:pt idx="189">
                  <c:v>2203831.7867405009</c:v>
                </c:pt>
                <c:pt idx="190">
                  <c:v>2314023.3760775258</c:v>
                </c:pt>
                <c:pt idx="191">
                  <c:v>2429724.5448814025</c:v>
                </c:pt>
                <c:pt idx="192">
                  <c:v>2551210.7721254728</c:v>
                </c:pt>
                <c:pt idx="193">
                  <c:v>2606302.3913298263</c:v>
                </c:pt>
                <c:pt idx="194">
                  <c:v>2606302.3913298263</c:v>
                </c:pt>
                <c:pt idx="195">
                  <c:v>2606302.3913298263</c:v>
                </c:pt>
                <c:pt idx="196">
                  <c:v>2606302.3913298263</c:v>
                </c:pt>
                <c:pt idx="197">
                  <c:v>2606302.3913298263</c:v>
                </c:pt>
                <c:pt idx="198">
                  <c:v>2606302.3913298263</c:v>
                </c:pt>
                <c:pt idx="199">
                  <c:v>2606302.3913298263</c:v>
                </c:pt>
                <c:pt idx="200">
                  <c:v>2606302.3913298263</c:v>
                </c:pt>
                <c:pt idx="201">
                  <c:v>2606302.3913298263</c:v>
                </c:pt>
                <c:pt idx="202">
                  <c:v>2606302.3913298263</c:v>
                </c:pt>
                <c:pt idx="203">
                  <c:v>2606302.3913298263</c:v>
                </c:pt>
                <c:pt idx="204">
                  <c:v>2606302.3913298263</c:v>
                </c:pt>
                <c:pt idx="205">
                  <c:v>2606302.3913298263</c:v>
                </c:pt>
                <c:pt idx="206">
                  <c:v>2606302.3913298263</c:v>
                </c:pt>
                <c:pt idx="207">
                  <c:v>2606302.3913298263</c:v>
                </c:pt>
                <c:pt idx="208">
                  <c:v>2606302.3913298263</c:v>
                </c:pt>
                <c:pt idx="209">
                  <c:v>2606302.3913298263</c:v>
                </c:pt>
                <c:pt idx="210">
                  <c:v>2606302.3913298263</c:v>
                </c:pt>
                <c:pt idx="211">
                  <c:v>2606302.3913298263</c:v>
                </c:pt>
                <c:pt idx="212">
                  <c:v>2606302.3913298263</c:v>
                </c:pt>
                <c:pt idx="213">
                  <c:v>2606302.3913298263</c:v>
                </c:pt>
                <c:pt idx="214">
                  <c:v>2606302.3913298263</c:v>
                </c:pt>
                <c:pt idx="215">
                  <c:v>2606302.3913298263</c:v>
                </c:pt>
                <c:pt idx="216">
                  <c:v>2606302.3913298263</c:v>
                </c:pt>
                <c:pt idx="217">
                  <c:v>2606302.3913298263</c:v>
                </c:pt>
                <c:pt idx="218">
                  <c:v>2606302.3913298263</c:v>
                </c:pt>
                <c:pt idx="219">
                  <c:v>2606302.3913298263</c:v>
                </c:pt>
                <c:pt idx="220">
                  <c:v>2606302.3913298263</c:v>
                </c:pt>
                <c:pt idx="221">
                  <c:v>2606302.3913298263</c:v>
                </c:pt>
                <c:pt idx="222">
                  <c:v>2606302.3913298263</c:v>
                </c:pt>
                <c:pt idx="223">
                  <c:v>2606302.3913298263</c:v>
                </c:pt>
                <c:pt idx="224">
                  <c:v>2606302.3913298263</c:v>
                </c:pt>
                <c:pt idx="225">
                  <c:v>2606302.3913298263</c:v>
                </c:pt>
                <c:pt idx="226">
                  <c:v>2606302.3913298263</c:v>
                </c:pt>
                <c:pt idx="227">
                  <c:v>2606302.3913298263</c:v>
                </c:pt>
                <c:pt idx="228">
                  <c:v>2606302.3913298263</c:v>
                </c:pt>
                <c:pt idx="229">
                  <c:v>2606302.3913298263</c:v>
                </c:pt>
                <c:pt idx="230">
                  <c:v>2606302.3913298263</c:v>
                </c:pt>
                <c:pt idx="231">
                  <c:v>2606302.3913298263</c:v>
                </c:pt>
                <c:pt idx="232">
                  <c:v>2606302.3913298263</c:v>
                </c:pt>
                <c:pt idx="233">
                  <c:v>2606302.3913298263</c:v>
                </c:pt>
                <c:pt idx="234">
                  <c:v>2606302.3913298263</c:v>
                </c:pt>
                <c:pt idx="235">
                  <c:v>2606302.3913298263</c:v>
                </c:pt>
                <c:pt idx="236">
                  <c:v>2606302.3913298263</c:v>
                </c:pt>
                <c:pt idx="237">
                  <c:v>2606302.3913298263</c:v>
                </c:pt>
                <c:pt idx="238">
                  <c:v>2606302.3913298263</c:v>
                </c:pt>
                <c:pt idx="239">
                  <c:v>2606302.3913298263</c:v>
                </c:pt>
                <c:pt idx="240">
                  <c:v>2606302.3913298263</c:v>
                </c:pt>
                <c:pt idx="241">
                  <c:v>2606302.3913298263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10.109911958811793</c:v>
                </c:pt>
                <c:pt idx="1">
                  <c:v>10.887597494105007</c:v>
                </c:pt>
                <c:pt idx="2">
                  <c:v>11.665283029398221</c:v>
                </c:pt>
                <c:pt idx="3">
                  <c:v>17.005390371744962</c:v>
                </c:pt>
                <c:pt idx="4">
                  <c:v>34.956964811430005</c:v>
                </c:pt>
                <c:pt idx="5">
                  <c:v>50.082948472883032</c:v>
                </c:pt>
                <c:pt idx="6">
                  <c:v>60.452088943459231</c:v>
                </c:pt>
                <c:pt idx="7">
                  <c:v>79.43502253352122</c:v>
                </c:pt>
                <c:pt idx="8">
                  <c:v>90.192079955630589</c:v>
                </c:pt>
                <c:pt idx="9">
                  <c:v>112.18545894124232</c:v>
                </c:pt>
                <c:pt idx="10">
                  <c:v>147.37140893806421</c:v>
                </c:pt>
                <c:pt idx="11">
                  <c:v>212.55559653264092</c:v>
                </c:pt>
                <c:pt idx="12">
                  <c:v>271.17894615674402</c:v>
                </c:pt>
                <c:pt idx="13">
                  <c:v>338.4487449596071</c:v>
                </c:pt>
                <c:pt idx="14">
                  <c:v>425.0051450377419</c:v>
                </c:pt>
                <c:pt idx="15">
                  <c:v>510.31724825940756</c:v>
                </c:pt>
                <c:pt idx="16">
                  <c:v>652.01155278983128</c:v>
                </c:pt>
                <c:pt idx="17">
                  <c:v>885.00613916367843</c:v>
                </c:pt>
                <c:pt idx="18">
                  <c:v>1089.070823624618</c:v>
                </c:pt>
                <c:pt idx="19">
                  <c:v>1437.0073321148022</c:v>
                </c:pt>
                <c:pt idx="20">
                  <c:v>1586.4784919981582</c:v>
                </c:pt>
                <c:pt idx="21">
                  <c:v>1744.2708871091515</c:v>
                </c:pt>
                <c:pt idx="22">
                  <c:v>1972.2105175035927</c:v>
                </c:pt>
                <c:pt idx="23">
                  <c:v>2195.6395717933333</c:v>
                </c:pt>
                <c:pt idx="24">
                  <c:v>2459.8971166859678</c:v>
                </c:pt>
                <c:pt idx="25">
                  <c:v>2852.4727749019826</c:v>
                </c:pt>
                <c:pt idx="26">
                  <c:v>3250.9588431862257</c:v>
                </c:pt>
                <c:pt idx="27">
                  <c:v>3581.3196585787837</c:v>
                </c:pt>
                <c:pt idx="28">
                  <c:v>3592.6738673940645</c:v>
                </c:pt>
                <c:pt idx="29">
                  <c:v>3731.8795782115499</c:v>
                </c:pt>
                <c:pt idx="30">
                  <c:v>3635.4465718351912</c:v>
                </c:pt>
                <c:pt idx="31">
                  <c:v>4080.9048464511447</c:v>
                </c:pt>
                <c:pt idx="32">
                  <c:v>4375.103284452568</c:v>
                </c:pt>
                <c:pt idx="33">
                  <c:v>4417.0205348048721</c:v>
                </c:pt>
                <c:pt idx="34">
                  <c:v>4504.5879260788879</c:v>
                </c:pt>
                <c:pt idx="35">
                  <c:v>4443.2285373442537</c:v>
                </c:pt>
                <c:pt idx="36">
                  <c:v>3992.5597696418354</c:v>
                </c:pt>
                <c:pt idx="37">
                  <c:v>3753.1103933250547</c:v>
                </c:pt>
                <c:pt idx="38">
                  <c:v>3651.3891253087022</c:v>
                </c:pt>
                <c:pt idx="39">
                  <c:v>3866.0303330496295</c:v>
                </c:pt>
                <c:pt idx="40">
                  <c:v>3770.6860864226815</c:v>
                </c:pt>
                <c:pt idx="41">
                  <c:v>3604.2613818699333</c:v>
                </c:pt>
                <c:pt idx="42">
                  <c:v>3263.2462746438587</c:v>
                </c:pt>
                <c:pt idx="43">
                  <c:v>2835.1303874649439</c:v>
                </c:pt>
                <c:pt idx="44">
                  <c:v>2487.3494160818182</c:v>
                </c:pt>
                <c:pt idx="45">
                  <c:v>2452.5868726542117</c:v>
                </c:pt>
                <c:pt idx="46">
                  <c:v>2427.6231669712993</c:v>
                </c:pt>
                <c:pt idx="47">
                  <c:v>2524.0561733476579</c:v>
                </c:pt>
                <c:pt idx="48">
                  <c:v>2267.186641040309</c:v>
                </c:pt>
                <c:pt idx="49">
                  <c:v>2493.9053051443402</c:v>
                </c:pt>
                <c:pt idx="50">
                  <c:v>2743.2958356587742</c:v>
                </c:pt>
                <c:pt idx="51">
                  <c:v>3017.6254192246524</c:v>
                </c:pt>
                <c:pt idx="52">
                  <c:v>3319.3879611471175</c:v>
                </c:pt>
                <c:pt idx="53">
                  <c:v>3651.3267572618297</c:v>
                </c:pt>
                <c:pt idx="54">
                  <c:v>4016.4594329880133</c:v>
                </c:pt>
                <c:pt idx="55">
                  <c:v>4418.105376286815</c:v>
                </c:pt>
                <c:pt idx="56">
                  <c:v>4859.9159139154963</c:v>
                </c:pt>
                <c:pt idx="57">
                  <c:v>5345.9075053070474</c:v>
                </c:pt>
                <c:pt idx="58">
                  <c:v>5880.4982558377524</c:v>
                </c:pt>
                <c:pt idx="59">
                  <c:v>6468.548081421528</c:v>
                </c:pt>
                <c:pt idx="60">
                  <c:v>7115.4028895636811</c:v>
                </c:pt>
                <c:pt idx="61">
                  <c:v>7826.9431785200504</c:v>
                </c:pt>
                <c:pt idx="62">
                  <c:v>8609.6374963720555</c:v>
                </c:pt>
                <c:pt idx="63">
                  <c:v>9470.6012460092625</c:v>
                </c:pt>
                <c:pt idx="64">
                  <c:v>10417.661370610189</c:v>
                </c:pt>
                <c:pt idx="65">
                  <c:v>11459.427507671207</c:v>
                </c:pt>
                <c:pt idx="66">
                  <c:v>12605.37025843833</c:v>
                </c:pt>
                <c:pt idx="67">
                  <c:v>13865.907284282166</c:v>
                </c:pt>
                <c:pt idx="68">
                  <c:v>15252.498012710383</c:v>
                </c:pt>
                <c:pt idx="69">
                  <c:v>16777.747813981423</c:v>
                </c:pt>
                <c:pt idx="70">
                  <c:v>18455.522595379567</c:v>
                </c:pt>
                <c:pt idx="71">
                  <c:v>20301.074854917526</c:v>
                </c:pt>
                <c:pt idx="72">
                  <c:v>22331.182340409283</c:v>
                </c:pt>
                <c:pt idx="73">
                  <c:v>24564.300574450215</c:v>
                </c:pt>
                <c:pt idx="74">
                  <c:v>27020.73063189524</c:v>
                </c:pt>
                <c:pt idx="75">
                  <c:v>29722.803695084767</c:v>
                </c:pt>
                <c:pt idx="76">
                  <c:v>32695.084064593248</c:v>
                </c:pt>
                <c:pt idx="77">
                  <c:v>35964.592471052572</c:v>
                </c:pt>
                <c:pt idx="78">
                  <c:v>39561.05171815784</c:v>
                </c:pt>
                <c:pt idx="79">
                  <c:v>43517.156889973623</c:v>
                </c:pt>
                <c:pt idx="80">
                  <c:v>47868.872578970986</c:v>
                </c:pt>
                <c:pt idx="81">
                  <c:v>52655.759836868085</c:v>
                </c:pt>
                <c:pt idx="82">
                  <c:v>57921.335820554894</c:v>
                </c:pt>
                <c:pt idx="83">
                  <c:v>63713.469402610397</c:v>
                </c:pt>
                <c:pt idx="84">
                  <c:v>70084.816342871447</c:v>
                </c:pt>
                <c:pt idx="85">
                  <c:v>77093.297977158596</c:v>
                </c:pt>
                <c:pt idx="86">
                  <c:v>84802.627774874461</c:v>
                </c:pt>
                <c:pt idx="87">
                  <c:v>93282.890552361918</c:v>
                </c:pt>
                <c:pt idx="88">
                  <c:v>102611.17960759811</c:v>
                </c:pt>
                <c:pt idx="89">
                  <c:v>112872.29756835794</c:v>
                </c:pt>
                <c:pt idx="90">
                  <c:v>124159.52732519373</c:v>
                </c:pt>
                <c:pt idx="91">
                  <c:v>136575.48005771314</c:v>
                </c:pt>
                <c:pt idx="92">
                  <c:v>150233.02806348447</c:v>
                </c:pt>
                <c:pt idx="93">
                  <c:v>165256.33086983292</c:v>
                </c:pt>
                <c:pt idx="94">
                  <c:v>181781.96395681621</c:v>
                </c:pt>
                <c:pt idx="95">
                  <c:v>199960.16035249786</c:v>
                </c:pt>
                <c:pt idx="96">
                  <c:v>219956.17638774769</c:v>
                </c:pt>
                <c:pt idx="97">
                  <c:v>241951.79402652246</c:v>
                </c:pt>
                <c:pt idx="98">
                  <c:v>266146.97342917474</c:v>
                </c:pt>
                <c:pt idx="99">
                  <c:v>292761.67077209224</c:v>
                </c:pt>
                <c:pt idx="100">
                  <c:v>322037.83784930146</c:v>
                </c:pt>
                <c:pt idx="101">
                  <c:v>354241.62163423165</c:v>
                </c:pt>
                <c:pt idx="102">
                  <c:v>389665.78379765485</c:v>
                </c:pt>
                <c:pt idx="103">
                  <c:v>428632.36217742041</c:v>
                </c:pt>
                <c:pt idx="104">
                  <c:v>471495.59839516244</c:v>
                </c:pt>
                <c:pt idx="105">
                  <c:v>518645.15823467873</c:v>
                </c:pt>
                <c:pt idx="106">
                  <c:v>570509.67405814666</c:v>
                </c:pt>
                <c:pt idx="107">
                  <c:v>627560.64146396134</c:v>
                </c:pt>
                <c:pt idx="108">
                  <c:v>690316.70561035757</c:v>
                </c:pt>
                <c:pt idx="109">
                  <c:v>759348.37617139344</c:v>
                </c:pt>
                <c:pt idx="110">
                  <c:v>835283.21378853277</c:v>
                </c:pt>
                <c:pt idx="111">
                  <c:v>918811.53516738617</c:v>
                </c:pt>
                <c:pt idx="112">
                  <c:v>1010692.6886841248</c:v>
                </c:pt>
                <c:pt idx="113">
                  <c:v>1111761.9575525376</c:v>
                </c:pt>
                <c:pt idx="114">
                  <c:v>1222938.1533077913</c:v>
                </c:pt>
                <c:pt idx="115">
                  <c:v>1345231.9686385707</c:v>
                </c:pt>
                <c:pt idx="116">
                  <c:v>1479755.1655024278</c:v>
                </c:pt>
                <c:pt idx="117">
                  <c:v>1627730.6820526707</c:v>
                </c:pt>
                <c:pt idx="118">
                  <c:v>1790503.7502579379</c:v>
                </c:pt>
                <c:pt idx="119">
                  <c:v>1969554.1252837321</c:v>
                </c:pt>
                <c:pt idx="120">
                  <c:v>2166509.5378121054</c:v>
                </c:pt>
                <c:pt idx="121">
                  <c:v>2383160.4915933162</c:v>
                </c:pt>
                <c:pt idx="122">
                  <c:v>2606302.3913298263</c:v>
                </c:pt>
                <c:pt idx="123">
                  <c:v>2606302.3913298263</c:v>
                </c:pt>
                <c:pt idx="124">
                  <c:v>2606302.3913298263</c:v>
                </c:pt>
                <c:pt idx="125">
                  <c:v>2606302.3913298263</c:v>
                </c:pt>
                <c:pt idx="126">
                  <c:v>2606302.3913298263</c:v>
                </c:pt>
                <c:pt idx="127">
                  <c:v>2606302.3913298263</c:v>
                </c:pt>
                <c:pt idx="128">
                  <c:v>2606302.3913298263</c:v>
                </c:pt>
                <c:pt idx="129">
                  <c:v>2606302.3913298263</c:v>
                </c:pt>
                <c:pt idx="130">
                  <c:v>2606302.3913298263</c:v>
                </c:pt>
                <c:pt idx="131">
                  <c:v>2606302.3913298263</c:v>
                </c:pt>
                <c:pt idx="132">
                  <c:v>2606302.3913298263</c:v>
                </c:pt>
                <c:pt idx="133">
                  <c:v>2606302.3913298263</c:v>
                </c:pt>
                <c:pt idx="134">
                  <c:v>2606302.3913298263</c:v>
                </c:pt>
                <c:pt idx="135">
                  <c:v>2606302.3913298263</c:v>
                </c:pt>
                <c:pt idx="136">
                  <c:v>2606302.3913298263</c:v>
                </c:pt>
                <c:pt idx="137">
                  <c:v>2606302.3913298263</c:v>
                </c:pt>
                <c:pt idx="138">
                  <c:v>2606302.3913298263</c:v>
                </c:pt>
                <c:pt idx="139">
                  <c:v>2606302.3913298263</c:v>
                </c:pt>
                <c:pt idx="140">
                  <c:v>2606302.3913298263</c:v>
                </c:pt>
                <c:pt idx="141">
                  <c:v>2606302.3913298263</c:v>
                </c:pt>
                <c:pt idx="142">
                  <c:v>2606302.3913298263</c:v>
                </c:pt>
                <c:pt idx="143">
                  <c:v>2606302.3913298263</c:v>
                </c:pt>
                <c:pt idx="144">
                  <c:v>2606302.3913298263</c:v>
                </c:pt>
                <c:pt idx="145">
                  <c:v>2606302.3913298263</c:v>
                </c:pt>
                <c:pt idx="146">
                  <c:v>2606302.3913298263</c:v>
                </c:pt>
                <c:pt idx="147">
                  <c:v>2606302.3913298263</c:v>
                </c:pt>
                <c:pt idx="148">
                  <c:v>2606302.3913298263</c:v>
                </c:pt>
                <c:pt idx="149">
                  <c:v>2606302.3913298263</c:v>
                </c:pt>
                <c:pt idx="150">
                  <c:v>2606302.3913298263</c:v>
                </c:pt>
                <c:pt idx="151">
                  <c:v>2606302.3913298263</c:v>
                </c:pt>
                <c:pt idx="152">
                  <c:v>2606302.3913298263</c:v>
                </c:pt>
                <c:pt idx="153">
                  <c:v>2606302.3913298263</c:v>
                </c:pt>
                <c:pt idx="154">
                  <c:v>2606302.3913298263</c:v>
                </c:pt>
                <c:pt idx="155">
                  <c:v>2606302.3913298263</c:v>
                </c:pt>
                <c:pt idx="156">
                  <c:v>2606302.3913298263</c:v>
                </c:pt>
                <c:pt idx="157">
                  <c:v>2606302.3913298263</c:v>
                </c:pt>
                <c:pt idx="158">
                  <c:v>2606302.3913298263</c:v>
                </c:pt>
                <c:pt idx="159">
                  <c:v>2606302.3913298263</c:v>
                </c:pt>
                <c:pt idx="160">
                  <c:v>2606302.3913298263</c:v>
                </c:pt>
                <c:pt idx="161">
                  <c:v>2606302.3913298263</c:v>
                </c:pt>
                <c:pt idx="162">
                  <c:v>2606302.3913298263</c:v>
                </c:pt>
                <c:pt idx="163">
                  <c:v>2606302.3913298263</c:v>
                </c:pt>
                <c:pt idx="164">
                  <c:v>2606302.3913298263</c:v>
                </c:pt>
                <c:pt idx="165">
                  <c:v>2606302.3913298263</c:v>
                </c:pt>
                <c:pt idx="166">
                  <c:v>2606302.3913298263</c:v>
                </c:pt>
                <c:pt idx="167">
                  <c:v>2606302.3913298263</c:v>
                </c:pt>
                <c:pt idx="168">
                  <c:v>2606302.3913298263</c:v>
                </c:pt>
                <c:pt idx="169">
                  <c:v>2606302.3913298263</c:v>
                </c:pt>
                <c:pt idx="170">
                  <c:v>2606302.3913298263</c:v>
                </c:pt>
                <c:pt idx="171">
                  <c:v>2606302.3913298263</c:v>
                </c:pt>
                <c:pt idx="172">
                  <c:v>2606302.3913298263</c:v>
                </c:pt>
                <c:pt idx="173">
                  <c:v>2606302.3913298263</c:v>
                </c:pt>
                <c:pt idx="174">
                  <c:v>2606302.3913298263</c:v>
                </c:pt>
                <c:pt idx="175">
                  <c:v>2606302.3913298263</c:v>
                </c:pt>
                <c:pt idx="176">
                  <c:v>2606302.3913298263</c:v>
                </c:pt>
                <c:pt idx="177">
                  <c:v>2606302.3913298263</c:v>
                </c:pt>
                <c:pt idx="178">
                  <c:v>2606302.3913298263</c:v>
                </c:pt>
                <c:pt idx="179">
                  <c:v>2606302.3913298263</c:v>
                </c:pt>
                <c:pt idx="180">
                  <c:v>2606302.3913298263</c:v>
                </c:pt>
                <c:pt idx="181">
                  <c:v>2606302.3913298263</c:v>
                </c:pt>
                <c:pt idx="182">
                  <c:v>2606302.3913298263</c:v>
                </c:pt>
                <c:pt idx="183">
                  <c:v>2606302.3913298263</c:v>
                </c:pt>
                <c:pt idx="184">
                  <c:v>2606302.3913298263</c:v>
                </c:pt>
                <c:pt idx="185">
                  <c:v>2606302.3913298263</c:v>
                </c:pt>
                <c:pt idx="186">
                  <c:v>2606302.3913298263</c:v>
                </c:pt>
                <c:pt idx="187">
                  <c:v>2606302.3913298263</c:v>
                </c:pt>
                <c:pt idx="188">
                  <c:v>2606302.3913298263</c:v>
                </c:pt>
                <c:pt idx="189">
                  <c:v>2606302.3913298263</c:v>
                </c:pt>
                <c:pt idx="190">
                  <c:v>2606302.3913298263</c:v>
                </c:pt>
                <c:pt idx="191">
                  <c:v>2606302.3913298263</c:v>
                </c:pt>
                <c:pt idx="192">
                  <c:v>2606302.3913298263</c:v>
                </c:pt>
                <c:pt idx="193">
                  <c:v>2606302.3913298263</c:v>
                </c:pt>
                <c:pt idx="194">
                  <c:v>2606302.3913298263</c:v>
                </c:pt>
                <c:pt idx="195">
                  <c:v>2606302.3913298263</c:v>
                </c:pt>
                <c:pt idx="196">
                  <c:v>2606302.3913298263</c:v>
                </c:pt>
                <c:pt idx="197">
                  <c:v>2606302.3913298263</c:v>
                </c:pt>
                <c:pt idx="198">
                  <c:v>2606302.3913298263</c:v>
                </c:pt>
                <c:pt idx="199">
                  <c:v>2606302.3913298263</c:v>
                </c:pt>
                <c:pt idx="200">
                  <c:v>2606302.3913298263</c:v>
                </c:pt>
                <c:pt idx="201">
                  <c:v>2606302.3913298263</c:v>
                </c:pt>
                <c:pt idx="202">
                  <c:v>2606302.3913298263</c:v>
                </c:pt>
                <c:pt idx="203">
                  <c:v>2606302.3913298263</c:v>
                </c:pt>
                <c:pt idx="204">
                  <c:v>2606302.3913298263</c:v>
                </c:pt>
                <c:pt idx="205">
                  <c:v>2606302.3913298263</c:v>
                </c:pt>
                <c:pt idx="206">
                  <c:v>2606302.3913298263</c:v>
                </c:pt>
                <c:pt idx="207">
                  <c:v>2606302.3913298263</c:v>
                </c:pt>
                <c:pt idx="208">
                  <c:v>2606302.3913298263</c:v>
                </c:pt>
                <c:pt idx="209">
                  <c:v>2606302.3913298263</c:v>
                </c:pt>
                <c:pt idx="210">
                  <c:v>2606302.3913298263</c:v>
                </c:pt>
                <c:pt idx="211">
                  <c:v>2606302.3913298263</c:v>
                </c:pt>
                <c:pt idx="212">
                  <c:v>2606302.3913298263</c:v>
                </c:pt>
                <c:pt idx="213">
                  <c:v>2606302.3913298263</c:v>
                </c:pt>
                <c:pt idx="214">
                  <c:v>2606302.3913298263</c:v>
                </c:pt>
                <c:pt idx="215">
                  <c:v>2606302.3913298263</c:v>
                </c:pt>
                <c:pt idx="216">
                  <c:v>2606302.3913298263</c:v>
                </c:pt>
                <c:pt idx="217">
                  <c:v>2606302.3913298263</c:v>
                </c:pt>
                <c:pt idx="218">
                  <c:v>2606302.3913298263</c:v>
                </c:pt>
                <c:pt idx="219">
                  <c:v>2606302.3913298263</c:v>
                </c:pt>
                <c:pt idx="220">
                  <c:v>2606302.3913298263</c:v>
                </c:pt>
                <c:pt idx="221">
                  <c:v>2606302.3913298263</c:v>
                </c:pt>
                <c:pt idx="222">
                  <c:v>2606302.3913298263</c:v>
                </c:pt>
                <c:pt idx="223">
                  <c:v>2606302.3913298263</c:v>
                </c:pt>
                <c:pt idx="224">
                  <c:v>2606302.3913298263</c:v>
                </c:pt>
                <c:pt idx="225">
                  <c:v>2606302.3913298263</c:v>
                </c:pt>
                <c:pt idx="226">
                  <c:v>2606302.3913298263</c:v>
                </c:pt>
                <c:pt idx="227">
                  <c:v>2606302.3913298263</c:v>
                </c:pt>
                <c:pt idx="228">
                  <c:v>2606302.3913298263</c:v>
                </c:pt>
                <c:pt idx="229">
                  <c:v>2606302.3913298263</c:v>
                </c:pt>
                <c:pt idx="230">
                  <c:v>2606302.3913298263</c:v>
                </c:pt>
                <c:pt idx="231">
                  <c:v>2606302.3913298263</c:v>
                </c:pt>
                <c:pt idx="232">
                  <c:v>2606302.3913298263</c:v>
                </c:pt>
                <c:pt idx="233">
                  <c:v>2606302.3913298263</c:v>
                </c:pt>
                <c:pt idx="234">
                  <c:v>2606302.3913298263</c:v>
                </c:pt>
                <c:pt idx="235">
                  <c:v>2606302.3913298263</c:v>
                </c:pt>
                <c:pt idx="236">
                  <c:v>2606302.3913298263</c:v>
                </c:pt>
                <c:pt idx="237">
                  <c:v>2606302.3913298263</c:v>
                </c:pt>
                <c:pt idx="238">
                  <c:v>2606302.3913298263</c:v>
                </c:pt>
                <c:pt idx="239">
                  <c:v>2606302.3913298263</c:v>
                </c:pt>
                <c:pt idx="240">
                  <c:v>2606302.3913298263</c:v>
                </c:pt>
                <c:pt idx="241">
                  <c:v>2606302.3913298263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10.109911958811793</c:v>
                </c:pt>
                <c:pt idx="1">
                  <c:v>10.887597494105007</c:v>
                </c:pt>
                <c:pt idx="2">
                  <c:v>11.665283029398221</c:v>
                </c:pt>
                <c:pt idx="3">
                  <c:v>17.005390371744962</c:v>
                </c:pt>
                <c:pt idx="4">
                  <c:v>34.956964811430005</c:v>
                </c:pt>
                <c:pt idx="5">
                  <c:v>50.082948472883032</c:v>
                </c:pt>
                <c:pt idx="6">
                  <c:v>60.452088943459231</c:v>
                </c:pt>
                <c:pt idx="7">
                  <c:v>79.43502253352122</c:v>
                </c:pt>
                <c:pt idx="8">
                  <c:v>90.192079955630589</c:v>
                </c:pt>
                <c:pt idx="9">
                  <c:v>112.18545894124232</c:v>
                </c:pt>
                <c:pt idx="10">
                  <c:v>147.37140893806421</c:v>
                </c:pt>
                <c:pt idx="11">
                  <c:v>212.55559653264092</c:v>
                </c:pt>
                <c:pt idx="12">
                  <c:v>271.17894615674402</c:v>
                </c:pt>
                <c:pt idx="13">
                  <c:v>338.4487449596071</c:v>
                </c:pt>
                <c:pt idx="14">
                  <c:v>425.0051450377419</c:v>
                </c:pt>
                <c:pt idx="15">
                  <c:v>510.31724825940756</c:v>
                </c:pt>
                <c:pt idx="16">
                  <c:v>652.01155278983128</c:v>
                </c:pt>
                <c:pt idx="17">
                  <c:v>885.00613916367843</c:v>
                </c:pt>
                <c:pt idx="18">
                  <c:v>1089.070823624618</c:v>
                </c:pt>
                <c:pt idx="19">
                  <c:v>1437.0073321148022</c:v>
                </c:pt>
                <c:pt idx="20">
                  <c:v>1586.4784919981582</c:v>
                </c:pt>
                <c:pt idx="21">
                  <c:v>1744.2708871091515</c:v>
                </c:pt>
                <c:pt idx="22">
                  <c:v>1972.2105175035927</c:v>
                </c:pt>
                <c:pt idx="23">
                  <c:v>2195.6395717933333</c:v>
                </c:pt>
                <c:pt idx="24">
                  <c:v>2459.8971166859678</c:v>
                </c:pt>
                <c:pt idx="25">
                  <c:v>2852.4727749019826</c:v>
                </c:pt>
                <c:pt idx="26">
                  <c:v>3250.9588431862257</c:v>
                </c:pt>
                <c:pt idx="27">
                  <c:v>3581.3196585787837</c:v>
                </c:pt>
                <c:pt idx="28">
                  <c:v>3592.6738673940645</c:v>
                </c:pt>
                <c:pt idx="29">
                  <c:v>3731.8795782115499</c:v>
                </c:pt>
                <c:pt idx="30">
                  <c:v>3635.4465718351912</c:v>
                </c:pt>
                <c:pt idx="31">
                  <c:v>4080.9048464511447</c:v>
                </c:pt>
                <c:pt idx="32">
                  <c:v>4375.103284452568</c:v>
                </c:pt>
                <c:pt idx="33">
                  <c:v>4417.0205348048721</c:v>
                </c:pt>
                <c:pt idx="34">
                  <c:v>4504.5879260788879</c:v>
                </c:pt>
                <c:pt idx="35">
                  <c:v>4443.2285373442537</c:v>
                </c:pt>
                <c:pt idx="36">
                  <c:v>3992.5597696418354</c:v>
                </c:pt>
                <c:pt idx="37">
                  <c:v>3753.1103933250547</c:v>
                </c:pt>
                <c:pt idx="38">
                  <c:v>3651.3891253087022</c:v>
                </c:pt>
                <c:pt idx="39">
                  <c:v>3866.0303330496295</c:v>
                </c:pt>
                <c:pt idx="40">
                  <c:v>3770.6860864226815</c:v>
                </c:pt>
                <c:pt idx="41">
                  <c:v>3604.2613818699333</c:v>
                </c:pt>
                <c:pt idx="42">
                  <c:v>3263.2462746438587</c:v>
                </c:pt>
                <c:pt idx="43">
                  <c:v>2835.1303874649439</c:v>
                </c:pt>
                <c:pt idx="44">
                  <c:v>2487.3494160818182</c:v>
                </c:pt>
                <c:pt idx="45">
                  <c:v>2452.5868726542117</c:v>
                </c:pt>
                <c:pt idx="46">
                  <c:v>2427.6231669712993</c:v>
                </c:pt>
                <c:pt idx="47">
                  <c:v>2524.0561733476579</c:v>
                </c:pt>
                <c:pt idx="48">
                  <c:v>2267.186641040309</c:v>
                </c:pt>
                <c:pt idx="49">
                  <c:v>2720.6239692483709</c:v>
                </c:pt>
                <c:pt idx="50">
                  <c:v>3264.7487630980449</c:v>
                </c:pt>
                <c:pt idx="51">
                  <c:v>3917.6985157176541</c:v>
                </c:pt>
                <c:pt idx="52">
                  <c:v>4701.2382188611846</c:v>
                </c:pt>
                <c:pt idx="53">
                  <c:v>5641.4858626334208</c:v>
                </c:pt>
                <c:pt idx="54">
                  <c:v>6769.7830351601051</c:v>
                </c:pt>
                <c:pt idx="55">
                  <c:v>8123.7396421921267</c:v>
                </c:pt>
                <c:pt idx="56">
                  <c:v>9748.487570630552</c:v>
                </c:pt>
                <c:pt idx="57">
                  <c:v>11698.185084756662</c:v>
                </c:pt>
                <c:pt idx="58">
                  <c:v>14037.822101707996</c:v>
                </c:pt>
                <c:pt idx="59">
                  <c:v>16845.386522049594</c:v>
                </c:pt>
                <c:pt idx="60">
                  <c:v>20214.463826459509</c:v>
                </c:pt>
                <c:pt idx="61">
                  <c:v>24257.356591751413</c:v>
                </c:pt>
                <c:pt idx="62">
                  <c:v>29108.827910101692</c:v>
                </c:pt>
                <c:pt idx="63">
                  <c:v>34930.593492122032</c:v>
                </c:pt>
                <c:pt idx="64">
                  <c:v>41916.71219054643</c:v>
                </c:pt>
                <c:pt idx="65">
                  <c:v>50300.054628655715</c:v>
                </c:pt>
                <c:pt idx="66">
                  <c:v>60360.065554386863</c:v>
                </c:pt>
                <c:pt idx="67">
                  <c:v>72432.078665264227</c:v>
                </c:pt>
                <c:pt idx="68">
                  <c:v>86918.494398317067</c:v>
                </c:pt>
                <c:pt idx="69">
                  <c:v>104302.19327798048</c:v>
                </c:pt>
                <c:pt idx="70">
                  <c:v>125162.63193357659</c:v>
                </c:pt>
                <c:pt idx="71">
                  <c:v>150195.1583202919</c:v>
                </c:pt>
                <c:pt idx="72">
                  <c:v>180234.18998435029</c:v>
                </c:pt>
                <c:pt idx="73">
                  <c:v>216281.02798122031</c:v>
                </c:pt>
                <c:pt idx="74">
                  <c:v>259537.23357746439</c:v>
                </c:pt>
                <c:pt idx="75">
                  <c:v>311444.68029295723</c:v>
                </c:pt>
                <c:pt idx="76">
                  <c:v>373733.6163515487</c:v>
                </c:pt>
                <c:pt idx="77">
                  <c:v>448480.33962185844</c:v>
                </c:pt>
                <c:pt idx="78">
                  <c:v>538176.40754623013</c:v>
                </c:pt>
                <c:pt idx="79">
                  <c:v>645811.6890554761</c:v>
                </c:pt>
                <c:pt idx="80">
                  <c:v>774974.02686657128</c:v>
                </c:pt>
                <c:pt idx="81">
                  <c:v>929968.83223988547</c:v>
                </c:pt>
                <c:pt idx="82">
                  <c:v>1115962.5986878625</c:v>
                </c:pt>
                <c:pt idx="83">
                  <c:v>1339155.1184254349</c:v>
                </c:pt>
                <c:pt idx="84">
                  <c:v>1606986.1421105219</c:v>
                </c:pt>
                <c:pt idx="85">
                  <c:v>1928383.3705326263</c:v>
                </c:pt>
                <c:pt idx="86">
                  <c:v>2314060.0446391511</c:v>
                </c:pt>
                <c:pt idx="87">
                  <c:v>2606302.3913298263</c:v>
                </c:pt>
                <c:pt idx="88">
                  <c:v>2606302.3913298263</c:v>
                </c:pt>
                <c:pt idx="89">
                  <c:v>2606302.3913298263</c:v>
                </c:pt>
                <c:pt idx="90">
                  <c:v>2606302.3913298263</c:v>
                </c:pt>
                <c:pt idx="91">
                  <c:v>2606302.3913298263</c:v>
                </c:pt>
                <c:pt idx="92">
                  <c:v>2606302.3913298263</c:v>
                </c:pt>
                <c:pt idx="93">
                  <c:v>2606302.3913298263</c:v>
                </c:pt>
                <c:pt idx="94">
                  <c:v>2606302.3913298263</c:v>
                </c:pt>
                <c:pt idx="95">
                  <c:v>2606302.3913298263</c:v>
                </c:pt>
                <c:pt idx="96">
                  <c:v>2606302.3913298263</c:v>
                </c:pt>
                <c:pt idx="97">
                  <c:v>2606302.3913298263</c:v>
                </c:pt>
                <c:pt idx="98">
                  <c:v>2606302.3913298263</c:v>
                </c:pt>
                <c:pt idx="99">
                  <c:v>2606302.3913298263</c:v>
                </c:pt>
                <c:pt idx="100">
                  <c:v>2606302.3913298263</c:v>
                </c:pt>
                <c:pt idx="101">
                  <c:v>2606302.3913298263</c:v>
                </c:pt>
                <c:pt idx="102">
                  <c:v>2606302.3913298263</c:v>
                </c:pt>
                <c:pt idx="103">
                  <c:v>2606302.3913298263</c:v>
                </c:pt>
                <c:pt idx="104">
                  <c:v>2606302.3913298263</c:v>
                </c:pt>
                <c:pt idx="105">
                  <c:v>2606302.3913298263</c:v>
                </c:pt>
                <c:pt idx="106">
                  <c:v>2606302.3913298263</c:v>
                </c:pt>
                <c:pt idx="107">
                  <c:v>2606302.3913298263</c:v>
                </c:pt>
                <c:pt idx="108">
                  <c:v>2606302.3913298263</c:v>
                </c:pt>
                <c:pt idx="109">
                  <c:v>2606302.3913298263</c:v>
                </c:pt>
                <c:pt idx="110">
                  <c:v>2606302.3913298263</c:v>
                </c:pt>
                <c:pt idx="111">
                  <c:v>2606302.3913298263</c:v>
                </c:pt>
                <c:pt idx="112">
                  <c:v>2606302.3913298263</c:v>
                </c:pt>
                <c:pt idx="113">
                  <c:v>2606302.3913298263</c:v>
                </c:pt>
                <c:pt idx="114">
                  <c:v>2606302.3913298263</c:v>
                </c:pt>
                <c:pt idx="115">
                  <c:v>2606302.3913298263</c:v>
                </c:pt>
                <c:pt idx="116">
                  <c:v>2606302.3913298263</c:v>
                </c:pt>
                <c:pt idx="117">
                  <c:v>2606302.3913298263</c:v>
                </c:pt>
                <c:pt idx="118">
                  <c:v>2606302.3913298263</c:v>
                </c:pt>
                <c:pt idx="119">
                  <c:v>2606302.3913298263</c:v>
                </c:pt>
                <c:pt idx="120">
                  <c:v>2606302.3913298263</c:v>
                </c:pt>
                <c:pt idx="121">
                  <c:v>2606302.3913298263</c:v>
                </c:pt>
                <c:pt idx="122">
                  <c:v>2606302.3913298263</c:v>
                </c:pt>
                <c:pt idx="123">
                  <c:v>2606302.3913298263</c:v>
                </c:pt>
                <c:pt idx="124">
                  <c:v>2606302.3913298263</c:v>
                </c:pt>
                <c:pt idx="125">
                  <c:v>2606302.3913298263</c:v>
                </c:pt>
                <c:pt idx="126">
                  <c:v>2606302.3913298263</c:v>
                </c:pt>
                <c:pt idx="127">
                  <c:v>2606302.3913298263</c:v>
                </c:pt>
                <c:pt idx="128">
                  <c:v>2606302.3913298263</c:v>
                </c:pt>
                <c:pt idx="129">
                  <c:v>2606302.3913298263</c:v>
                </c:pt>
                <c:pt idx="130">
                  <c:v>2606302.3913298263</c:v>
                </c:pt>
                <c:pt idx="131">
                  <c:v>2606302.3913298263</c:v>
                </c:pt>
                <c:pt idx="132">
                  <c:v>2606302.3913298263</c:v>
                </c:pt>
                <c:pt idx="133">
                  <c:v>2606302.3913298263</c:v>
                </c:pt>
                <c:pt idx="134">
                  <c:v>2606302.3913298263</c:v>
                </c:pt>
                <c:pt idx="135">
                  <c:v>2606302.3913298263</c:v>
                </c:pt>
                <c:pt idx="136">
                  <c:v>2606302.3913298263</c:v>
                </c:pt>
                <c:pt idx="137">
                  <c:v>2606302.3913298263</c:v>
                </c:pt>
                <c:pt idx="138">
                  <c:v>2606302.3913298263</c:v>
                </c:pt>
                <c:pt idx="139">
                  <c:v>2606302.3913298263</c:v>
                </c:pt>
                <c:pt idx="140">
                  <c:v>2606302.3913298263</c:v>
                </c:pt>
                <c:pt idx="141">
                  <c:v>2606302.3913298263</c:v>
                </c:pt>
                <c:pt idx="142">
                  <c:v>2606302.3913298263</c:v>
                </c:pt>
                <c:pt idx="143">
                  <c:v>2606302.3913298263</c:v>
                </c:pt>
                <c:pt idx="144">
                  <c:v>2606302.3913298263</c:v>
                </c:pt>
                <c:pt idx="145">
                  <c:v>2606302.3913298263</c:v>
                </c:pt>
                <c:pt idx="146">
                  <c:v>2606302.3913298263</c:v>
                </c:pt>
                <c:pt idx="147">
                  <c:v>2606302.3913298263</c:v>
                </c:pt>
                <c:pt idx="148">
                  <c:v>2606302.3913298263</c:v>
                </c:pt>
                <c:pt idx="149">
                  <c:v>2606302.3913298263</c:v>
                </c:pt>
                <c:pt idx="150">
                  <c:v>2606302.3913298263</c:v>
                </c:pt>
                <c:pt idx="151">
                  <c:v>2606302.3913298263</c:v>
                </c:pt>
                <c:pt idx="152">
                  <c:v>2606302.3913298263</c:v>
                </c:pt>
                <c:pt idx="153">
                  <c:v>2606302.3913298263</c:v>
                </c:pt>
                <c:pt idx="154">
                  <c:v>2606302.3913298263</c:v>
                </c:pt>
                <c:pt idx="155">
                  <c:v>2606302.3913298263</c:v>
                </c:pt>
                <c:pt idx="156">
                  <c:v>2606302.3913298263</c:v>
                </c:pt>
                <c:pt idx="157">
                  <c:v>2606302.3913298263</c:v>
                </c:pt>
                <c:pt idx="158">
                  <c:v>2606302.3913298263</c:v>
                </c:pt>
                <c:pt idx="159">
                  <c:v>2606302.3913298263</c:v>
                </c:pt>
                <c:pt idx="160">
                  <c:v>2606302.3913298263</c:v>
                </c:pt>
                <c:pt idx="161">
                  <c:v>2606302.3913298263</c:v>
                </c:pt>
                <c:pt idx="162">
                  <c:v>2606302.3913298263</c:v>
                </c:pt>
                <c:pt idx="163">
                  <c:v>2606302.3913298263</c:v>
                </c:pt>
                <c:pt idx="164">
                  <c:v>2606302.3913298263</c:v>
                </c:pt>
                <c:pt idx="165">
                  <c:v>2606302.3913298263</c:v>
                </c:pt>
                <c:pt idx="166">
                  <c:v>2606302.3913298263</c:v>
                </c:pt>
                <c:pt idx="167">
                  <c:v>2606302.3913298263</c:v>
                </c:pt>
                <c:pt idx="168">
                  <c:v>2606302.3913298263</c:v>
                </c:pt>
                <c:pt idx="169">
                  <c:v>2606302.3913298263</c:v>
                </c:pt>
                <c:pt idx="170">
                  <c:v>2606302.3913298263</c:v>
                </c:pt>
                <c:pt idx="171">
                  <c:v>2606302.3913298263</c:v>
                </c:pt>
                <c:pt idx="172">
                  <c:v>2606302.3913298263</c:v>
                </c:pt>
                <c:pt idx="173">
                  <c:v>2606302.3913298263</c:v>
                </c:pt>
                <c:pt idx="174">
                  <c:v>2606302.3913298263</c:v>
                </c:pt>
                <c:pt idx="175">
                  <c:v>2606302.3913298263</c:v>
                </c:pt>
                <c:pt idx="176">
                  <c:v>2606302.3913298263</c:v>
                </c:pt>
                <c:pt idx="177">
                  <c:v>2606302.3913298263</c:v>
                </c:pt>
                <c:pt idx="178">
                  <c:v>2606302.3913298263</c:v>
                </c:pt>
                <c:pt idx="179">
                  <c:v>2606302.3913298263</c:v>
                </c:pt>
                <c:pt idx="180">
                  <c:v>2606302.3913298263</c:v>
                </c:pt>
                <c:pt idx="181">
                  <c:v>2606302.3913298263</c:v>
                </c:pt>
                <c:pt idx="182">
                  <c:v>2606302.3913298263</c:v>
                </c:pt>
                <c:pt idx="183">
                  <c:v>2606302.3913298263</c:v>
                </c:pt>
                <c:pt idx="184">
                  <c:v>2606302.3913298263</c:v>
                </c:pt>
                <c:pt idx="185">
                  <c:v>2606302.3913298263</c:v>
                </c:pt>
                <c:pt idx="186">
                  <c:v>2606302.3913298263</c:v>
                </c:pt>
                <c:pt idx="187">
                  <c:v>2606302.3913298263</c:v>
                </c:pt>
                <c:pt idx="188">
                  <c:v>2606302.3913298263</c:v>
                </c:pt>
                <c:pt idx="189">
                  <c:v>2606302.3913298263</c:v>
                </c:pt>
                <c:pt idx="190">
                  <c:v>2606302.3913298263</c:v>
                </c:pt>
                <c:pt idx="191">
                  <c:v>2606302.3913298263</c:v>
                </c:pt>
                <c:pt idx="192">
                  <c:v>2606302.3913298263</c:v>
                </c:pt>
                <c:pt idx="193">
                  <c:v>2606302.3913298263</c:v>
                </c:pt>
                <c:pt idx="194">
                  <c:v>2606302.3913298263</c:v>
                </c:pt>
                <c:pt idx="195">
                  <c:v>2606302.3913298263</c:v>
                </c:pt>
                <c:pt idx="196">
                  <c:v>2606302.3913298263</c:v>
                </c:pt>
                <c:pt idx="197">
                  <c:v>2606302.3913298263</c:v>
                </c:pt>
                <c:pt idx="198">
                  <c:v>2606302.3913298263</c:v>
                </c:pt>
                <c:pt idx="199">
                  <c:v>2606302.3913298263</c:v>
                </c:pt>
                <c:pt idx="200">
                  <c:v>2606302.3913298263</c:v>
                </c:pt>
                <c:pt idx="201">
                  <c:v>2606302.3913298263</c:v>
                </c:pt>
                <c:pt idx="202">
                  <c:v>2606302.3913298263</c:v>
                </c:pt>
                <c:pt idx="203">
                  <c:v>2606302.3913298263</c:v>
                </c:pt>
                <c:pt idx="204">
                  <c:v>2606302.3913298263</c:v>
                </c:pt>
                <c:pt idx="205">
                  <c:v>2606302.3913298263</c:v>
                </c:pt>
                <c:pt idx="206">
                  <c:v>2606302.3913298263</c:v>
                </c:pt>
                <c:pt idx="207">
                  <c:v>2606302.3913298263</c:v>
                </c:pt>
                <c:pt idx="208">
                  <c:v>2606302.3913298263</c:v>
                </c:pt>
                <c:pt idx="209">
                  <c:v>2606302.3913298263</c:v>
                </c:pt>
                <c:pt idx="210">
                  <c:v>2606302.3913298263</c:v>
                </c:pt>
                <c:pt idx="211">
                  <c:v>2606302.3913298263</c:v>
                </c:pt>
                <c:pt idx="212">
                  <c:v>2606302.3913298263</c:v>
                </c:pt>
                <c:pt idx="213">
                  <c:v>2606302.3913298263</c:v>
                </c:pt>
                <c:pt idx="214">
                  <c:v>2606302.3913298263</c:v>
                </c:pt>
                <c:pt idx="215">
                  <c:v>2606302.3913298263</c:v>
                </c:pt>
                <c:pt idx="216">
                  <c:v>2606302.3913298263</c:v>
                </c:pt>
                <c:pt idx="217">
                  <c:v>2606302.3913298263</c:v>
                </c:pt>
                <c:pt idx="218">
                  <c:v>2606302.3913298263</c:v>
                </c:pt>
                <c:pt idx="219">
                  <c:v>2606302.3913298263</c:v>
                </c:pt>
                <c:pt idx="220">
                  <c:v>2606302.3913298263</c:v>
                </c:pt>
                <c:pt idx="221">
                  <c:v>2606302.3913298263</c:v>
                </c:pt>
                <c:pt idx="222">
                  <c:v>2606302.3913298263</c:v>
                </c:pt>
                <c:pt idx="223">
                  <c:v>2606302.3913298263</c:v>
                </c:pt>
                <c:pt idx="224">
                  <c:v>2606302.3913298263</c:v>
                </c:pt>
                <c:pt idx="225">
                  <c:v>2606302.3913298263</c:v>
                </c:pt>
                <c:pt idx="226">
                  <c:v>2606302.3913298263</c:v>
                </c:pt>
                <c:pt idx="227">
                  <c:v>2606302.3913298263</c:v>
                </c:pt>
                <c:pt idx="228">
                  <c:v>2606302.3913298263</c:v>
                </c:pt>
                <c:pt idx="229">
                  <c:v>2606302.3913298263</c:v>
                </c:pt>
                <c:pt idx="230">
                  <c:v>2606302.3913298263</c:v>
                </c:pt>
                <c:pt idx="231">
                  <c:v>2606302.3913298263</c:v>
                </c:pt>
                <c:pt idx="232">
                  <c:v>2606302.3913298263</c:v>
                </c:pt>
                <c:pt idx="233">
                  <c:v>2606302.3913298263</c:v>
                </c:pt>
                <c:pt idx="234">
                  <c:v>2606302.3913298263</c:v>
                </c:pt>
                <c:pt idx="235">
                  <c:v>2606302.3913298263</c:v>
                </c:pt>
                <c:pt idx="236">
                  <c:v>2606302.3913298263</c:v>
                </c:pt>
                <c:pt idx="237">
                  <c:v>2606302.3913298263</c:v>
                </c:pt>
                <c:pt idx="238">
                  <c:v>2606302.3913298263</c:v>
                </c:pt>
                <c:pt idx="239">
                  <c:v>2606302.3913298263</c:v>
                </c:pt>
                <c:pt idx="240">
                  <c:v>2606302.3913298263</c:v>
                </c:pt>
                <c:pt idx="241">
                  <c:v>2606302.3913298263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10.109911958811793</c:v>
                </c:pt>
                <c:pt idx="1">
                  <c:v>10.887597494105007</c:v>
                </c:pt>
                <c:pt idx="2">
                  <c:v>11.665283029398221</c:v>
                </c:pt>
                <c:pt idx="3">
                  <c:v>17.005390371744962</c:v>
                </c:pt>
                <c:pt idx="4">
                  <c:v>34.956964811430005</c:v>
                </c:pt>
                <c:pt idx="5">
                  <c:v>50.082948472883032</c:v>
                </c:pt>
                <c:pt idx="6">
                  <c:v>60.452088943459231</c:v>
                </c:pt>
                <c:pt idx="7">
                  <c:v>79.43502253352122</c:v>
                </c:pt>
                <c:pt idx="8">
                  <c:v>90.192079955630589</c:v>
                </c:pt>
                <c:pt idx="9">
                  <c:v>112.18545894124232</c:v>
                </c:pt>
                <c:pt idx="10">
                  <c:v>147.37140893806421</c:v>
                </c:pt>
                <c:pt idx="11">
                  <c:v>212.55559653264092</c:v>
                </c:pt>
                <c:pt idx="12">
                  <c:v>271.17894615674402</c:v>
                </c:pt>
                <c:pt idx="13">
                  <c:v>338.4487449596071</c:v>
                </c:pt>
                <c:pt idx="14">
                  <c:v>425.0051450377419</c:v>
                </c:pt>
                <c:pt idx="15">
                  <c:v>510.31724825940756</c:v>
                </c:pt>
                <c:pt idx="16">
                  <c:v>652.01155278983128</c:v>
                </c:pt>
                <c:pt idx="17">
                  <c:v>885.00613916367843</c:v>
                </c:pt>
                <c:pt idx="18">
                  <c:v>1089.070823624618</c:v>
                </c:pt>
                <c:pt idx="19">
                  <c:v>1437.0073321148022</c:v>
                </c:pt>
                <c:pt idx="20">
                  <c:v>1586.4784919981582</c:v>
                </c:pt>
                <c:pt idx="21">
                  <c:v>1744.2708871091515</c:v>
                </c:pt>
                <c:pt idx="22">
                  <c:v>1972.2105175035927</c:v>
                </c:pt>
                <c:pt idx="23">
                  <c:v>2195.6395717933333</c:v>
                </c:pt>
                <c:pt idx="24">
                  <c:v>2459.8971166859678</c:v>
                </c:pt>
                <c:pt idx="25">
                  <c:v>2852.4727749019826</c:v>
                </c:pt>
                <c:pt idx="26">
                  <c:v>3250.9588431862257</c:v>
                </c:pt>
                <c:pt idx="27">
                  <c:v>3581.3196585787837</c:v>
                </c:pt>
                <c:pt idx="28">
                  <c:v>3592.6738673940645</c:v>
                </c:pt>
                <c:pt idx="29">
                  <c:v>3731.8795782115499</c:v>
                </c:pt>
                <c:pt idx="30">
                  <c:v>3635.4465718351912</c:v>
                </c:pt>
                <c:pt idx="31">
                  <c:v>4080.9048464511447</c:v>
                </c:pt>
                <c:pt idx="32">
                  <c:v>4375.103284452568</c:v>
                </c:pt>
                <c:pt idx="33">
                  <c:v>4417.0205348048721</c:v>
                </c:pt>
                <c:pt idx="34">
                  <c:v>4504.5879260788879</c:v>
                </c:pt>
                <c:pt idx="35">
                  <c:v>4443.2285373442537</c:v>
                </c:pt>
                <c:pt idx="36">
                  <c:v>3992.5597696418354</c:v>
                </c:pt>
                <c:pt idx="37">
                  <c:v>3753.1103933250547</c:v>
                </c:pt>
                <c:pt idx="38">
                  <c:v>3651.3891253087022</c:v>
                </c:pt>
                <c:pt idx="39">
                  <c:v>3866.0303330496295</c:v>
                </c:pt>
                <c:pt idx="40">
                  <c:v>3770.6860864226815</c:v>
                </c:pt>
                <c:pt idx="41">
                  <c:v>3604.2613818699333</c:v>
                </c:pt>
                <c:pt idx="42">
                  <c:v>3263.2462746438587</c:v>
                </c:pt>
                <c:pt idx="43">
                  <c:v>2835.1303874649439</c:v>
                </c:pt>
                <c:pt idx="44">
                  <c:v>2487.3494160818182</c:v>
                </c:pt>
                <c:pt idx="45">
                  <c:v>2452.5868726542117</c:v>
                </c:pt>
                <c:pt idx="46">
                  <c:v>2427.6231669712993</c:v>
                </c:pt>
                <c:pt idx="47">
                  <c:v>2524.0561733476579</c:v>
                </c:pt>
                <c:pt idx="48">
                  <c:v>2267.186641040309</c:v>
                </c:pt>
                <c:pt idx="49">
                  <c:v>2138.866457098808</c:v>
                </c:pt>
                <c:pt idx="50">
                  <c:v>2017.8090495466499</c:v>
                </c:pt>
                <c:pt idx="51">
                  <c:v>1903.6033535048623</c:v>
                </c:pt>
                <c:pt idx="52">
                  <c:v>1795.8615698988524</c:v>
                </c:pt>
                <c:pt idx="53">
                  <c:v>1694.2178486403536</c:v>
                </c:pt>
                <c:pt idx="54">
                  <c:v>1598.3270463397776</c:v>
                </c:pt>
                <c:pt idx="55">
                  <c:v>1507.86355433063</c:v>
                </c:pt>
                <c:pt idx="56">
                  <c:v>1422.5201930264157</c:v>
                </c:pt>
                <c:pt idx="57">
                  <c:v>1342.0071688556793</c:v>
                </c:pt>
                <c:pt idx="58">
                  <c:v>1266.0510902333406</c:v>
                </c:pt>
                <c:pt idx="59">
                  <c:v>1194.3940392269294</c:v>
                </c:pt>
                <c:pt idx="60">
                  <c:v>1126.7926957654552</c:v>
                </c:pt>
                <c:pt idx="61">
                  <c:v>1063.0175114170609</c:v>
                </c:pt>
                <c:pt idx="62">
                  <c:v>1002.8519299299173</c:v>
                </c:pt>
                <c:pt idx="63">
                  <c:v>946.09165188961981</c:v>
                </c:pt>
                <c:pt idx="64">
                  <c:v>892.54394099613626</c:v>
                </c:pt>
                <c:pt idx="65">
                  <c:v>842.02696960469268</c:v>
                </c:pt>
                <c:pt idx="66">
                  <c:v>794.36920130829878</c:v>
                </c:pt>
                <c:pt idx="67">
                  <c:v>749.40880846540017</c:v>
                </c:pt>
                <c:pt idx="68">
                  <c:v>706.99312269480311</c:v>
                </c:pt>
                <c:pt idx="69">
                  <c:v>666.97811647196067</c:v>
                </c:pt>
                <c:pt idx="70">
                  <c:v>629.22791406631939</c:v>
                </c:pt>
                <c:pt idx="71">
                  <c:v>593.61433015905538</c:v>
                </c:pt>
                <c:pt idx="72">
                  <c:v>560.01643457452212</c:v>
                </c:pt>
                <c:pt idx="73">
                  <c:v>528.32014164740247</c:v>
                </c:pt>
                <c:pt idx="74">
                  <c:v>498.41782283121239</c:v>
                </c:pt>
                <c:pt idx="75">
                  <c:v>470.20794123272316</c:v>
                </c:pt>
                <c:pt idx="76">
                  <c:v>443.59470683131923</c:v>
                </c:pt>
                <c:pt idx="77">
                  <c:v>418.48775121254755</c:v>
                </c:pt>
                <c:pt idx="78">
                  <c:v>394.80182071137875</c:v>
                </c:pt>
                <c:pt idx="79">
                  <c:v>372.4564869232097</c:v>
                </c:pt>
                <c:pt idx="80">
                  <c:v>351.37587359961447</c:v>
                </c:pt>
                <c:pt idx="81">
                  <c:v>331.48839900148477</c:v>
                </c:pt>
                <c:pt idx="82">
                  <c:v>312.72653283468964</c:v>
                </c:pt>
                <c:pt idx="83">
                  <c:v>295.02656694289971</c:v>
                </c:pt>
                <c:pt idx="84">
                  <c:v>278.32839897893746</c:v>
                </c:pt>
                <c:pt idx="85">
                  <c:v>262.57532832008224</c:v>
                </c:pt>
                <c:pt idx="86">
                  <c:v>247.71386353433687</c:v>
                </c:pt>
                <c:pt idx="87">
                  <c:v>233.69354074388477</c:v>
                </c:pt>
                <c:pt idx="88">
                  <c:v>220.46675226896861</c:v>
                </c:pt>
                <c:pt idx="89">
                  <c:v>207.98858497033007</c:v>
                </c:pt>
                <c:pt idx="90">
                  <c:v>196.21666774128411</c:v>
                </c:pt>
                <c:pt idx="91">
                  <c:v>185.11102763156794</c:v>
                </c:pt>
                <c:pt idx="92">
                  <c:v>174.63395411441647</c:v>
                </c:pt>
                <c:pt idx="93">
                  <c:v>164.74987103596683</c:v>
                </c:pt>
                <c:pt idx="94">
                  <c:v>155.42521581218111</c:v>
                </c:pt>
                <c:pt idx="95">
                  <c:v>146.62832546308525</c:v>
                </c:pt>
                <c:pt idx="96">
                  <c:v>138.32932909734106</c:v>
                </c:pt>
                <c:pt idx="97">
                  <c:v>130.50004648206843</c:v>
                </c:pt>
                <c:pt idx="98">
                  <c:v>123.11389235350072</c:v>
                </c:pt>
                <c:pt idx="99">
                  <c:v>116.14578614354778</c:v>
                </c:pt>
                <c:pt idx="100">
                  <c:v>109.57206681573294</c:v>
                </c:pt>
                <c:pt idx="101">
                  <c:v>103.37041252131911</c:v>
                </c:pt>
                <c:pt idx="102">
                  <c:v>97.51976480280662</c:v>
                </c:pt>
                <c:pt idx="103">
                  <c:v>92.000257087426803</c:v>
                </c:pt>
                <c:pt idx="104">
                  <c:v>86.793147227822573</c:v>
                </c:pt>
                <c:pt idx="105">
                  <c:v>81.88075386084968</c:v>
                </c:pt>
                <c:pt idx="106">
                  <c:v>77.246396368397356</c:v>
                </c:pt>
                <c:pt idx="107">
                  <c:v>72.874338236358199</c:v>
                </c:pt>
                <c:pt idx="108">
                  <c:v>68.749733619415949</c:v>
                </c:pt>
                <c:pt idx="109">
                  <c:v>64.858576930205473</c:v>
                </c:pt>
                <c:pt idx="110">
                  <c:v>61.187655281668832</c:v>
                </c:pt>
                <c:pt idx="111">
                  <c:v>57.724503621119986</c:v>
                </c:pt>
                <c:pt idx="112">
                  <c:v>54.457362403670373</c:v>
                </c:pt>
                <c:pt idx="113">
                  <c:v>51.375137661290317</c:v>
                </c:pt>
                <c:pt idx="114">
                  <c:v>48.46736333191631</c:v>
                </c:pt>
                <c:pt idx="115">
                  <c:v>45.724165720687765</c:v>
                </c:pt>
                <c:pt idx="116">
                  <c:v>43.136229972637459</c:v>
                </c:pt>
                <c:pt idx="117">
                  <c:v>40.694768442989485</c:v>
                </c:pt>
                <c:pt idx="118">
                  <c:v>38.391490857662383</c:v>
                </c:pt>
                <c:pt idx="119">
                  <c:v>36.218576162653783</c:v>
                </c:pt>
                <c:pt idx="120">
                  <c:v>34.168645966717889</c:v>
                </c:pt>
                <c:pt idx="121">
                  <c:v>32.234739487157213</c:v>
                </c:pt>
                <c:pt idx="122">
                  <c:v>30.410289913653916</c:v>
                </c:pt>
                <c:pt idx="123">
                  <c:v>28.68910210988145</c:v>
                </c:pt>
                <c:pt idx="124">
                  <c:v>27.065331577179624</c:v>
                </c:pt>
                <c:pt idx="125">
                  <c:v>25.533464608861664</c:v>
                </c:pt>
                <c:pt idx="126">
                  <c:v>24.088299567764953</c:v>
                </c:pt>
                <c:pt idx="127">
                  <c:v>22.72492922347109</c:v>
                </c:pt>
                <c:pt idx="128">
                  <c:v>21.438724089219175</c:v>
                </c:pt>
                <c:pt idx="129">
                  <c:v>20.225316701930861</c:v>
                </c:pt>
                <c:pt idx="130">
                  <c:v>19.080586791968088</c:v>
                </c:pt>
                <c:pt idx="131">
                  <c:v>18.000647292265651</c:v>
                </c:pt>
                <c:pt idx="132">
                  <c:v>16.981831139330964</c:v>
                </c:pt>
                <c:pt idx="133">
                  <c:v>16.020678821292179</c:v>
                </c:pt>
                <c:pt idx="134">
                  <c:v>15.113926630712662</c:v>
                </c:pt>
                <c:pt idx="135">
                  <c:v>14.258495582282753</c:v>
                </c:pt>
                <c:pt idx="136">
                  <c:v>13.451480957757596</c:v>
                </c:pt>
                <c:pt idx="137">
                  <c:v>12.690142442639571</c:v>
                </c:pt>
                <c:pt idx="138">
                  <c:v>11.971894821113294</c:v>
                </c:pt>
                <c:pt idx="139">
                  <c:v>11.294299197636679</c:v>
                </c:pt>
                <c:pt idx="140">
                  <c:v>10.655054715379993</c:v>
                </c:pt>
                <c:pt idx="141">
                  <c:v>10.05199074339181</c:v>
                </c:pt>
                <c:pt idx="142">
                  <c:v>9.4830595059624834</c:v>
                </c:pt>
                <c:pt idx="143">
                  <c:v>8.946329129157272</c:v>
                </c:pt>
                <c:pt idx="144">
                  <c:v>8.4399770809077701</c:v>
                </c:pt>
                <c:pt idx="145">
                  <c:v>7.962283982386694</c:v>
                </c:pt>
                <c:pt idx="146">
                  <c:v>7.5116277696518194</c:v>
                </c:pt>
                <c:pt idx="147">
                  <c:v>7.0864781857342285</c:v>
                </c:pt>
                <c:pt idx="148">
                  <c:v>6.6853915844680909</c:v>
                </c:pt>
                <c:pt idx="149">
                  <c:v>6.3070060284177645</c:v>
                </c:pt>
                <c:pt idx="150">
                  <c:v>5.9500366642566549</c:v>
                </c:pt>
                <c:pt idx="151">
                  <c:v>5.6132713598943509</c:v>
                </c:pt>
                <c:pt idx="152">
                  <c:v>5.2955665885374197</c:v>
                </c:pt>
                <c:pt idx="153">
                  <c:v>4.9958435457076575</c:v>
                </c:pt>
                <c:pt idx="154">
                  <c:v>4.7130844860327077</c:v>
                </c:pt>
                <c:pt idx="155">
                  <c:v>4.4463292673701442</c:v>
                </c:pt>
                <c:pt idx="156">
                  <c:v>4.1946720905302106</c:v>
                </c:pt>
                <c:pt idx="157">
                  <c:v>3.9572584235265391</c:v>
                </c:pt>
                <c:pt idx="158">
                  <c:v>3.7332820999107761</c:v>
                </c:pt>
                <c:pt idx="159">
                  <c:v>3.5219825813381691</c:v>
                </c:pt>
                <c:pt idx="160">
                  <c:v>3.3226423750688254</c:v>
                </c:pt>
                <c:pt idx="161">
                  <c:v>3.1345845976354605</c:v>
                </c:pt>
                <c:pt idx="162">
                  <c:v>2.9571706764047794</c:v>
                </c:pt>
                <c:pt idx="163">
                  <c:v>2.7897981812278698</c:v>
                </c:pt>
                <c:pt idx="164">
                  <c:v>2.6318987788167125</c:v>
                </c:pt>
                <c:pt idx="165">
                  <c:v>2.4829363029006561</c:v>
                </c:pt>
                <c:pt idx="166">
                  <c:v>2.3424049336098394</c:v>
                </c:pt>
                <c:pt idx="167">
                  <c:v>2.2098274799034376</c:v>
                </c:pt>
                <c:pt idx="168">
                  <c:v>2.084753759210519</c:v>
                </c:pt>
                <c:pt idx="169">
                  <c:v>1.9667590687813807</c:v>
                </c:pt>
                <c:pt idx="170">
                  <c:v>1.855442743558664</c:v>
                </c:pt>
                <c:pt idx="171">
                  <c:v>1.7504267956713204</c:v>
                </c:pt>
                <c:pt idx="172">
                  <c:v>1.651354630931672</c:v>
                </c:pt>
                <c:pt idx="173">
                  <c:v>1.5578898379772776</c:v>
                </c:pt>
                <c:pt idx="174">
                  <c:v>1.4697150459459916</c:v>
                </c:pt>
                <c:pt idx="175">
                  <c:v>1.3865308468053141</c:v>
                </c:pt>
                <c:pt idx="176">
                  <c:v>1.3080547786766734</c:v>
                </c:pt>
                <c:pt idx="177">
                  <c:v>1.234020366702399</c:v>
                </c:pt>
                <c:pt idx="178">
                  <c:v>1.1641762181985287</c:v>
                </c:pt>
                <c:pt idx="179">
                  <c:v>1.0982851690209414</c:v>
                </c:pt>
                <c:pt idx="180">
                  <c:v>1.0361234782461923</c:v>
                </c:pt>
                <c:pt idx="181">
                  <c:v>0.97748006843249846</c:v>
                </c:pt>
                <c:pt idx="182">
                  <c:v>0.92215580888108595</c:v>
                </c:pt>
                <c:pt idx="183">
                  <c:v>0.86996283946413155</c:v>
                </c:pt>
                <c:pt idx="184">
                  <c:v>0.82072393272327138</c:v>
                </c:pt>
                <c:pt idx="185">
                  <c:v>0.77427189207260949</c:v>
                </c:pt>
                <c:pt idx="186">
                  <c:v>0.73044898406275027</c:v>
                </c:pt>
                <c:pt idx="187">
                  <c:v>0.68910640277804158</c:v>
                </c:pt>
                <c:pt idx="188">
                  <c:v>0.65010376454832375</c:v>
                </c:pt>
                <c:pt idx="189">
                  <c:v>0.6133086312594187</c:v>
                </c:pt>
                <c:pt idx="190">
                  <c:v>0.57859606064370317</c:v>
                </c:pt>
                <c:pt idx="191">
                  <c:v>0.54584818202372332</c:v>
                </c:pt>
                <c:pt idx="192">
                  <c:v>0.51495379606823877</c:v>
                </c:pt>
                <c:pt idx="193">
                  <c:v>0.48580799720161788</c:v>
                </c:pt>
                <c:pt idx="194">
                  <c:v>0.458311817384433</c:v>
                </c:pt>
                <c:pt idx="195">
                  <c:v>0.43237189005566729</c:v>
                </c:pt>
                <c:pt idx="196">
                  <c:v>0.40790013309541134</c:v>
                </c:pt>
                <c:pt idx="197">
                  <c:v>0.38481344973150949</c:v>
                </c:pt>
                <c:pt idx="198">
                  <c:v>0.36303344637455043</c:v>
                </c:pt>
                <c:pt idx="199">
                  <c:v>0.3424861664230755</c:v>
                </c:pt>
                <c:pt idx="200">
                  <c:v>0.32310183913511004</c:v>
                </c:pt>
                <c:pt idx="201">
                  <c:v>0.3048146427132794</c:v>
                </c:pt>
                <c:pt idx="202">
                  <c:v>0.28756248079903873</c:v>
                </c:pt>
                <c:pt idx="203">
                  <c:v>0.27128677161707426</c:v>
                </c:pt>
                <c:pt idx="204">
                  <c:v>0.25593224905389195</c:v>
                </c:pt>
                <c:pt idx="205">
                  <c:v>0.24144677499513159</c:v>
                </c:pt>
                <c:pt idx="206">
                  <c:v>0.22778116228437525</c:v>
                </c:pt>
                <c:pt idx="207">
                  <c:v>0.21488900770228578</c:v>
                </c:pt>
                <c:pt idx="208">
                  <c:v>0.20272653439893604</c:v>
                </c:pt>
                <c:pt idx="209">
                  <c:v>0.19125244324428903</c:v>
                </c:pt>
                <c:pt idx="210">
                  <c:v>0.18042777259207152</c:v>
                </c:pt>
                <c:pt idx="211">
                  <c:v>0.17021576598085303</c:v>
                </c:pt>
                <c:pt idx="212">
                  <c:v>0.16058174732309305</c:v>
                </c:pt>
                <c:pt idx="213">
                  <c:v>0.1514930031583463</c:v>
                </c:pt>
                <c:pt idx="214">
                  <c:v>0.14291867157080246</c:v>
                </c:pt>
                <c:pt idx="215">
                  <c:v>0.13482963739396678</c:v>
                </c:pt>
                <c:pt idx="216">
                  <c:v>0.12719843334663661</c:v>
                </c:pt>
                <c:pt idx="217">
                  <c:v>0.11999914676446902</c:v>
                </c:pt>
                <c:pt idx="218">
                  <c:v>0.11320733161043554</c:v>
                </c:pt>
                <c:pt idx="219">
                  <c:v>0.10679992546538528</c:v>
                </c:pt>
                <c:pt idx="220">
                  <c:v>0.10075517121684735</c:v>
                </c:pt>
                <c:pt idx="221">
                  <c:v>9.5052543180158336E-2</c:v>
                </c:pt>
                <c:pt idx="222">
                  <c:v>8.9672677401049533E-2</c:v>
                </c:pt>
                <c:pt idx="223">
                  <c:v>8.4597305903028719E-2</c:v>
                </c:pt>
                <c:pt idx="224">
                  <c:v>7.9809194656285068E-2</c:v>
                </c:pt>
                <c:pt idx="225">
                  <c:v>7.5292085057483651E-2</c:v>
                </c:pt>
                <c:pt idx="226">
                  <c:v>7.1030638721736802E-2</c:v>
                </c:pt>
                <c:pt idx="227">
                  <c:v>6.7010385399287234E-2</c:v>
                </c:pt>
                <c:pt idx="228">
                  <c:v>6.3217673840047547E-2</c:v>
                </c:pt>
                <c:pt idx="229">
                  <c:v>5.9639625439150808E-2</c:v>
                </c:pt>
                <c:pt idx="230">
                  <c:v>5.6264090506110427E-2</c:v>
                </c:pt>
                <c:pt idx="231">
                  <c:v>5.30796070090956E-2</c:v>
                </c:pt>
                <c:pt idx="232">
                  <c:v>5.0075361654233957E-2</c:v>
                </c:pt>
                <c:pt idx="233">
                  <c:v>4.7241153167781325E-2</c:v>
                </c:pt>
                <c:pt idx="234">
                  <c:v>4.4567357656478943E-2</c:v>
                </c:pt>
                <c:pt idx="235">
                  <c:v>4.2044895928474983E-2</c:v>
                </c:pt>
                <c:pt idx="236">
                  <c:v>3.9665202663844788E-2</c:v>
                </c:pt>
                <c:pt idx="237">
                  <c:v>3.7420197330024552E-2</c:v>
                </c:pt>
                <c:pt idx="238">
                  <c:v>3.5302256743398347E-2</c:v>
                </c:pt>
                <c:pt idx="239">
                  <c:v>3.3304189183868106E-2</c:v>
                </c:pt>
                <c:pt idx="240">
                  <c:v>3.1419209974509525E-2</c:v>
                </c:pt>
                <c:pt idx="241">
                  <c:v>2.9640918443391593E-2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1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48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36697.3665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27502.973374609319</c:v>
                </c:pt>
                <c:pt idx="50">
                  <c:v>25946.336378570613</c:v>
                </c:pt>
                <c:pt idx="51">
                  <c:v>24477.803265135142</c:v>
                </c:pt>
                <c:pt idx="52">
                  <c:v>23092.38745480523</c:v>
                </c:pt>
                <c:pt idx="53">
                  <c:v>21785.384602808306</c:v>
                </c:pt>
                <c:pt idx="54">
                  <c:v>20552.356624932621</c:v>
                </c:pt>
                <c:pt idx="55">
                  <c:v>19389.116627482501</c:v>
                </c:pt>
                <c:pt idx="56">
                  <c:v>18291.714690180979</c:v>
                </c:pt>
                <c:pt idx="57">
                  <c:v>17256.424453743959</c:v>
                </c:pt>
                <c:pt idx="58">
                  <c:v>16279.730466582419</c:v>
                </c:pt>
                <c:pt idx="59">
                  <c:v>15358.316247666877</c:v>
                </c:pt>
                <c:pt idx="60">
                  <c:v>14489.053025020128</c:v>
                </c:pt>
                <c:pt idx="61">
                  <c:v>13668.989111598505</c:v>
                </c:pt>
                <c:pt idx="62">
                  <c:v>12895.339882486138</c:v>
                </c:pt>
                <c:pt idx="63">
                  <c:v>12165.478319368638</c:v>
                </c:pt>
                <c:pt idx="64">
                  <c:v>11476.9260901788</c:v>
                </c:pt>
                <c:pt idx="65">
                  <c:v>10827.345133624209</c:v>
                </c:pt>
                <c:pt idx="66">
                  <c:v>10214.529720021006</c:v>
                </c:pt>
                <c:pt idx="67">
                  <c:v>9636.3989614754337</c:v>
                </c:pt>
                <c:pt idx="68">
                  <c:v>9090.9897459805761</c:v>
                </c:pt>
                <c:pt idx="69">
                  <c:v>8576.4500714351907</c:v>
                </c:pt>
                <c:pt idx="70">
                  <c:v>8091.0327569494821</c:v>
                </c:pt>
                <c:pt idx="71">
                  <c:v>7633.0895100838143</c:v>
                </c:pt>
                <c:pt idx="72">
                  <c:v>7201.0653298749639</c:v>
                </c:pt>
                <c:pt idx="73">
                  <c:v>6793.4932266447158</c:v>
                </c:pt>
                <c:pt idx="74">
                  <c:v>6408.9892406612826</c:v>
                </c:pt>
                <c:pt idx="75">
                  <c:v>6046.2477427388212</c:v>
                </c:pt>
                <c:pt idx="76">
                  <c:v>5704.0370008176687</c:v>
                </c:pt>
                <c:pt idx="77">
                  <c:v>5381.1949974710915</c:v>
                </c:pt>
                <c:pt idx="78">
                  <c:v>5076.6254841363943</c:v>
                </c:pt>
                <c:pt idx="79">
                  <c:v>4789.2942586720546</c:v>
                </c:pt>
                <c:pt idx="80">
                  <c:v>4518.2256536008917</c:v>
                </c:pt>
                <c:pt idx="81">
                  <c:v>4262.4992231146744</c:v>
                </c:pt>
                <c:pt idx="82">
                  <c:v>4021.2466175904983</c:v>
                </c:pt>
                <c:pt idx="83">
                  <c:v>3793.6486350059772</c:v>
                </c:pt>
                <c:pt idx="84">
                  <c:v>3578.9324392409831</c:v>
                </c:pt>
                <c:pt idx="85">
                  <c:v>3376.3689358203392</c:v>
                </c:pt>
                <c:pt idx="86">
                  <c:v>3185.2702961864916</c:v>
                </c:pt>
                <c:pt idx="87">
                  <c:v>3004.9876220955312</c:v>
                </c:pt>
                <c:pt idx="88">
                  <c:v>2834.908742205741</c:v>
                </c:pt>
                <c:pt idx="89">
                  <c:v>2674.456133376726</c:v>
                </c:pt>
                <c:pt idx="90">
                  <c:v>2523.0849596206458</c:v>
                </c:pt>
                <c:pt idx="91">
                  <c:v>2380.2812220465767</c:v>
                </c:pt>
                <c:pt idx="92">
                  <c:v>2245.560013515917</c:v>
                </c:pt>
                <c:pt idx="93">
                  <c:v>2118.4638720823109</c:v>
                </c:pt>
                <c:pt idx="94">
                  <c:v>1998.5612276249979</c:v>
                </c:pt>
                <c:pt idx="95">
                  <c:v>1885.4449364009479</c:v>
                </c:pt>
                <c:pt idx="96">
                  <c:v>1778.730898539678</c:v>
                </c:pt>
                <c:pt idx="97">
                  <c:v>1678.0567537862887</c:v>
                </c:pt>
                <c:pt idx="98">
                  <c:v>1583.0806510639607</c:v>
                </c:pt>
                <c:pt idx="99">
                  <c:v>1493.4800876778136</c:v>
                </c:pt>
                <c:pt idx="100">
                  <c:v>1408.9508142185057</c:v>
                </c:pt>
                <c:pt idx="101">
                  <c:v>1329.2058014470442</c:v>
                </c:pt>
                <c:pt idx="102">
                  <c:v>1253.9742656527389</c:v>
                </c:pt>
                <c:pt idx="103">
                  <c:v>1183.0007491747865</c:v>
                </c:pt>
                <c:pt idx="104">
                  <c:v>1116.0442529652876</c:v>
                </c:pt>
                <c:pt idx="105">
                  <c:v>1052.8774182482096</c:v>
                </c:pt>
                <c:pt idx="106">
                  <c:v>993.28575449552045</c:v>
                </c:pt>
                <c:pt idx="107">
                  <c:v>937.06691109899589</c:v>
                </c:pt>
                <c:pt idx="108">
                  <c:v>884.02999026457246</c:v>
                </c:pt>
                <c:pt idx="109">
                  <c:v>833.99489879609894</c:v>
                </c:pt>
                <c:pt idx="110">
                  <c:v>786.79173656738942</c:v>
                </c:pt>
                <c:pt idx="111">
                  <c:v>742.26021960606249</c:v>
                </c:pt>
                <c:pt idx="112">
                  <c:v>700.24913583017883</c:v>
                </c:pt>
                <c:pt idx="113">
                  <c:v>660.61583158956512</c:v>
                </c:pt>
                <c:pt idx="114">
                  <c:v>623.22572726831561</c:v>
                </c:pt>
                <c:pt idx="115">
                  <c:v>587.95186030363993</c:v>
                </c:pt>
                <c:pt idx="116">
                  <c:v>554.67445406932484</c:v>
                </c:pt>
                <c:pt idx="117">
                  <c:v>523.28051115990127</c:v>
                </c:pt>
                <c:pt idx="118">
                  <c:v>493.66342969446436</c:v>
                </c:pt>
                <c:pt idx="119">
                  <c:v>465.72264133726111</c:v>
                </c:pt>
                <c:pt idx="120">
                  <c:v>439.36326980590053</c:v>
                </c:pt>
                <c:pt idx="121">
                  <c:v>414.49580870761065</c:v>
                </c:pt>
                <c:pt idx="122">
                  <c:v>391.03581760959673</c:v>
                </c:pt>
                <c:pt idx="123">
                  <c:v>368.90363531147136</c:v>
                </c:pt>
                <c:pt idx="124">
                  <c:v>348.02410934613874</c:v>
                </c:pt>
                <c:pt idx="125">
                  <c:v>328.32634079062109</c:v>
                </c:pt>
                <c:pt idx="126">
                  <c:v>309.74344352030175</c:v>
                </c:pt>
                <c:pt idx="127">
                  <c:v>292.21231708910454</c:v>
                </c:pt>
                <c:pt idx="128">
                  <c:v>275.67343246439606</c:v>
                </c:pt>
                <c:pt idx="129">
                  <c:v>260.07062988904897</c:v>
                </c:pt>
                <c:pt idx="130">
                  <c:v>245.35092818428254</c:v>
                </c:pt>
                <c:pt idx="131">
                  <c:v>231.46434484574507</c:v>
                </c:pt>
                <c:pt idx="132">
                  <c:v>218.36372632195372</c:v>
                </c:pt>
                <c:pt idx="133">
                  <c:v>206.00458789878124</c:v>
                </c:pt>
                <c:pt idx="134">
                  <c:v>194.34496264629868</c:v>
                </c:pt>
                <c:pt idx="135">
                  <c:v>183.3452589150549</c:v>
                </c:pt>
                <c:pt idx="136">
                  <c:v>172.9681258979044</c:v>
                </c:pt>
                <c:pt idx="137">
                  <c:v>163.17832680088284</c:v>
                </c:pt>
                <c:pt idx="138">
                  <c:v>153.94261919246662</c:v>
                </c:pt>
                <c:pt idx="139">
                  <c:v>145.22964212492818</c:v>
                </c:pt>
                <c:pt idx="140">
                  <c:v>137.0098096444942</c:v>
                </c:pt>
                <c:pt idx="141">
                  <c:v>129.25521032870768</c:v>
                </c:pt>
                <c:pt idx="142">
                  <c:v>121.93951250986089</c:v>
                </c:pt>
                <c:pt idx="143">
                  <c:v>115.0378748626743</c:v>
                </c:pt>
                <c:pt idx="144">
                  <c:v>108.52686205261105</c:v>
                </c:pt>
                <c:pt idx="145">
                  <c:v>102.38436515840085</c:v>
                </c:pt>
                <c:pt idx="146">
                  <c:v>96.589526598558521</c:v>
                </c:pt>
                <c:pt idx="147">
                  <c:v>91.122669306976078</c:v>
                </c:pt>
                <c:pt idx="148">
                  <c:v>85.965229917095769</c:v>
                </c:pt>
                <c:pt idx="149">
                  <c:v>81.099695727782844</c:v>
                </c:pt>
                <c:pt idx="150">
                  <c:v>76.509545236858258</c:v>
                </c:pt>
                <c:pt idx="151">
                  <c:v>72.179192040365649</c:v>
                </c:pt>
                <c:pt idx="152">
                  <c:v>68.093931907076097</c:v>
                </c:pt>
                <c:pt idx="153">
                  <c:v>64.239892848515552</c:v>
                </c:pt>
                <c:pt idx="154">
                  <c:v>60.603988014972003</c:v>
                </c:pt>
                <c:pt idx="155">
                  <c:v>57.173871257534984</c:v>
                </c:pt>
                <c:pt idx="156">
                  <c:v>53.937895205273065</c:v>
                </c:pt>
                <c:pt idx="157">
                  <c:v>50.885071715195444</c:v>
                </c:pt>
                <c:pt idx="158">
                  <c:v>48.005034560700651</c:v>
                </c:pt>
                <c:pt idx="159">
                  <c:v>45.288004231816629</c:v>
                </c:pt>
                <c:pt idx="160">
                  <c:v>42.724754727707165</c:v>
                </c:pt>
                <c:pt idx="161">
                  <c:v>40.306582228684654</c:v>
                </c:pt>
                <c:pt idx="162">
                  <c:v>38.025275541351327</c:v>
                </c:pt>
                <c:pt idx="163">
                  <c:v>35.873088216511803</c:v>
                </c:pt>
                <c:pt idx="164">
                  <c:v>33.842712245180103</c:v>
                </c:pt>
                <c:pt idx="165">
                  <c:v>31.927253243362713</c:v>
                </c:pt>
                <c:pt idx="166">
                  <c:v>30.120207041354707</c:v>
                </c:pt>
                <c:pt idx="167">
                  <c:v>28.415437598055043</c:v>
                </c:pt>
                <c:pt idx="168">
                  <c:v>26.807156165306502</c:v>
                </c:pt>
                <c:pt idx="169">
                  <c:v>25.289901631510265</c:v>
                </c:pt>
                <c:pt idx="170">
                  <c:v>23.858521977769549</c:v>
                </c:pt>
                <c:pt idx="171">
                  <c:v>22.508156783594387</c:v>
                </c:pt>
                <c:pt idx="172">
                  <c:v>21.234220722763645</c:v>
                </c:pt>
                <c:pt idx="173">
                  <c:v>20.032387993302439</c:v>
                </c:pt>
                <c:pt idx="174">
                  <c:v>18.898577628705119</c:v>
                </c:pt>
                <c:pt idx="175">
                  <c:v>17.828939640526336</c:v>
                </c:pt>
                <c:pt idx="176">
                  <c:v>16.819841945285646</c:v>
                </c:pt>
                <c:pt idx="177">
                  <c:v>15.867858031294485</c:v>
                </c:pt>
                <c:pt idx="178">
                  <c:v>14.969755323526666</c:v>
                </c:pt>
                <c:pt idx="179">
                  <c:v>14.122484207023977</c:v>
                </c:pt>
                <c:pt idx="180">
                  <c:v>13.323167671564541</c:v>
                </c:pt>
                <c:pt idx="181">
                  <c:v>12.569091542431146</c:v>
                </c:pt>
                <c:pt idx="182">
                  <c:v>11.857695264106987</c:v>
                </c:pt>
                <c:pt idx="183">
                  <c:v>11.186563205603727</c:v>
                </c:pt>
                <c:pt idx="184">
                  <c:v>10.553416457898109</c:v>
                </c:pt>
                <c:pt idx="185">
                  <c:v>9.9561050956243093</c:v>
                </c:pt>
                <c:pt idx="186">
                  <c:v>9.3926008767457052</c:v>
                </c:pt>
                <c:pt idx="187">
                  <c:v>8.8609903554169129</c:v>
                </c:pt>
                <c:pt idx="188">
                  <c:v>8.3594683846499951</c:v>
                </c:pt>
                <c:pt idx="189">
                  <c:v>7.886331986722368</c:v>
                </c:pt>
                <c:pt idx="190">
                  <c:v>7.4399745705126437</c:v>
                </c:pt>
                <c:pt idx="191">
                  <c:v>7.0188804761286878</c:v>
                </c:pt>
                <c:pt idx="192">
                  <c:v>6.621619828303519</c:v>
                </c:pt>
                <c:pt idx="193">
                  <c:v>6.2468436810831411</c:v>
                </c:pt>
                <c:pt idx="194">
                  <c:v>5.8932794373195243</c:v>
                </c:pt>
                <c:pt idx="195">
                  <c:v>5.5597265274150676</c:v>
                </c:pt>
                <c:pt idx="196">
                  <c:v>5.2450523326452076</c:v>
                </c:pt>
                <c:pt idx="197">
                  <c:v>4.9481883392163297</c:v>
                </c:pt>
                <c:pt idx="198">
                  <c:v>4.6681265099996239</c:v>
                </c:pt>
                <c:pt idx="199">
                  <c:v>4.4039158616206766</c:v>
                </c:pt>
                <c:pt idx="200">
                  <c:v>4.1546592352818967</c:v>
                </c:pt>
                <c:pt idx="201">
                  <c:v>3.9195102503527157</c:v>
                </c:pt>
                <c:pt idx="202">
                  <c:v>3.6976704303831185</c:v>
                </c:pt>
                <c:pt idx="203">
                  <c:v>3.4883864917815348</c:v>
                </c:pt>
                <c:pt idx="204">
                  <c:v>3.2909477859504808</c:v>
                </c:pt>
                <c:pt idx="205">
                  <c:v>3.1046838861944073</c:v>
                </c:pt>
                <c:pt idx="206">
                  <c:v>2.9289623112058236</c:v>
                </c:pt>
                <c:pt idx="207">
                  <c:v>2.7631863773995109</c:v>
                </c:pt>
                <c:pt idx="208">
                  <c:v>2.6067931728021789</c:v>
                </c:pt>
                <c:pt idx="209">
                  <c:v>2.4592516456176612</c:v>
                </c:pt>
                <c:pt idx="210">
                  <c:v>2.3200608009771444</c:v>
                </c:pt>
                <c:pt idx="211">
                  <c:v>2.1887479997512838</c:v>
                </c:pt>
                <c:pt idx="212">
                  <c:v>2.0648673536476165</c:v>
                </c:pt>
                <c:pt idx="213">
                  <c:v>1.9479982111436354</c:v>
                </c:pt>
                <c:pt idx="214">
                  <c:v>1.8377437291143275</c:v>
                </c:pt>
                <c:pt idx="215">
                  <c:v>1.7337295253039684</c:v>
                </c:pt>
                <c:pt idx="216">
                  <c:v>1.6356024070664801</c:v>
                </c:pt>
                <c:pt idx="217">
                  <c:v>1.5430291720576379</c:v>
                </c:pt>
                <c:pt idx="218">
                  <c:v>1.4556954768067327</c:v>
                </c:pt>
                <c:pt idx="219">
                  <c:v>1.3733047693257912</c:v>
                </c:pt>
                <c:pt idx="220">
                  <c:v>1.295577282131898</c:v>
                </c:pt>
                <c:pt idx="221">
                  <c:v>1.2222490822633107</c:v>
                </c:pt>
                <c:pt idx="222">
                  <c:v>1.1530711750635787</c:v>
                </c:pt>
                <c:pt idx="223">
                  <c:v>1.0878086586904636</c:v>
                </c:pt>
                <c:pt idx="224">
                  <c:v>1.0262399264786917</c:v>
                </c:pt>
                <c:pt idx="225">
                  <c:v>0.96815591444806648</c:v>
                </c:pt>
                <c:pt idx="226">
                  <c:v>0.91335939140176692</c:v>
                </c:pt>
                <c:pt idx="227">
                  <c:v>0.86166428920427285</c:v>
                </c:pt>
                <c:pt idx="228">
                  <c:v>0.81289507096479885</c:v>
                </c:pt>
                <c:pt idx="229">
                  <c:v>0.76688613498082581</c:v>
                </c:pt>
                <c:pt idx="230">
                  <c:v>0.72348125241775119</c:v>
                </c:pt>
                <c:pt idx="231">
                  <c:v>0.68253303681523048</c:v>
                </c:pt>
                <c:pt idx="232">
                  <c:v>0.64390244361885662</c:v>
                </c:pt>
                <c:pt idx="233">
                  <c:v>0.60745829803777629</c:v>
                </c:pt>
                <c:pt idx="234">
                  <c:v>0.57307684962502847</c:v>
                </c:pt>
                <c:pt idx="235">
                  <c:v>0.54064135206812836</c:v>
                </c:pt>
                <c:pt idx="236">
                  <c:v>0.51004166676302665</c:v>
                </c:pt>
                <c:pt idx="237">
                  <c:v>0.48117388882533119</c:v>
                </c:pt>
                <c:pt idx="238">
                  <c:v>0.453939994268868</c:v>
                </c:pt>
                <c:pt idx="239">
                  <c:v>0.42824750715353421</c:v>
                </c:pt>
                <c:pt idx="240">
                  <c:v>0.40400918557220405</c:v>
                </c:pt>
                <c:pt idx="241">
                  <c:v>0.38114272541041827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30610.65</c:v>
                </c:pt>
                <c:pt idx="50">
                  <c:v>32141.182500000003</c:v>
                </c:pt>
                <c:pt idx="51">
                  <c:v>33748.241625000002</c:v>
                </c:pt>
                <c:pt idx="52">
                  <c:v>35435.653706250007</c:v>
                </c:pt>
                <c:pt idx="53">
                  <c:v>37207.436391562507</c:v>
                </c:pt>
                <c:pt idx="54">
                  <c:v>39067.808211140633</c:v>
                </c:pt>
                <c:pt idx="55">
                  <c:v>41021.198621697666</c:v>
                </c:pt>
                <c:pt idx="56">
                  <c:v>43072.25855278255</c:v>
                </c:pt>
                <c:pt idx="57">
                  <c:v>45225.87148042168</c:v>
                </c:pt>
                <c:pt idx="58">
                  <c:v>47487.165054442768</c:v>
                </c:pt>
                <c:pt idx="59">
                  <c:v>49861.523307164905</c:v>
                </c:pt>
                <c:pt idx="60">
                  <c:v>52354.59947252315</c:v>
                </c:pt>
                <c:pt idx="61">
                  <c:v>54972.329446149313</c:v>
                </c:pt>
                <c:pt idx="62">
                  <c:v>57720.945918456782</c:v>
                </c:pt>
                <c:pt idx="63">
                  <c:v>60606.993214379625</c:v>
                </c:pt>
                <c:pt idx="64">
                  <c:v>63637.342875098606</c:v>
                </c:pt>
                <c:pt idx="65">
                  <c:v>66819.210018853541</c:v>
                </c:pt>
                <c:pt idx="66">
                  <c:v>70160.170519796215</c:v>
                </c:pt>
                <c:pt idx="67">
                  <c:v>73668.179045786033</c:v>
                </c:pt>
                <c:pt idx="68">
                  <c:v>77351.587998075338</c:v>
                </c:pt>
                <c:pt idx="69">
                  <c:v>81219.167397979109</c:v>
                </c:pt>
                <c:pt idx="70">
                  <c:v>85280.125767878068</c:v>
                </c:pt>
                <c:pt idx="71">
                  <c:v>89544.132056271977</c:v>
                </c:pt>
                <c:pt idx="72">
                  <c:v>94021.338659085581</c:v>
                </c:pt>
                <c:pt idx="73">
                  <c:v>98722.405592039868</c:v>
                </c:pt>
                <c:pt idx="74">
                  <c:v>103658.52587164186</c:v>
                </c:pt>
                <c:pt idx="75">
                  <c:v>108841.45216522396</c:v>
                </c:pt>
                <c:pt idx="76">
                  <c:v>114283.52477348517</c:v>
                </c:pt>
                <c:pt idx="77">
                  <c:v>119997.70101215944</c:v>
                </c:pt>
                <c:pt idx="78">
                  <c:v>125997.58606276741</c:v>
                </c:pt>
                <c:pt idx="79">
                  <c:v>132297.46536590578</c:v>
                </c:pt>
                <c:pt idx="80">
                  <c:v>138912.33863420106</c:v>
                </c:pt>
                <c:pt idx="81">
                  <c:v>145857.95556591114</c:v>
                </c:pt>
                <c:pt idx="82">
                  <c:v>153150.8533442067</c:v>
                </c:pt>
                <c:pt idx="83">
                  <c:v>160808.39601141703</c:v>
                </c:pt>
                <c:pt idx="84">
                  <c:v>168848.81581198788</c:v>
                </c:pt>
                <c:pt idx="85">
                  <c:v>177291.25660258729</c:v>
                </c:pt>
                <c:pt idx="86">
                  <c:v>186155.81943271667</c:v>
                </c:pt>
                <c:pt idx="87">
                  <c:v>195463.61040435251</c:v>
                </c:pt>
                <c:pt idx="88">
                  <c:v>205236.79092457014</c:v>
                </c:pt>
                <c:pt idx="89">
                  <c:v>215498.63047079867</c:v>
                </c:pt>
                <c:pt idx="90">
                  <c:v>226273.56199433861</c:v>
                </c:pt>
                <c:pt idx="91">
                  <c:v>237587.24009405554</c:v>
                </c:pt>
                <c:pt idx="92">
                  <c:v>249466.60209875833</c:v>
                </c:pt>
                <c:pt idx="93">
                  <c:v>261939.93220369625</c:v>
                </c:pt>
                <c:pt idx="94">
                  <c:v>275036.92881388107</c:v>
                </c:pt>
                <c:pt idx="95">
                  <c:v>288788.77525457513</c:v>
                </c:pt>
                <c:pt idx="96">
                  <c:v>303228.21401730389</c:v>
                </c:pt>
                <c:pt idx="97">
                  <c:v>318389.6247181691</c:v>
                </c:pt>
                <c:pt idx="98">
                  <c:v>334309.10595407756</c:v>
                </c:pt>
                <c:pt idx="99">
                  <c:v>351024.56125178147</c:v>
                </c:pt>
                <c:pt idx="100">
                  <c:v>368575.78931437054</c:v>
                </c:pt>
                <c:pt idx="101">
                  <c:v>387004.5787800891</c:v>
                </c:pt>
                <c:pt idx="102">
                  <c:v>406354.80771909357</c:v>
                </c:pt>
                <c:pt idx="103">
                  <c:v>426672.54810504825</c:v>
                </c:pt>
                <c:pt idx="104">
                  <c:v>448006.17551030067</c:v>
                </c:pt>
                <c:pt idx="105">
                  <c:v>470406.48428581574</c:v>
                </c:pt>
                <c:pt idx="106">
                  <c:v>493926.80850010656</c:v>
                </c:pt>
                <c:pt idx="107">
                  <c:v>518623.14892511192</c:v>
                </c:pt>
                <c:pt idx="108">
                  <c:v>544554.30637136754</c:v>
                </c:pt>
                <c:pt idx="109">
                  <c:v>571782.02168993594</c:v>
                </c:pt>
                <c:pt idx="110">
                  <c:v>600371.12277443276</c:v>
                </c:pt>
                <c:pt idx="111">
                  <c:v>630389.67891315441</c:v>
                </c:pt>
                <c:pt idx="112">
                  <c:v>661909.16285881214</c:v>
                </c:pt>
                <c:pt idx="113">
                  <c:v>695004.62100175279</c:v>
                </c:pt>
                <c:pt idx="114">
                  <c:v>729754.85205184051</c:v>
                </c:pt>
                <c:pt idx="115">
                  <c:v>766242.59465443261</c:v>
                </c:pt>
                <c:pt idx="116">
                  <c:v>804554.72438715433</c:v>
                </c:pt>
                <c:pt idx="117">
                  <c:v>844782.46060651203</c:v>
                </c:pt>
                <c:pt idx="118">
                  <c:v>887021.58363683766</c:v>
                </c:pt>
                <c:pt idx="119">
                  <c:v>931372.66281867959</c:v>
                </c:pt>
                <c:pt idx="120">
                  <c:v>977941.29595961364</c:v>
                </c:pt>
                <c:pt idx="121">
                  <c:v>1026838.3607575943</c:v>
                </c:pt>
                <c:pt idx="122">
                  <c:v>1078180.2787954742</c:v>
                </c:pt>
                <c:pt idx="123">
                  <c:v>1132089.2927352479</c:v>
                </c:pt>
                <c:pt idx="124">
                  <c:v>1188693.7573720103</c:v>
                </c:pt>
                <c:pt idx="125">
                  <c:v>1248128.4452406107</c:v>
                </c:pt>
                <c:pt idx="126">
                  <c:v>1310534.8675026414</c:v>
                </c:pt>
                <c:pt idx="127">
                  <c:v>1376061.6108777735</c:v>
                </c:pt>
                <c:pt idx="128">
                  <c:v>1444864.6914216622</c:v>
                </c:pt>
                <c:pt idx="129">
                  <c:v>1517107.9259927454</c:v>
                </c:pt>
                <c:pt idx="130">
                  <c:v>1592963.3222923828</c:v>
                </c:pt>
                <c:pt idx="131">
                  <c:v>1672611.4884070021</c:v>
                </c:pt>
                <c:pt idx="132">
                  <c:v>1756242.0628273522</c:v>
                </c:pt>
                <c:pt idx="133">
                  <c:v>1844054.1659687199</c:v>
                </c:pt>
                <c:pt idx="134">
                  <c:v>1936256.874267156</c:v>
                </c:pt>
                <c:pt idx="135">
                  <c:v>2033069.7179805138</c:v>
                </c:pt>
                <c:pt idx="136">
                  <c:v>2134723.2038795394</c:v>
                </c:pt>
                <c:pt idx="137">
                  <c:v>2241459.3640735163</c:v>
                </c:pt>
                <c:pt idx="138">
                  <c:v>2353532.3322771923</c:v>
                </c:pt>
                <c:pt idx="139">
                  <c:v>2471208.948891052</c:v>
                </c:pt>
                <c:pt idx="140">
                  <c:v>2594769.3963356046</c:v>
                </c:pt>
                <c:pt idx="141">
                  <c:v>2724507.8661523848</c:v>
                </c:pt>
                <c:pt idx="142">
                  <c:v>2860733.259460004</c:v>
                </c:pt>
                <c:pt idx="143">
                  <c:v>3003769.9224330042</c:v>
                </c:pt>
                <c:pt idx="144">
                  <c:v>3153958.4185546548</c:v>
                </c:pt>
                <c:pt idx="145">
                  <c:v>3311656.3394823875</c:v>
                </c:pt>
                <c:pt idx="146">
                  <c:v>3477239.1564565073</c:v>
                </c:pt>
                <c:pt idx="147">
                  <c:v>3651101.1142793326</c:v>
                </c:pt>
                <c:pt idx="148">
                  <c:v>3833656.1699932995</c:v>
                </c:pt>
                <c:pt idx="149">
                  <c:v>4025338.9784929645</c:v>
                </c:pt>
                <c:pt idx="150">
                  <c:v>4226605.9274176126</c:v>
                </c:pt>
                <c:pt idx="151">
                  <c:v>4437936.2237884933</c:v>
                </c:pt>
                <c:pt idx="152">
                  <c:v>4659833.0349779185</c:v>
                </c:pt>
                <c:pt idx="153">
                  <c:v>4892824.6867268151</c:v>
                </c:pt>
                <c:pt idx="154">
                  <c:v>5137465.9210631559</c:v>
                </c:pt>
                <c:pt idx="155">
                  <c:v>5394339.217116314</c:v>
                </c:pt>
                <c:pt idx="156">
                  <c:v>5664056.1779721295</c:v>
                </c:pt>
                <c:pt idx="157">
                  <c:v>5947258.9868707359</c:v>
                </c:pt>
                <c:pt idx="158">
                  <c:v>6244621.9362142729</c:v>
                </c:pt>
                <c:pt idx="159">
                  <c:v>6556853.0330249872</c:v>
                </c:pt>
                <c:pt idx="160">
                  <c:v>6884695.6846762365</c:v>
                </c:pt>
                <c:pt idx="161">
                  <c:v>7228930.4689100487</c:v>
                </c:pt>
                <c:pt idx="162">
                  <c:v>7590376.9923555516</c:v>
                </c:pt>
                <c:pt idx="163">
                  <c:v>7969895.8419733299</c:v>
                </c:pt>
                <c:pt idx="164">
                  <c:v>8368390.6340719964</c:v>
                </c:pt>
                <c:pt idx="165">
                  <c:v>8786810.1657755971</c:v>
                </c:pt>
                <c:pt idx="166">
                  <c:v>9226150.6740643773</c:v>
                </c:pt>
                <c:pt idx="167">
                  <c:v>9687458.2077675965</c:v>
                </c:pt>
                <c:pt idx="168">
                  <c:v>10171831.118155977</c:v>
                </c:pt>
                <c:pt idx="169">
                  <c:v>10680422.674063776</c:v>
                </c:pt>
                <c:pt idx="170">
                  <c:v>11214443.807766965</c:v>
                </c:pt>
                <c:pt idx="171">
                  <c:v>11775165.998155313</c:v>
                </c:pt>
                <c:pt idx="172">
                  <c:v>12363924.298063079</c:v>
                </c:pt>
                <c:pt idx="173">
                  <c:v>12982120.512966234</c:v>
                </c:pt>
                <c:pt idx="174">
                  <c:v>13631226.538614547</c:v>
                </c:pt>
                <c:pt idx="175">
                  <c:v>14312787.865545275</c:v>
                </c:pt>
                <c:pt idx="176">
                  <c:v>15028427.25882254</c:v>
                </c:pt>
                <c:pt idx="177">
                  <c:v>15779848.621763667</c:v>
                </c:pt>
                <c:pt idx="178">
                  <c:v>16568841.052851852</c:v>
                </c:pt>
                <c:pt idx="179">
                  <c:v>17397283.105494447</c:v>
                </c:pt>
                <c:pt idx="180">
                  <c:v>18267147.26076917</c:v>
                </c:pt>
                <c:pt idx="181">
                  <c:v>19180504.623807628</c:v>
                </c:pt>
                <c:pt idx="182">
                  <c:v>20139529.854998011</c:v>
                </c:pt>
                <c:pt idx="183">
                  <c:v>21146506.347747911</c:v>
                </c:pt>
                <c:pt idx="184">
                  <c:v>22203831.665135309</c:v>
                </c:pt>
                <c:pt idx="185">
                  <c:v>23314023.248392075</c:v>
                </c:pt>
                <c:pt idx="186">
                  <c:v>24479724.410811681</c:v>
                </c:pt>
                <c:pt idx="187">
                  <c:v>25703710.631352268</c:v>
                </c:pt>
                <c:pt idx="188">
                  <c:v>26988896.162919883</c:v>
                </c:pt>
                <c:pt idx="189">
                  <c:v>28338340.971065879</c:v>
                </c:pt>
                <c:pt idx="190">
                  <c:v>29755258.019619174</c:v>
                </c:pt>
                <c:pt idx="191">
                  <c:v>31243020.920600135</c:v>
                </c:pt>
                <c:pt idx="192">
                  <c:v>32805171.966630142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32068.300000000003</c:v>
                </c:pt>
                <c:pt idx="50">
                  <c:v>35275.130000000005</c:v>
                </c:pt>
                <c:pt idx="51">
                  <c:v>38802.643000000011</c:v>
                </c:pt>
                <c:pt idx="52">
                  <c:v>42682.907300000013</c:v>
                </c:pt>
                <c:pt idx="53">
                  <c:v>46951.198030000021</c:v>
                </c:pt>
                <c:pt idx="54">
                  <c:v>51646.31783300003</c:v>
                </c:pt>
                <c:pt idx="55">
                  <c:v>56810.949616300037</c:v>
                </c:pt>
                <c:pt idx="56">
                  <c:v>62492.044577930043</c:v>
                </c:pt>
                <c:pt idx="57">
                  <c:v>68741.249035723056</c:v>
                </c:pt>
                <c:pt idx="58">
                  <c:v>75615.373939295372</c:v>
                </c:pt>
                <c:pt idx="59">
                  <c:v>83176.911333224911</c:v>
                </c:pt>
                <c:pt idx="60">
                  <c:v>91494.602466547411</c:v>
                </c:pt>
                <c:pt idx="61">
                  <c:v>100644.06271320216</c:v>
                </c:pt>
                <c:pt idx="62">
                  <c:v>110708.46898452239</c:v>
                </c:pt>
                <c:pt idx="63">
                  <c:v>121779.31588297464</c:v>
                </c:pt>
                <c:pt idx="64">
                  <c:v>133957.2474712721</c:v>
                </c:pt>
                <c:pt idx="65">
                  <c:v>147352.97221839931</c:v>
                </c:pt>
                <c:pt idx="66">
                  <c:v>162088.26944023927</c:v>
                </c:pt>
                <c:pt idx="67">
                  <c:v>178297.09638426322</c:v>
                </c:pt>
                <c:pt idx="68">
                  <c:v>196126.80602268956</c:v>
                </c:pt>
                <c:pt idx="69">
                  <c:v>215739.48662495855</c:v>
                </c:pt>
                <c:pt idx="70">
                  <c:v>237313.43528745443</c:v>
                </c:pt>
                <c:pt idx="71">
                  <c:v>261044.77881619989</c:v>
                </c:pt>
                <c:pt idx="72">
                  <c:v>287149.25669781992</c:v>
                </c:pt>
                <c:pt idx="73">
                  <c:v>315864.18236760196</c:v>
                </c:pt>
                <c:pt idx="74">
                  <c:v>347450.6006043622</c:v>
                </c:pt>
                <c:pt idx="75">
                  <c:v>382195.66066479846</c:v>
                </c:pt>
                <c:pt idx="76">
                  <c:v>420415.22673127835</c:v>
                </c:pt>
                <c:pt idx="77">
                  <c:v>462456.74940440623</c:v>
                </c:pt>
                <c:pt idx="78">
                  <c:v>508702.42434484692</c:v>
                </c:pt>
                <c:pt idx="79">
                  <c:v>559572.66677933163</c:v>
                </c:pt>
                <c:pt idx="80">
                  <c:v>615529.93345726479</c:v>
                </c:pt>
                <c:pt idx="81">
                  <c:v>677082.92680299131</c:v>
                </c:pt>
                <c:pt idx="82">
                  <c:v>744791.21948329045</c:v>
                </c:pt>
                <c:pt idx="83">
                  <c:v>819270.3414316196</c:v>
                </c:pt>
                <c:pt idx="84">
                  <c:v>901197.37557478168</c:v>
                </c:pt>
                <c:pt idx="85">
                  <c:v>991317.11313225992</c:v>
                </c:pt>
                <c:pt idx="86">
                  <c:v>1090448.8244454861</c:v>
                </c:pt>
                <c:pt idx="87">
                  <c:v>1199493.7068900347</c:v>
                </c:pt>
                <c:pt idx="88">
                  <c:v>1319443.0775790382</c:v>
                </c:pt>
                <c:pt idx="89">
                  <c:v>1451387.3853369423</c:v>
                </c:pt>
                <c:pt idx="90">
                  <c:v>1596526.1238706366</c:v>
                </c:pt>
                <c:pt idx="91">
                  <c:v>1756178.7362577005</c:v>
                </c:pt>
                <c:pt idx="92">
                  <c:v>1931796.6098834707</c:v>
                </c:pt>
                <c:pt idx="93">
                  <c:v>2124976.2708718181</c:v>
                </c:pt>
                <c:pt idx="94">
                  <c:v>2337473.897959</c:v>
                </c:pt>
                <c:pt idx="95">
                  <c:v>2571221.2877549003</c:v>
                </c:pt>
                <c:pt idx="96">
                  <c:v>2828343.4165303907</c:v>
                </c:pt>
                <c:pt idx="97">
                  <c:v>3111177.7581834299</c:v>
                </c:pt>
                <c:pt idx="98">
                  <c:v>3422295.5340017732</c:v>
                </c:pt>
                <c:pt idx="99">
                  <c:v>3764525.0874019507</c:v>
                </c:pt>
                <c:pt idx="100">
                  <c:v>4140977.5961421463</c:v>
                </c:pt>
                <c:pt idx="101">
                  <c:v>4555075.355756361</c:v>
                </c:pt>
                <c:pt idx="102">
                  <c:v>5010582.8913319977</c:v>
                </c:pt>
                <c:pt idx="103">
                  <c:v>5511641.1804651981</c:v>
                </c:pt>
                <c:pt idx="104">
                  <c:v>6062805.2985117184</c:v>
                </c:pt>
                <c:pt idx="105">
                  <c:v>6669085.8283628905</c:v>
                </c:pt>
                <c:pt idx="106">
                  <c:v>7335994.4111991804</c:v>
                </c:pt>
                <c:pt idx="107">
                  <c:v>8069593.852319099</c:v>
                </c:pt>
                <c:pt idx="108">
                  <c:v>8876553.2375510093</c:v>
                </c:pt>
                <c:pt idx="109">
                  <c:v>9764208.5613061115</c:v>
                </c:pt>
                <c:pt idx="110">
                  <c:v>10740629.417436723</c:v>
                </c:pt>
                <c:pt idx="111">
                  <c:v>11814692.359180396</c:v>
                </c:pt>
                <c:pt idx="112">
                  <c:v>12996161.595098438</c:v>
                </c:pt>
                <c:pt idx="113">
                  <c:v>14295777.754608283</c:v>
                </c:pt>
                <c:pt idx="114">
                  <c:v>15725355.530069113</c:v>
                </c:pt>
                <c:pt idx="115">
                  <c:v>17297891.083076026</c:v>
                </c:pt>
                <c:pt idx="116">
                  <c:v>19027680.19138363</c:v>
                </c:pt>
                <c:pt idx="117">
                  <c:v>20930448.210521996</c:v>
                </c:pt>
                <c:pt idx="118">
                  <c:v>23023493.031574197</c:v>
                </c:pt>
                <c:pt idx="119">
                  <c:v>25325842.33473162</c:v>
                </c:pt>
                <c:pt idx="120">
                  <c:v>27858426.568204783</c:v>
                </c:pt>
                <c:pt idx="121">
                  <c:v>30644269.225025263</c:v>
                </c:pt>
                <c:pt idx="122">
                  <c:v>33513576.800000001</c:v>
                </c:pt>
                <c:pt idx="123">
                  <c:v>33513576.800000001</c:v>
                </c:pt>
                <c:pt idx="124">
                  <c:v>33513576.800000001</c:v>
                </c:pt>
                <c:pt idx="125">
                  <c:v>33513576.800000001</c:v>
                </c:pt>
                <c:pt idx="126">
                  <c:v>33513576.800000001</c:v>
                </c:pt>
                <c:pt idx="127">
                  <c:v>33513576.800000001</c:v>
                </c:pt>
                <c:pt idx="128">
                  <c:v>33513576.800000001</c:v>
                </c:pt>
                <c:pt idx="129">
                  <c:v>33513576.800000001</c:v>
                </c:pt>
                <c:pt idx="130">
                  <c:v>33513576.800000001</c:v>
                </c:pt>
                <c:pt idx="131">
                  <c:v>33513576.800000001</c:v>
                </c:pt>
                <c:pt idx="132">
                  <c:v>33513576.800000001</c:v>
                </c:pt>
                <c:pt idx="133">
                  <c:v>33513576.800000001</c:v>
                </c:pt>
                <c:pt idx="134">
                  <c:v>33513576.800000001</c:v>
                </c:pt>
                <c:pt idx="135">
                  <c:v>33513576.800000001</c:v>
                </c:pt>
                <c:pt idx="136">
                  <c:v>33513576.800000001</c:v>
                </c:pt>
                <c:pt idx="137">
                  <c:v>33513576.800000001</c:v>
                </c:pt>
                <c:pt idx="138">
                  <c:v>33513576.800000001</c:v>
                </c:pt>
                <c:pt idx="139">
                  <c:v>33513576.800000001</c:v>
                </c:pt>
                <c:pt idx="140">
                  <c:v>33513576.800000001</c:v>
                </c:pt>
                <c:pt idx="141">
                  <c:v>33513576.800000001</c:v>
                </c:pt>
                <c:pt idx="142">
                  <c:v>33513576.800000001</c:v>
                </c:pt>
                <c:pt idx="143">
                  <c:v>33513576.800000001</c:v>
                </c:pt>
                <c:pt idx="144">
                  <c:v>33513576.800000001</c:v>
                </c:pt>
                <c:pt idx="145">
                  <c:v>33513576.800000001</c:v>
                </c:pt>
                <c:pt idx="146">
                  <c:v>33513576.800000001</c:v>
                </c:pt>
                <c:pt idx="147">
                  <c:v>33513576.800000001</c:v>
                </c:pt>
                <c:pt idx="148">
                  <c:v>33513576.800000001</c:v>
                </c:pt>
                <c:pt idx="149">
                  <c:v>33513576.800000001</c:v>
                </c:pt>
                <c:pt idx="150">
                  <c:v>33513576.800000001</c:v>
                </c:pt>
                <c:pt idx="151">
                  <c:v>33513576.800000001</c:v>
                </c:pt>
                <c:pt idx="152">
                  <c:v>33513576.800000001</c:v>
                </c:pt>
                <c:pt idx="153">
                  <c:v>33513576.800000001</c:v>
                </c:pt>
                <c:pt idx="154">
                  <c:v>33513576.800000001</c:v>
                </c:pt>
                <c:pt idx="155">
                  <c:v>33513576.800000001</c:v>
                </c:pt>
                <c:pt idx="156">
                  <c:v>33513576.800000001</c:v>
                </c:pt>
                <c:pt idx="157">
                  <c:v>33513576.800000001</c:v>
                </c:pt>
                <c:pt idx="158">
                  <c:v>33513576.800000001</c:v>
                </c:pt>
                <c:pt idx="159">
                  <c:v>33513576.800000001</c:v>
                </c:pt>
                <c:pt idx="160">
                  <c:v>33513576.800000001</c:v>
                </c:pt>
                <c:pt idx="161">
                  <c:v>33513576.800000001</c:v>
                </c:pt>
                <c:pt idx="162">
                  <c:v>33513576.800000001</c:v>
                </c:pt>
                <c:pt idx="163">
                  <c:v>33513576.800000001</c:v>
                </c:pt>
                <c:pt idx="164">
                  <c:v>33513576.800000001</c:v>
                </c:pt>
                <c:pt idx="165">
                  <c:v>33513576.800000001</c:v>
                </c:pt>
                <c:pt idx="166">
                  <c:v>33513576.800000001</c:v>
                </c:pt>
                <c:pt idx="167">
                  <c:v>33513576.800000001</c:v>
                </c:pt>
                <c:pt idx="168">
                  <c:v>33513576.800000001</c:v>
                </c:pt>
                <c:pt idx="169">
                  <c:v>33513576.800000001</c:v>
                </c:pt>
                <c:pt idx="170">
                  <c:v>33513576.800000001</c:v>
                </c:pt>
                <c:pt idx="171">
                  <c:v>33513576.800000001</c:v>
                </c:pt>
                <c:pt idx="172">
                  <c:v>33513576.800000001</c:v>
                </c:pt>
                <c:pt idx="173">
                  <c:v>33513576.800000001</c:v>
                </c:pt>
                <c:pt idx="174">
                  <c:v>33513576.800000001</c:v>
                </c:pt>
                <c:pt idx="175">
                  <c:v>33513576.800000001</c:v>
                </c:pt>
                <c:pt idx="176">
                  <c:v>33513576.800000001</c:v>
                </c:pt>
                <c:pt idx="177">
                  <c:v>33513576.800000001</c:v>
                </c:pt>
                <c:pt idx="178">
                  <c:v>33513576.800000001</c:v>
                </c:pt>
                <c:pt idx="179">
                  <c:v>33513576.800000001</c:v>
                </c:pt>
                <c:pt idx="180">
                  <c:v>33513576.800000001</c:v>
                </c:pt>
                <c:pt idx="181">
                  <c:v>33513576.800000001</c:v>
                </c:pt>
                <c:pt idx="182">
                  <c:v>33513576.800000001</c:v>
                </c:pt>
                <c:pt idx="183">
                  <c:v>33513576.800000001</c:v>
                </c:pt>
                <c:pt idx="184">
                  <c:v>33513576.800000001</c:v>
                </c:pt>
                <c:pt idx="185">
                  <c:v>33513576.800000001</c:v>
                </c:pt>
                <c:pt idx="186">
                  <c:v>33513576.800000001</c:v>
                </c:pt>
                <c:pt idx="187">
                  <c:v>33513576.800000001</c:v>
                </c:pt>
                <c:pt idx="188">
                  <c:v>33513576.800000001</c:v>
                </c:pt>
                <c:pt idx="189">
                  <c:v>33513576.800000001</c:v>
                </c:pt>
                <c:pt idx="190">
                  <c:v>33513576.800000001</c:v>
                </c:pt>
                <c:pt idx="191">
                  <c:v>33513576.800000001</c:v>
                </c:pt>
                <c:pt idx="192">
                  <c:v>33513576.800000001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34983.599999999999</c:v>
                </c:pt>
                <c:pt idx="50">
                  <c:v>41980.32</c:v>
                </c:pt>
                <c:pt idx="51">
                  <c:v>50376.383999999998</c:v>
                </c:pt>
                <c:pt idx="52">
                  <c:v>60451.660799999998</c:v>
                </c:pt>
                <c:pt idx="53">
                  <c:v>72541.992959999989</c:v>
                </c:pt>
                <c:pt idx="54">
                  <c:v>87050.391551999986</c:v>
                </c:pt>
                <c:pt idx="55">
                  <c:v>104460.46986239999</c:v>
                </c:pt>
                <c:pt idx="56">
                  <c:v>125352.56383487998</c:v>
                </c:pt>
                <c:pt idx="57">
                  <c:v>150423.07660185598</c:v>
                </c:pt>
                <c:pt idx="58">
                  <c:v>180507.69192222718</c:v>
                </c:pt>
                <c:pt idx="59">
                  <c:v>216609.2303066726</c:v>
                </c:pt>
                <c:pt idx="60">
                  <c:v>259931.07636800711</c:v>
                </c:pt>
                <c:pt idx="61">
                  <c:v>311917.29164160852</c:v>
                </c:pt>
                <c:pt idx="62">
                  <c:v>374300.74996993021</c:v>
                </c:pt>
                <c:pt idx="63">
                  <c:v>449160.89996391622</c:v>
                </c:pt>
                <c:pt idx="64">
                  <c:v>538993.0799566994</c:v>
                </c:pt>
                <c:pt idx="65">
                  <c:v>646791.6959480393</c:v>
                </c:pt>
                <c:pt idx="66">
                  <c:v>776150.03513764718</c:v>
                </c:pt>
                <c:pt idx="67">
                  <c:v>931380.04216517659</c:v>
                </c:pt>
                <c:pt idx="68">
                  <c:v>1117656.0505982118</c:v>
                </c:pt>
                <c:pt idx="69">
                  <c:v>1341187.2607178541</c:v>
                </c:pt>
                <c:pt idx="70">
                  <c:v>1609424.712861425</c:v>
                </c:pt>
                <c:pt idx="71">
                  <c:v>1931309.65543371</c:v>
                </c:pt>
                <c:pt idx="72">
                  <c:v>2317571.5865204521</c:v>
                </c:pt>
                <c:pt idx="73">
                  <c:v>2781085.9038245422</c:v>
                </c:pt>
                <c:pt idx="74">
                  <c:v>3337303.0845894506</c:v>
                </c:pt>
                <c:pt idx="75">
                  <c:v>4004763.7015073407</c:v>
                </c:pt>
                <c:pt idx="76">
                  <c:v>4805716.4418088086</c:v>
                </c:pt>
                <c:pt idx="77">
                  <c:v>5766859.7301705703</c:v>
                </c:pt>
                <c:pt idx="78">
                  <c:v>6920231.6762046842</c:v>
                </c:pt>
                <c:pt idx="79">
                  <c:v>8304278.011445621</c:v>
                </c:pt>
                <c:pt idx="80">
                  <c:v>9965133.6137347445</c:v>
                </c:pt>
                <c:pt idx="81">
                  <c:v>11958160.336481692</c:v>
                </c:pt>
                <c:pt idx="82">
                  <c:v>14349792.40377803</c:v>
                </c:pt>
                <c:pt idx="83">
                  <c:v>17219750.884533636</c:v>
                </c:pt>
                <c:pt idx="84">
                  <c:v>20663701.061440364</c:v>
                </c:pt>
                <c:pt idx="85">
                  <c:v>24796441.273728434</c:v>
                </c:pt>
                <c:pt idx="86">
                  <c:v>29755729.528474119</c:v>
                </c:pt>
                <c:pt idx="87">
                  <c:v>33513576.800000001</c:v>
                </c:pt>
                <c:pt idx="88">
                  <c:v>33513576.800000001</c:v>
                </c:pt>
                <c:pt idx="89">
                  <c:v>33513576.800000001</c:v>
                </c:pt>
                <c:pt idx="90">
                  <c:v>33513576.800000001</c:v>
                </c:pt>
                <c:pt idx="91">
                  <c:v>33513576.800000001</c:v>
                </c:pt>
                <c:pt idx="92">
                  <c:v>33513576.800000001</c:v>
                </c:pt>
                <c:pt idx="93">
                  <c:v>33513576.800000001</c:v>
                </c:pt>
                <c:pt idx="94">
                  <c:v>33513576.800000001</c:v>
                </c:pt>
                <c:pt idx="95">
                  <c:v>33513576.800000001</c:v>
                </c:pt>
                <c:pt idx="96">
                  <c:v>33513576.800000001</c:v>
                </c:pt>
                <c:pt idx="97">
                  <c:v>33513576.800000001</c:v>
                </c:pt>
                <c:pt idx="98">
                  <c:v>33513576.800000001</c:v>
                </c:pt>
                <c:pt idx="99">
                  <c:v>33513576.800000001</c:v>
                </c:pt>
                <c:pt idx="100">
                  <c:v>33513576.800000001</c:v>
                </c:pt>
                <c:pt idx="101">
                  <c:v>33513576.800000001</c:v>
                </c:pt>
                <c:pt idx="102">
                  <c:v>33513576.800000001</c:v>
                </c:pt>
                <c:pt idx="103">
                  <c:v>33513576.800000001</c:v>
                </c:pt>
                <c:pt idx="104">
                  <c:v>33513576.800000001</c:v>
                </c:pt>
                <c:pt idx="105">
                  <c:v>33513576.800000001</c:v>
                </c:pt>
                <c:pt idx="106">
                  <c:v>33513576.800000001</c:v>
                </c:pt>
                <c:pt idx="107">
                  <c:v>33513576.800000001</c:v>
                </c:pt>
                <c:pt idx="108">
                  <c:v>33513576.800000001</c:v>
                </c:pt>
                <c:pt idx="109">
                  <c:v>33513576.800000001</c:v>
                </c:pt>
                <c:pt idx="110">
                  <c:v>33513576.800000001</c:v>
                </c:pt>
                <c:pt idx="111">
                  <c:v>33513576.800000001</c:v>
                </c:pt>
                <c:pt idx="112">
                  <c:v>33513576.800000001</c:v>
                </c:pt>
                <c:pt idx="113">
                  <c:v>33513576.800000001</c:v>
                </c:pt>
                <c:pt idx="114">
                  <c:v>33513576.800000001</c:v>
                </c:pt>
                <c:pt idx="115">
                  <c:v>33513576.800000001</c:v>
                </c:pt>
                <c:pt idx="116">
                  <c:v>33513576.800000001</c:v>
                </c:pt>
                <c:pt idx="117">
                  <c:v>33513576.800000001</c:v>
                </c:pt>
                <c:pt idx="118">
                  <c:v>33513576.800000001</c:v>
                </c:pt>
                <c:pt idx="119">
                  <c:v>33513576.800000001</c:v>
                </c:pt>
                <c:pt idx="120">
                  <c:v>33513576.800000001</c:v>
                </c:pt>
                <c:pt idx="121">
                  <c:v>33513576.800000001</c:v>
                </c:pt>
                <c:pt idx="122">
                  <c:v>33513576.800000001</c:v>
                </c:pt>
                <c:pt idx="123">
                  <c:v>33513576.800000001</c:v>
                </c:pt>
                <c:pt idx="124">
                  <c:v>33513576.800000001</c:v>
                </c:pt>
                <c:pt idx="125">
                  <c:v>33513576.800000001</c:v>
                </c:pt>
                <c:pt idx="126">
                  <c:v>33513576.800000001</c:v>
                </c:pt>
                <c:pt idx="127">
                  <c:v>33513576.800000001</c:v>
                </c:pt>
                <c:pt idx="128">
                  <c:v>33513576.800000001</c:v>
                </c:pt>
                <c:pt idx="129">
                  <c:v>33513576.800000001</c:v>
                </c:pt>
                <c:pt idx="130">
                  <c:v>33513576.800000001</c:v>
                </c:pt>
                <c:pt idx="131">
                  <c:v>33513576.800000001</c:v>
                </c:pt>
                <c:pt idx="132">
                  <c:v>33513576.800000001</c:v>
                </c:pt>
                <c:pt idx="133">
                  <c:v>33513576.800000001</c:v>
                </c:pt>
                <c:pt idx="134">
                  <c:v>33513576.800000001</c:v>
                </c:pt>
                <c:pt idx="135">
                  <c:v>33513576.800000001</c:v>
                </c:pt>
                <c:pt idx="136">
                  <c:v>33513576.800000001</c:v>
                </c:pt>
                <c:pt idx="137">
                  <c:v>33513576.800000001</c:v>
                </c:pt>
                <c:pt idx="138">
                  <c:v>33513576.800000001</c:v>
                </c:pt>
                <c:pt idx="139">
                  <c:v>33513576.800000001</c:v>
                </c:pt>
                <c:pt idx="140">
                  <c:v>33513576.800000001</c:v>
                </c:pt>
                <c:pt idx="141">
                  <c:v>33513576.800000001</c:v>
                </c:pt>
                <c:pt idx="142">
                  <c:v>33513576.800000001</c:v>
                </c:pt>
                <c:pt idx="143">
                  <c:v>33513576.800000001</c:v>
                </c:pt>
                <c:pt idx="144">
                  <c:v>33513576.800000001</c:v>
                </c:pt>
                <c:pt idx="145">
                  <c:v>33513576.800000001</c:v>
                </c:pt>
                <c:pt idx="146">
                  <c:v>33513576.800000001</c:v>
                </c:pt>
                <c:pt idx="147">
                  <c:v>33513576.800000001</c:v>
                </c:pt>
                <c:pt idx="148">
                  <c:v>33513576.800000001</c:v>
                </c:pt>
                <c:pt idx="149">
                  <c:v>33513576.800000001</c:v>
                </c:pt>
                <c:pt idx="150">
                  <c:v>33513576.800000001</c:v>
                </c:pt>
                <c:pt idx="151">
                  <c:v>33513576.800000001</c:v>
                </c:pt>
                <c:pt idx="152">
                  <c:v>33513576.800000001</c:v>
                </c:pt>
                <c:pt idx="153">
                  <c:v>33513576.800000001</c:v>
                </c:pt>
                <c:pt idx="154">
                  <c:v>33513576.800000001</c:v>
                </c:pt>
                <c:pt idx="155">
                  <c:v>33513576.800000001</c:v>
                </c:pt>
                <c:pt idx="156">
                  <c:v>33513576.800000001</c:v>
                </c:pt>
                <c:pt idx="157">
                  <c:v>33513576.800000001</c:v>
                </c:pt>
                <c:pt idx="158">
                  <c:v>33513576.800000001</c:v>
                </c:pt>
                <c:pt idx="159">
                  <c:v>33513576.800000001</c:v>
                </c:pt>
                <c:pt idx="160">
                  <c:v>33513576.800000001</c:v>
                </c:pt>
                <c:pt idx="161">
                  <c:v>33513576.800000001</c:v>
                </c:pt>
                <c:pt idx="162">
                  <c:v>33513576.800000001</c:v>
                </c:pt>
                <c:pt idx="163">
                  <c:v>33513576.800000001</c:v>
                </c:pt>
                <c:pt idx="164">
                  <c:v>33513576.800000001</c:v>
                </c:pt>
                <c:pt idx="165">
                  <c:v>33513576.800000001</c:v>
                </c:pt>
                <c:pt idx="166">
                  <c:v>33513576.800000001</c:v>
                </c:pt>
                <c:pt idx="167">
                  <c:v>33513576.800000001</c:v>
                </c:pt>
                <c:pt idx="168">
                  <c:v>33513576.800000001</c:v>
                </c:pt>
                <c:pt idx="169">
                  <c:v>33513576.800000001</c:v>
                </c:pt>
                <c:pt idx="170">
                  <c:v>33513576.800000001</c:v>
                </c:pt>
                <c:pt idx="171">
                  <c:v>33513576.800000001</c:v>
                </c:pt>
                <c:pt idx="172">
                  <c:v>33513576.800000001</c:v>
                </c:pt>
                <c:pt idx="173">
                  <c:v>33513576.800000001</c:v>
                </c:pt>
                <c:pt idx="174">
                  <c:v>33513576.800000001</c:v>
                </c:pt>
                <c:pt idx="175">
                  <c:v>33513576.800000001</c:v>
                </c:pt>
                <c:pt idx="176">
                  <c:v>33513576.800000001</c:v>
                </c:pt>
                <c:pt idx="177">
                  <c:v>33513576.800000001</c:v>
                </c:pt>
                <c:pt idx="178">
                  <c:v>33513576.800000001</c:v>
                </c:pt>
                <c:pt idx="179">
                  <c:v>33513576.800000001</c:v>
                </c:pt>
                <c:pt idx="180">
                  <c:v>33513576.800000001</c:v>
                </c:pt>
                <c:pt idx="181">
                  <c:v>33513576.800000001</c:v>
                </c:pt>
                <c:pt idx="182">
                  <c:v>33513576.800000001</c:v>
                </c:pt>
                <c:pt idx="183">
                  <c:v>33513576.800000001</c:v>
                </c:pt>
                <c:pt idx="184">
                  <c:v>33513576.800000001</c:v>
                </c:pt>
                <c:pt idx="185">
                  <c:v>33513576.800000001</c:v>
                </c:pt>
                <c:pt idx="186">
                  <c:v>33513576.800000001</c:v>
                </c:pt>
                <c:pt idx="187">
                  <c:v>33513576.800000001</c:v>
                </c:pt>
                <c:pt idx="188">
                  <c:v>33513576.800000001</c:v>
                </c:pt>
                <c:pt idx="189">
                  <c:v>33513576.800000001</c:v>
                </c:pt>
                <c:pt idx="190">
                  <c:v>33513576.800000001</c:v>
                </c:pt>
                <c:pt idx="191">
                  <c:v>33513576.800000001</c:v>
                </c:pt>
                <c:pt idx="192">
                  <c:v>33513576.800000001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1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  <c:pt idx="30">
                  <c:v>775</c:v>
                </c:pt>
                <c:pt idx="31">
                  <c:v>920</c:v>
                </c:pt>
                <c:pt idx="32">
                  <c:v>1107</c:v>
                </c:pt>
                <c:pt idx="33">
                  <c:v>1275</c:v>
                </c:pt>
                <c:pt idx="34">
                  <c:v>1444</c:v>
                </c:pt>
                <c:pt idx="35">
                  <c:v>1584</c:v>
                </c:pt>
                <c:pt idx="36">
                  <c:v>1810</c:v>
                </c:pt>
                <c:pt idx="37">
                  <c:v>2016</c:v>
                </c:pt>
                <c:pt idx="38">
                  <c:v>2349</c:v>
                </c:pt>
                <c:pt idx="39">
                  <c:v>2607</c:v>
                </c:pt>
                <c:pt idx="40">
                  <c:v>2767</c:v>
                </c:pt>
                <c:pt idx="41">
                  <c:v>2736</c:v>
                </c:pt>
                <c:pt idx="42">
                  <c:v>3022</c:v>
                </c:pt>
                <c:pt idx="43">
                  <c:v>3194</c:v>
                </c:pt>
                <c:pt idx="44">
                  <c:v>3294</c:v>
                </c:pt>
                <c:pt idx="45">
                  <c:v>3804</c:v>
                </c:pt>
                <c:pt idx="46">
                  <c:v>4052</c:v>
                </c:pt>
                <c:pt idx="47">
                  <c:v>4352</c:v>
                </c:pt>
                <c:pt idx="48">
                  <c:v>4459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7.6923076923076872E-2</c:v>
                </c:pt>
                <c:pt idx="1">
                  <c:v>7.6923076923076872E-2</c:v>
                </c:pt>
                <c:pt idx="2">
                  <c:v>7.6006154968434325E-2</c:v>
                </c:pt>
                <c:pt idx="3">
                  <c:v>0.11345447249259107</c:v>
                </c:pt>
                <c:pt idx="4">
                  <c:v>0.20902348741398669</c:v>
                </c:pt>
                <c:pt idx="5">
                  <c:v>0.31002372065781275</c:v>
                </c:pt>
                <c:pt idx="6">
                  <c:v>0.38325133586468391</c:v>
                </c:pt>
                <c:pt idx="7">
                  <c:v>0.41792558572043909</c:v>
                </c:pt>
                <c:pt idx="8">
                  <c:v>0.42423440233323945</c:v>
                </c:pt>
                <c:pt idx="9">
                  <c:v>0.37546510572148312</c:v>
                </c:pt>
                <c:pt idx="10">
                  <c:v>0.2998883250848427</c:v>
                </c:pt>
                <c:pt idx="11">
                  <c:v>0.26316015575365165</c:v>
                </c:pt>
                <c:pt idx="12">
                  <c:v>0.26839485924731593</c:v>
                </c:pt>
                <c:pt idx="13">
                  <c:v>0.28900783501912358</c:v>
                </c:pt>
                <c:pt idx="14">
                  <c:v>0.29545066869965425</c:v>
                </c:pt>
                <c:pt idx="15">
                  <c:v>0.29666572266032243</c:v>
                </c:pt>
                <c:pt idx="16">
                  <c:v>0.27950720236916388</c:v>
                </c:pt>
                <c:pt idx="17">
                  <c:v>0.26672189597477303</c:v>
                </c:pt>
                <c:pt idx="18">
                  <c:v>0.26049710365686773</c:v>
                </c:pt>
                <c:pt idx="19">
                  <c:v>0.26869820311667691</c:v>
                </c:pt>
                <c:pt idx="20">
                  <c:v>0.26461536307807276</c:v>
                </c:pt>
                <c:pt idx="21">
                  <c:v>0.24934531379441335</c:v>
                </c:pt>
                <c:pt idx="22">
                  <c:v>0.21532215223205772</c:v>
                </c:pt>
                <c:pt idx="23">
                  <c:v>0.18062183006969793</c:v>
                </c:pt>
                <c:pt idx="24">
                  <c:v>0.14595375708600314</c:v>
                </c:pt>
                <c:pt idx="25">
                  <c:v>0.12951213129128827</c:v>
                </c:pt>
                <c:pt idx="26">
                  <c:v>0.12353534692005626</c:v>
                </c:pt>
                <c:pt idx="27">
                  <c:v>0.12794253714431872</c:v>
                </c:pt>
                <c:pt idx="28">
                  <c:v>0.12094342265026607</c:v>
                </c:pt>
                <c:pt idx="29">
                  <c:v>0.10571799143174972</c:v>
                </c:pt>
                <c:pt idx="30">
                  <c:v>8.0044618489240646E-2</c:v>
                </c:pt>
                <c:pt idx="31">
                  <c:v>6.1053300542450062E-2</c:v>
                </c:pt>
                <c:pt idx="32">
                  <c:v>4.5693550998289277E-2</c:v>
                </c:pt>
                <c:pt idx="33">
                  <c:v>4.318490120675008E-2</c:v>
                </c:pt>
                <c:pt idx="34">
                  <c:v>4.0461762136708788E-2</c:v>
                </c:pt>
                <c:pt idx="35">
                  <c:v>4.0493025767499878E-2</c:v>
                </c:pt>
                <c:pt idx="36">
                  <c:v>2.4977464459887983E-2</c:v>
                </c:pt>
                <c:pt idx="37">
                  <c:v>2.124920329622193E-3</c:v>
                </c:pt>
                <c:pt idx="38">
                  <c:v>-2.3975704108537998E-2</c:v>
                </c:pt>
                <c:pt idx="39">
                  <c:v>-3.2556811981990418E-2</c:v>
                </c:pt>
                <c:pt idx="40">
                  <c:v>-3.3252963321419693E-2</c:v>
                </c:pt>
                <c:pt idx="41">
                  <c:v>-2.7552717522135912E-2</c:v>
                </c:pt>
                <c:pt idx="42">
                  <c:v>-2.6710680928060799E-2</c:v>
                </c:pt>
                <c:pt idx="43">
                  <c:v>-3.2394990288356761E-2</c:v>
                </c:pt>
                <c:pt idx="44">
                  <c:v>-5.3784657297771009E-2</c:v>
                </c:pt>
                <c:pt idx="45">
                  <c:v>-7.2065237841559451E-2</c:v>
                </c:pt>
                <c:pt idx="46">
                  <c:v>-8.0949543335338991E-2</c:v>
                </c:pt>
                <c:pt idx="47">
                  <c:v>-6.9499436306295514E-2</c:v>
                </c:pt>
                <c:pt idx="48">
                  <c:v>-5.6598862051613276E-2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0.32777110426534839</c:v>
                </c:pt>
                <c:pt idx="17">
                  <c:v>0.36306176393908046</c:v>
                </c:pt>
                <c:pt idx="18">
                  <c:v>0.362786344489269</c:v>
                </c:pt>
                <c:pt idx="19">
                  <c:v>0.37897193059949652</c:v>
                </c:pt>
                <c:pt idx="20">
                  <c:v>0.39509648108807743</c:v>
                </c:pt>
                <c:pt idx="21">
                  <c:v>0.37523690781646574</c:v>
                </c:pt>
                <c:pt idx="22">
                  <c:v>0.34496538458474951</c:v>
                </c:pt>
                <c:pt idx="23">
                  <c:v>0.3160434553275247</c:v>
                </c:pt>
                <c:pt idx="24">
                  <c:v>0.29534488154218402</c:v>
                </c:pt>
                <c:pt idx="25">
                  <c:v>0.26726332890073645</c:v>
                </c:pt>
                <c:pt idx="26">
                  <c:v>0.26893974390431086</c:v>
                </c:pt>
                <c:pt idx="27">
                  <c:v>0.28039174516066145</c:v>
                </c:pt>
                <c:pt idx="28">
                  <c:v>0.28596017113457833</c:v>
                </c:pt>
                <c:pt idx="29">
                  <c:v>0.2731932619194033</c:v>
                </c:pt>
                <c:pt idx="30">
                  <c:v>0.25696421428648125</c:v>
                </c:pt>
                <c:pt idx="31">
                  <c:v>0.23760771011725793</c:v>
                </c:pt>
                <c:pt idx="32">
                  <c:v>0.22096845969127724</c:v>
                </c:pt>
                <c:pt idx="33">
                  <c:v>0.20531440899552589</c:v>
                </c:pt>
                <c:pt idx="34">
                  <c:v>0.19066299449311522</c:v>
                </c:pt>
                <c:pt idx="35">
                  <c:v>0.1730567714490511</c:v>
                </c:pt>
                <c:pt idx="36">
                  <c:v>0.15784123070790801</c:v>
                </c:pt>
                <c:pt idx="37">
                  <c:v>0.14199918727121977</c:v>
                </c:pt>
                <c:pt idx="38">
                  <c:v>0.13409777070157972</c:v>
                </c:pt>
                <c:pt idx="39">
                  <c:v>0.12759524761746008</c:v>
                </c:pt>
                <c:pt idx="40">
                  <c:v>0.12447780740962548</c:v>
                </c:pt>
                <c:pt idx="41">
                  <c:v>0.10986258353838174</c:v>
                </c:pt>
                <c:pt idx="42">
                  <c:v>9.616522518063686E-2</c:v>
                </c:pt>
                <c:pt idx="43">
                  <c:v>7.7952385221784562E-2</c:v>
                </c:pt>
                <c:pt idx="44">
                  <c:v>6.520162865728836E-2</c:v>
                </c:pt>
                <c:pt idx="45">
                  <c:v>5.9001446783990774E-2</c:v>
                </c:pt>
                <c:pt idx="46">
                  <c:v>6.5109757252433662E-2</c:v>
                </c:pt>
                <c:pt idx="47">
                  <c:v>7.4368958982990785E-2</c:v>
                </c:pt>
                <c:pt idx="48">
                  <c:v>7.5462015696106999E-2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27502.973374609319</c:v>
                </c:pt>
                <c:pt idx="50">
                  <c:v>25946.336378570613</c:v>
                </c:pt>
                <c:pt idx="51">
                  <c:v>24477.803265135142</c:v>
                </c:pt>
                <c:pt idx="52">
                  <c:v>23092.38745480523</c:v>
                </c:pt>
                <c:pt idx="53">
                  <c:v>21785.384602808306</c:v>
                </c:pt>
                <c:pt idx="54">
                  <c:v>20552.356624932621</c:v>
                </c:pt>
                <c:pt idx="55">
                  <c:v>19389.116627482501</c:v>
                </c:pt>
                <c:pt idx="56">
                  <c:v>18291.714690180979</c:v>
                </c:pt>
                <c:pt idx="57">
                  <c:v>17256.424453743959</c:v>
                </c:pt>
                <c:pt idx="58">
                  <c:v>16279.730466582419</c:v>
                </c:pt>
                <c:pt idx="59">
                  <c:v>15358.316247666877</c:v>
                </c:pt>
                <c:pt idx="60">
                  <c:v>14489.053025020128</c:v>
                </c:pt>
                <c:pt idx="61">
                  <c:v>13668.989111598505</c:v>
                </c:pt>
                <c:pt idx="62">
                  <c:v>12895.339882486138</c:v>
                </c:pt>
                <c:pt idx="63">
                  <c:v>12165.478319368638</c:v>
                </c:pt>
                <c:pt idx="64">
                  <c:v>11476.9260901788</c:v>
                </c:pt>
                <c:pt idx="65">
                  <c:v>10827.345133624209</c:v>
                </c:pt>
                <c:pt idx="66">
                  <c:v>10214.529720021006</c:v>
                </c:pt>
                <c:pt idx="67">
                  <c:v>9636.3989614754337</c:v>
                </c:pt>
                <c:pt idx="68">
                  <c:v>9090.9897459805761</c:v>
                </c:pt>
                <c:pt idx="69">
                  <c:v>8576.4500714351907</c:v>
                </c:pt>
                <c:pt idx="70">
                  <c:v>8091.0327569494821</c:v>
                </c:pt>
                <c:pt idx="71">
                  <c:v>7633.0895100838143</c:v>
                </c:pt>
                <c:pt idx="72">
                  <c:v>7201.0653298749639</c:v>
                </c:pt>
                <c:pt idx="73">
                  <c:v>6793.4932266447158</c:v>
                </c:pt>
                <c:pt idx="74">
                  <c:v>6408.9892406612826</c:v>
                </c:pt>
                <c:pt idx="75">
                  <c:v>6046.2477427388212</c:v>
                </c:pt>
                <c:pt idx="76">
                  <c:v>5704.0370008176687</c:v>
                </c:pt>
                <c:pt idx="77">
                  <c:v>5381.1949974710915</c:v>
                </c:pt>
                <c:pt idx="78">
                  <c:v>5076.6254841363943</c:v>
                </c:pt>
                <c:pt idx="79">
                  <c:v>4789.2942586720546</c:v>
                </c:pt>
                <c:pt idx="80">
                  <c:v>4518.2256536008917</c:v>
                </c:pt>
                <c:pt idx="81">
                  <c:v>4262.4992231146744</c:v>
                </c:pt>
                <c:pt idx="82">
                  <c:v>4021.2466175904983</c:v>
                </c:pt>
                <c:pt idx="83">
                  <c:v>3793.6486350059772</c:v>
                </c:pt>
                <c:pt idx="84">
                  <c:v>3578.9324392409831</c:v>
                </c:pt>
                <c:pt idx="85">
                  <c:v>3376.3689358203392</c:v>
                </c:pt>
                <c:pt idx="86">
                  <c:v>3185.2702961864916</c:v>
                </c:pt>
                <c:pt idx="87">
                  <c:v>3004.9876220955312</c:v>
                </c:pt>
                <c:pt idx="88">
                  <c:v>2834.908742205741</c:v>
                </c:pt>
                <c:pt idx="89">
                  <c:v>2674.456133376726</c:v>
                </c:pt>
                <c:pt idx="90">
                  <c:v>2523.0849596206458</c:v>
                </c:pt>
                <c:pt idx="91">
                  <c:v>2380.2812220465767</c:v>
                </c:pt>
                <c:pt idx="92">
                  <c:v>2245.560013515917</c:v>
                </c:pt>
                <c:pt idx="93">
                  <c:v>2118.4638720823109</c:v>
                </c:pt>
                <c:pt idx="94">
                  <c:v>1998.5612276249979</c:v>
                </c:pt>
                <c:pt idx="95">
                  <c:v>1885.4449364009479</c:v>
                </c:pt>
                <c:pt idx="96">
                  <c:v>1778.730898539678</c:v>
                </c:pt>
                <c:pt idx="97">
                  <c:v>1678.0567537862887</c:v>
                </c:pt>
                <c:pt idx="98">
                  <c:v>1583.0806510639607</c:v>
                </c:pt>
                <c:pt idx="99">
                  <c:v>1493.4800876778136</c:v>
                </c:pt>
                <c:pt idx="100">
                  <c:v>1408.9508142185057</c:v>
                </c:pt>
                <c:pt idx="101">
                  <c:v>1329.2058014470442</c:v>
                </c:pt>
                <c:pt idx="102">
                  <c:v>1253.9742656527389</c:v>
                </c:pt>
                <c:pt idx="103">
                  <c:v>1183.0007491747865</c:v>
                </c:pt>
                <c:pt idx="104">
                  <c:v>1116.0442529652876</c:v>
                </c:pt>
                <c:pt idx="105">
                  <c:v>1052.8774182482096</c:v>
                </c:pt>
                <c:pt idx="106">
                  <c:v>993.28575449552045</c:v>
                </c:pt>
                <c:pt idx="107">
                  <c:v>937.06691109899589</c:v>
                </c:pt>
                <c:pt idx="108">
                  <c:v>884.02999026457246</c:v>
                </c:pt>
                <c:pt idx="109">
                  <c:v>833.99489879609894</c:v>
                </c:pt>
                <c:pt idx="110">
                  <c:v>786.79173656738942</c:v>
                </c:pt>
                <c:pt idx="111">
                  <c:v>742.26021960606249</c:v>
                </c:pt>
                <c:pt idx="112">
                  <c:v>700.24913583017883</c:v>
                </c:pt>
                <c:pt idx="113">
                  <c:v>660.61583158956512</c:v>
                </c:pt>
                <c:pt idx="114">
                  <c:v>623.22572726831561</c:v>
                </c:pt>
                <c:pt idx="115">
                  <c:v>587.95186030363993</c:v>
                </c:pt>
                <c:pt idx="116">
                  <c:v>554.67445406932484</c:v>
                </c:pt>
                <c:pt idx="117">
                  <c:v>523.28051115990127</c:v>
                </c:pt>
                <c:pt idx="118">
                  <c:v>493.66342969446436</c:v>
                </c:pt>
                <c:pt idx="119">
                  <c:v>465.72264133726111</c:v>
                </c:pt>
                <c:pt idx="120">
                  <c:v>439.36326980590053</c:v>
                </c:pt>
                <c:pt idx="121">
                  <c:v>414.49580870761065</c:v>
                </c:pt>
                <c:pt idx="122">
                  <c:v>391.03581760959673</c:v>
                </c:pt>
                <c:pt idx="123">
                  <c:v>368.90363531147136</c:v>
                </c:pt>
                <c:pt idx="124">
                  <c:v>348.02410934613874</c:v>
                </c:pt>
                <c:pt idx="125">
                  <c:v>328.32634079062109</c:v>
                </c:pt>
                <c:pt idx="126">
                  <c:v>309.74344352030175</c:v>
                </c:pt>
                <c:pt idx="127">
                  <c:v>292.21231708910454</c:v>
                </c:pt>
                <c:pt idx="128">
                  <c:v>275.67343246439606</c:v>
                </c:pt>
                <c:pt idx="129">
                  <c:v>260.07062988904897</c:v>
                </c:pt>
                <c:pt idx="130">
                  <c:v>245.35092818428254</c:v>
                </c:pt>
                <c:pt idx="131">
                  <c:v>231.46434484574507</c:v>
                </c:pt>
                <c:pt idx="132">
                  <c:v>218.36372632195372</c:v>
                </c:pt>
                <c:pt idx="133">
                  <c:v>206.00458789878124</c:v>
                </c:pt>
                <c:pt idx="134">
                  <c:v>194.34496264629868</c:v>
                </c:pt>
                <c:pt idx="135">
                  <c:v>183.3452589150549</c:v>
                </c:pt>
                <c:pt idx="136">
                  <c:v>172.9681258979044</c:v>
                </c:pt>
                <c:pt idx="137">
                  <c:v>163.17832680088284</c:v>
                </c:pt>
                <c:pt idx="138">
                  <c:v>153.94261919246662</c:v>
                </c:pt>
                <c:pt idx="139">
                  <c:v>145.22964212492818</c:v>
                </c:pt>
                <c:pt idx="140">
                  <c:v>137.0098096444942</c:v>
                </c:pt>
                <c:pt idx="141">
                  <c:v>129.25521032870768</c:v>
                </c:pt>
                <c:pt idx="142">
                  <c:v>121.93951250986089</c:v>
                </c:pt>
                <c:pt idx="143">
                  <c:v>115.0378748626743</c:v>
                </c:pt>
                <c:pt idx="144">
                  <c:v>108.52686205261105</c:v>
                </c:pt>
                <c:pt idx="145">
                  <c:v>102.38436515840085</c:v>
                </c:pt>
                <c:pt idx="146">
                  <c:v>96.589526598558521</c:v>
                </c:pt>
                <c:pt idx="147">
                  <c:v>91.122669306976078</c:v>
                </c:pt>
                <c:pt idx="148">
                  <c:v>85.965229917095769</c:v>
                </c:pt>
                <c:pt idx="149">
                  <c:v>81.099695727782844</c:v>
                </c:pt>
                <c:pt idx="150">
                  <c:v>76.509545236858258</c:v>
                </c:pt>
                <c:pt idx="151">
                  <c:v>72.179192040365649</c:v>
                </c:pt>
                <c:pt idx="152">
                  <c:v>68.093931907076097</c:v>
                </c:pt>
                <c:pt idx="153">
                  <c:v>64.239892848515552</c:v>
                </c:pt>
                <c:pt idx="154">
                  <c:v>60.603988014972003</c:v>
                </c:pt>
                <c:pt idx="155">
                  <c:v>57.173871257534984</c:v>
                </c:pt>
                <c:pt idx="156">
                  <c:v>53.937895205273065</c:v>
                </c:pt>
                <c:pt idx="157">
                  <c:v>50.885071715195444</c:v>
                </c:pt>
                <c:pt idx="158">
                  <c:v>48.005034560700651</c:v>
                </c:pt>
                <c:pt idx="159">
                  <c:v>45.288004231816629</c:v>
                </c:pt>
                <c:pt idx="160">
                  <c:v>42.724754727707165</c:v>
                </c:pt>
                <c:pt idx="161">
                  <c:v>40.306582228684654</c:v>
                </c:pt>
                <c:pt idx="162">
                  <c:v>38.025275541351327</c:v>
                </c:pt>
                <c:pt idx="163">
                  <c:v>35.873088216511803</c:v>
                </c:pt>
                <c:pt idx="164">
                  <c:v>33.842712245180103</c:v>
                </c:pt>
                <c:pt idx="165">
                  <c:v>31.927253243362713</c:v>
                </c:pt>
                <c:pt idx="166">
                  <c:v>30.120207041354707</c:v>
                </c:pt>
                <c:pt idx="167">
                  <c:v>28.415437598055043</c:v>
                </c:pt>
                <c:pt idx="168">
                  <c:v>26.807156165306502</c:v>
                </c:pt>
                <c:pt idx="169">
                  <c:v>25.289901631510265</c:v>
                </c:pt>
                <c:pt idx="170">
                  <c:v>23.858521977769549</c:v>
                </c:pt>
                <c:pt idx="171">
                  <c:v>22.508156783594387</c:v>
                </c:pt>
                <c:pt idx="172">
                  <c:v>21.234220722763645</c:v>
                </c:pt>
                <c:pt idx="173">
                  <c:v>20.032387993302439</c:v>
                </c:pt>
                <c:pt idx="174">
                  <c:v>18.898577628705119</c:v>
                </c:pt>
                <c:pt idx="175">
                  <c:v>17.828939640526336</c:v>
                </c:pt>
                <c:pt idx="176">
                  <c:v>16.819841945285646</c:v>
                </c:pt>
                <c:pt idx="177">
                  <c:v>15.867858031294485</c:v>
                </c:pt>
                <c:pt idx="178">
                  <c:v>14.969755323526666</c:v>
                </c:pt>
                <c:pt idx="179">
                  <c:v>14.122484207023977</c:v>
                </c:pt>
                <c:pt idx="180">
                  <c:v>13.323167671564541</c:v>
                </c:pt>
                <c:pt idx="181">
                  <c:v>12.569091542431146</c:v>
                </c:pt>
                <c:pt idx="182">
                  <c:v>11.857695264106987</c:v>
                </c:pt>
                <c:pt idx="183">
                  <c:v>11.186563205603727</c:v>
                </c:pt>
                <c:pt idx="184">
                  <c:v>10.553416457898109</c:v>
                </c:pt>
                <c:pt idx="185">
                  <c:v>9.9561050956243093</c:v>
                </c:pt>
                <c:pt idx="186">
                  <c:v>9.3926008767457052</c:v>
                </c:pt>
                <c:pt idx="187">
                  <c:v>8.8609903554169129</c:v>
                </c:pt>
                <c:pt idx="188">
                  <c:v>8.3594683846499951</c:v>
                </c:pt>
                <c:pt idx="189">
                  <c:v>7.886331986722368</c:v>
                </c:pt>
                <c:pt idx="190">
                  <c:v>7.4399745705126437</c:v>
                </c:pt>
                <c:pt idx="191">
                  <c:v>7.0188804761286878</c:v>
                </c:pt>
                <c:pt idx="192">
                  <c:v>6.621619828303519</c:v>
                </c:pt>
                <c:pt idx="193">
                  <c:v>6.2468436810831411</c:v>
                </c:pt>
                <c:pt idx="194">
                  <c:v>5.8932794373195243</c:v>
                </c:pt>
                <c:pt idx="195">
                  <c:v>5.5597265274150676</c:v>
                </c:pt>
                <c:pt idx="196">
                  <c:v>5.2450523326452076</c:v>
                </c:pt>
                <c:pt idx="197">
                  <c:v>4.9481883392163297</c:v>
                </c:pt>
                <c:pt idx="198">
                  <c:v>4.6681265099996239</c:v>
                </c:pt>
                <c:pt idx="199">
                  <c:v>4.4039158616206766</c:v>
                </c:pt>
                <c:pt idx="200">
                  <c:v>4.1546592352818967</c:v>
                </c:pt>
                <c:pt idx="201">
                  <c:v>3.9195102503527157</c:v>
                </c:pt>
                <c:pt idx="202">
                  <c:v>3.6976704303831185</c:v>
                </c:pt>
                <c:pt idx="203">
                  <c:v>3.4883864917815348</c:v>
                </c:pt>
                <c:pt idx="204">
                  <c:v>3.2909477859504808</c:v>
                </c:pt>
                <c:pt idx="205">
                  <c:v>3.1046838861944073</c:v>
                </c:pt>
                <c:pt idx="206">
                  <c:v>2.9289623112058236</c:v>
                </c:pt>
                <c:pt idx="207">
                  <c:v>2.7631863773995109</c:v>
                </c:pt>
                <c:pt idx="208">
                  <c:v>2.6067931728021789</c:v>
                </c:pt>
                <c:pt idx="209">
                  <c:v>2.4592516456176612</c:v>
                </c:pt>
                <c:pt idx="210">
                  <c:v>2.3200608009771444</c:v>
                </c:pt>
                <c:pt idx="211">
                  <c:v>2.1887479997512838</c:v>
                </c:pt>
                <c:pt idx="212">
                  <c:v>2.0648673536476165</c:v>
                </c:pt>
                <c:pt idx="213">
                  <c:v>1.9479982111436354</c:v>
                </c:pt>
                <c:pt idx="214">
                  <c:v>1.8377437291143275</c:v>
                </c:pt>
                <c:pt idx="215">
                  <c:v>1.7337295253039684</c:v>
                </c:pt>
                <c:pt idx="216">
                  <c:v>1.6356024070664801</c:v>
                </c:pt>
                <c:pt idx="217">
                  <c:v>1.5430291720576379</c:v>
                </c:pt>
                <c:pt idx="218">
                  <c:v>1.4556954768067327</c:v>
                </c:pt>
                <c:pt idx="219">
                  <c:v>1.3733047693257912</c:v>
                </c:pt>
                <c:pt idx="220">
                  <c:v>1.295577282131898</c:v>
                </c:pt>
                <c:pt idx="221">
                  <c:v>1.2222490822633107</c:v>
                </c:pt>
                <c:pt idx="222">
                  <c:v>1.1530711750635787</c:v>
                </c:pt>
                <c:pt idx="223">
                  <c:v>1.0878086586904636</c:v>
                </c:pt>
                <c:pt idx="224">
                  <c:v>1.0262399264786917</c:v>
                </c:pt>
                <c:pt idx="225">
                  <c:v>0.96815591444806648</c:v>
                </c:pt>
                <c:pt idx="226">
                  <c:v>0.91335939140176692</c:v>
                </c:pt>
                <c:pt idx="227">
                  <c:v>0.86166428920427285</c:v>
                </c:pt>
                <c:pt idx="228">
                  <c:v>0.81289507096479885</c:v>
                </c:pt>
                <c:pt idx="229">
                  <c:v>0.76688613498082581</c:v>
                </c:pt>
                <c:pt idx="230">
                  <c:v>0.72348125241775119</c:v>
                </c:pt>
                <c:pt idx="231">
                  <c:v>0.68253303681523048</c:v>
                </c:pt>
                <c:pt idx="232">
                  <c:v>0.64390244361885662</c:v>
                </c:pt>
                <c:pt idx="233">
                  <c:v>0.60745829803777629</c:v>
                </c:pt>
                <c:pt idx="234">
                  <c:v>0.57307684962502847</c:v>
                </c:pt>
                <c:pt idx="235">
                  <c:v>0.54064135206812836</c:v>
                </c:pt>
                <c:pt idx="236">
                  <c:v>0.51004166676302665</c:v>
                </c:pt>
                <c:pt idx="237">
                  <c:v>0.48117388882533119</c:v>
                </c:pt>
                <c:pt idx="238">
                  <c:v>0.453939994268868</c:v>
                </c:pt>
                <c:pt idx="239">
                  <c:v>0.42824750715353421</c:v>
                </c:pt>
                <c:pt idx="240">
                  <c:v>0.40400918557220405</c:v>
                </c:pt>
                <c:pt idx="241">
                  <c:v>0.38114272541041827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30610.65</c:v>
                </c:pt>
                <c:pt idx="50">
                  <c:v>32141.182500000003</c:v>
                </c:pt>
                <c:pt idx="51">
                  <c:v>33748.241625000002</c:v>
                </c:pt>
                <c:pt idx="52">
                  <c:v>35435.653706250007</c:v>
                </c:pt>
                <c:pt idx="53">
                  <c:v>37207.436391562507</c:v>
                </c:pt>
                <c:pt idx="54">
                  <c:v>39067.808211140633</c:v>
                </c:pt>
                <c:pt idx="55">
                  <c:v>41021.198621697666</c:v>
                </c:pt>
                <c:pt idx="56">
                  <c:v>43072.25855278255</c:v>
                </c:pt>
                <c:pt idx="57">
                  <c:v>45225.87148042168</c:v>
                </c:pt>
                <c:pt idx="58">
                  <c:v>47487.165054442768</c:v>
                </c:pt>
                <c:pt idx="59">
                  <c:v>49861.523307164905</c:v>
                </c:pt>
                <c:pt idx="60">
                  <c:v>52354.59947252315</c:v>
                </c:pt>
                <c:pt idx="61">
                  <c:v>54972.329446149313</c:v>
                </c:pt>
                <c:pt idx="62">
                  <c:v>57720.945918456782</c:v>
                </c:pt>
                <c:pt idx="63">
                  <c:v>60606.993214379625</c:v>
                </c:pt>
                <c:pt idx="64">
                  <c:v>63637.342875098606</c:v>
                </c:pt>
                <c:pt idx="65">
                  <c:v>66819.210018853541</c:v>
                </c:pt>
                <c:pt idx="66">
                  <c:v>70160.170519796215</c:v>
                </c:pt>
                <c:pt idx="67">
                  <c:v>73668.179045786033</c:v>
                </c:pt>
                <c:pt idx="68">
                  <c:v>77351.587998075338</c:v>
                </c:pt>
                <c:pt idx="69">
                  <c:v>81219.167397979109</c:v>
                </c:pt>
                <c:pt idx="70">
                  <c:v>85280.125767878068</c:v>
                </c:pt>
                <c:pt idx="71">
                  <c:v>89544.132056271977</c:v>
                </c:pt>
                <c:pt idx="72">
                  <c:v>94021.338659085581</c:v>
                </c:pt>
                <c:pt idx="73">
                  <c:v>98722.405592039868</c:v>
                </c:pt>
                <c:pt idx="74">
                  <c:v>103658.52587164186</c:v>
                </c:pt>
                <c:pt idx="75">
                  <c:v>108841.45216522396</c:v>
                </c:pt>
                <c:pt idx="76">
                  <c:v>114283.52477348517</c:v>
                </c:pt>
                <c:pt idx="77">
                  <c:v>119997.70101215944</c:v>
                </c:pt>
                <c:pt idx="78">
                  <c:v>125997.58606276741</c:v>
                </c:pt>
                <c:pt idx="79">
                  <c:v>132297.46536590578</c:v>
                </c:pt>
                <c:pt idx="80">
                  <c:v>138912.33863420106</c:v>
                </c:pt>
                <c:pt idx="81">
                  <c:v>145857.95556591114</c:v>
                </c:pt>
                <c:pt idx="82">
                  <c:v>153150.8533442067</c:v>
                </c:pt>
                <c:pt idx="83">
                  <c:v>160808.39601141703</c:v>
                </c:pt>
                <c:pt idx="84">
                  <c:v>168848.81581198788</c:v>
                </c:pt>
                <c:pt idx="85">
                  <c:v>177291.25660258729</c:v>
                </c:pt>
                <c:pt idx="86">
                  <c:v>186155.81943271667</c:v>
                </c:pt>
                <c:pt idx="87">
                  <c:v>195463.61040435251</c:v>
                </c:pt>
                <c:pt idx="88">
                  <c:v>205236.79092457014</c:v>
                </c:pt>
                <c:pt idx="89">
                  <c:v>215498.63047079867</c:v>
                </c:pt>
                <c:pt idx="90">
                  <c:v>226273.56199433861</c:v>
                </c:pt>
                <c:pt idx="91">
                  <c:v>237587.24009405554</c:v>
                </c:pt>
                <c:pt idx="92">
                  <c:v>249466.60209875833</c:v>
                </c:pt>
                <c:pt idx="93">
                  <c:v>261939.93220369625</c:v>
                </c:pt>
                <c:pt idx="94">
                  <c:v>275036.92881388107</c:v>
                </c:pt>
                <c:pt idx="95">
                  <c:v>288788.77525457513</c:v>
                </c:pt>
                <c:pt idx="96">
                  <c:v>303228.21401730389</c:v>
                </c:pt>
                <c:pt idx="97">
                  <c:v>318389.6247181691</c:v>
                </c:pt>
                <c:pt idx="98">
                  <c:v>334309.10595407756</c:v>
                </c:pt>
                <c:pt idx="99">
                  <c:v>351024.56125178147</c:v>
                </c:pt>
                <c:pt idx="100">
                  <c:v>368575.78931437054</c:v>
                </c:pt>
                <c:pt idx="101">
                  <c:v>387004.5787800891</c:v>
                </c:pt>
                <c:pt idx="102">
                  <c:v>406354.80771909357</c:v>
                </c:pt>
                <c:pt idx="103">
                  <c:v>426672.54810504825</c:v>
                </c:pt>
                <c:pt idx="104">
                  <c:v>448006.17551030067</c:v>
                </c:pt>
                <c:pt idx="105">
                  <c:v>470406.48428581574</c:v>
                </c:pt>
                <c:pt idx="106">
                  <c:v>493926.80850010656</c:v>
                </c:pt>
                <c:pt idx="107">
                  <c:v>518623.14892511192</c:v>
                </c:pt>
                <c:pt idx="108">
                  <c:v>544554.30637136754</c:v>
                </c:pt>
                <c:pt idx="109">
                  <c:v>571782.02168993594</c:v>
                </c:pt>
                <c:pt idx="110">
                  <c:v>600371.12277443276</c:v>
                </c:pt>
                <c:pt idx="111">
                  <c:v>630389.67891315441</c:v>
                </c:pt>
                <c:pt idx="112">
                  <c:v>661909.16285881214</c:v>
                </c:pt>
                <c:pt idx="113">
                  <c:v>695004.62100175279</c:v>
                </c:pt>
                <c:pt idx="114">
                  <c:v>729754.85205184051</c:v>
                </c:pt>
                <c:pt idx="115">
                  <c:v>766242.59465443261</c:v>
                </c:pt>
                <c:pt idx="116">
                  <c:v>804554.72438715433</c:v>
                </c:pt>
                <c:pt idx="117">
                  <c:v>844782.46060651203</c:v>
                </c:pt>
                <c:pt idx="118">
                  <c:v>887021.58363683766</c:v>
                </c:pt>
                <c:pt idx="119">
                  <c:v>931372.66281867959</c:v>
                </c:pt>
                <c:pt idx="120">
                  <c:v>977941.29595961364</c:v>
                </c:pt>
                <c:pt idx="121">
                  <c:v>1026838.3607575943</c:v>
                </c:pt>
                <c:pt idx="122">
                  <c:v>1078180.2787954742</c:v>
                </c:pt>
                <c:pt idx="123">
                  <c:v>1132089.2927352479</c:v>
                </c:pt>
                <c:pt idx="124">
                  <c:v>1188693.7573720103</c:v>
                </c:pt>
                <c:pt idx="125">
                  <c:v>1248128.4452406107</c:v>
                </c:pt>
                <c:pt idx="126">
                  <c:v>1310534.8675026414</c:v>
                </c:pt>
                <c:pt idx="127">
                  <c:v>1376061.6108777735</c:v>
                </c:pt>
                <c:pt idx="128">
                  <c:v>1444864.6914216622</c:v>
                </c:pt>
                <c:pt idx="129">
                  <c:v>1517107.9259927454</c:v>
                </c:pt>
                <c:pt idx="130">
                  <c:v>1592963.3222923828</c:v>
                </c:pt>
                <c:pt idx="131">
                  <c:v>1672611.4884070021</c:v>
                </c:pt>
                <c:pt idx="132">
                  <c:v>1756242.0628273522</c:v>
                </c:pt>
                <c:pt idx="133">
                  <c:v>1844054.1659687199</c:v>
                </c:pt>
                <c:pt idx="134">
                  <c:v>1936256.874267156</c:v>
                </c:pt>
                <c:pt idx="135">
                  <c:v>2033069.7179805138</c:v>
                </c:pt>
                <c:pt idx="136">
                  <c:v>2134723.2038795394</c:v>
                </c:pt>
                <c:pt idx="137">
                  <c:v>2241459.3640735163</c:v>
                </c:pt>
                <c:pt idx="138">
                  <c:v>2353532.3322771923</c:v>
                </c:pt>
                <c:pt idx="139">
                  <c:v>2471208.948891052</c:v>
                </c:pt>
                <c:pt idx="140">
                  <c:v>2594769.3963356046</c:v>
                </c:pt>
                <c:pt idx="141">
                  <c:v>2724507.8661523848</c:v>
                </c:pt>
                <c:pt idx="142">
                  <c:v>2860733.259460004</c:v>
                </c:pt>
                <c:pt idx="143">
                  <c:v>3003769.9224330042</c:v>
                </c:pt>
                <c:pt idx="144">
                  <c:v>3153958.4185546548</c:v>
                </c:pt>
                <c:pt idx="145">
                  <c:v>3311656.3394823875</c:v>
                </c:pt>
                <c:pt idx="146">
                  <c:v>3477239.1564565073</c:v>
                </c:pt>
                <c:pt idx="147">
                  <c:v>3651101.1142793326</c:v>
                </c:pt>
                <c:pt idx="148">
                  <c:v>3833656.1699932995</c:v>
                </c:pt>
                <c:pt idx="149">
                  <c:v>4025338.9784929645</c:v>
                </c:pt>
                <c:pt idx="150">
                  <c:v>4226605.9274176126</c:v>
                </c:pt>
                <c:pt idx="151">
                  <c:v>4437936.2237884933</c:v>
                </c:pt>
                <c:pt idx="152">
                  <c:v>4659833.0349779185</c:v>
                </c:pt>
                <c:pt idx="153">
                  <c:v>4892824.6867268151</c:v>
                </c:pt>
                <c:pt idx="154">
                  <c:v>5137465.9210631559</c:v>
                </c:pt>
                <c:pt idx="155">
                  <c:v>5394339.217116314</c:v>
                </c:pt>
                <c:pt idx="156">
                  <c:v>5664056.1779721295</c:v>
                </c:pt>
                <c:pt idx="157">
                  <c:v>5947258.9868707359</c:v>
                </c:pt>
                <c:pt idx="158">
                  <c:v>6244621.9362142729</c:v>
                </c:pt>
                <c:pt idx="159">
                  <c:v>6556853.0330249872</c:v>
                </c:pt>
                <c:pt idx="160">
                  <c:v>6884695.6846762365</c:v>
                </c:pt>
                <c:pt idx="161">
                  <c:v>7228930.4689100487</c:v>
                </c:pt>
                <c:pt idx="162">
                  <c:v>7590376.9923555516</c:v>
                </c:pt>
                <c:pt idx="163">
                  <c:v>7969895.8419733299</c:v>
                </c:pt>
                <c:pt idx="164">
                  <c:v>8368390.6340719964</c:v>
                </c:pt>
                <c:pt idx="165">
                  <c:v>8786810.1657755971</c:v>
                </c:pt>
                <c:pt idx="166">
                  <c:v>9226150.6740643773</c:v>
                </c:pt>
                <c:pt idx="167">
                  <c:v>9687458.2077675965</c:v>
                </c:pt>
                <c:pt idx="168">
                  <c:v>10171831.118155977</c:v>
                </c:pt>
                <c:pt idx="169">
                  <c:v>10680422.674063776</c:v>
                </c:pt>
                <c:pt idx="170">
                  <c:v>11214443.807766965</c:v>
                </c:pt>
                <c:pt idx="171">
                  <c:v>11775165.998155313</c:v>
                </c:pt>
                <c:pt idx="172">
                  <c:v>12363924.298063079</c:v>
                </c:pt>
                <c:pt idx="173">
                  <c:v>12982120.512966234</c:v>
                </c:pt>
                <c:pt idx="174">
                  <c:v>13631226.538614547</c:v>
                </c:pt>
                <c:pt idx="175">
                  <c:v>14312787.865545275</c:v>
                </c:pt>
                <c:pt idx="176">
                  <c:v>15028427.25882254</c:v>
                </c:pt>
                <c:pt idx="177">
                  <c:v>15779848.621763667</c:v>
                </c:pt>
                <c:pt idx="178">
                  <c:v>16568841.052851852</c:v>
                </c:pt>
                <c:pt idx="179">
                  <c:v>17397283.105494447</c:v>
                </c:pt>
                <c:pt idx="180">
                  <c:v>18267147.26076917</c:v>
                </c:pt>
                <c:pt idx="181">
                  <c:v>19180504.623807628</c:v>
                </c:pt>
                <c:pt idx="182">
                  <c:v>20139529.854998011</c:v>
                </c:pt>
                <c:pt idx="183">
                  <c:v>21146506.347747911</c:v>
                </c:pt>
                <c:pt idx="184">
                  <c:v>22203831.665135309</c:v>
                </c:pt>
                <c:pt idx="185">
                  <c:v>23314023.248392075</c:v>
                </c:pt>
                <c:pt idx="186">
                  <c:v>24479724.410811681</c:v>
                </c:pt>
                <c:pt idx="187">
                  <c:v>25703710.631352268</c:v>
                </c:pt>
                <c:pt idx="188">
                  <c:v>26988896.162919883</c:v>
                </c:pt>
                <c:pt idx="189">
                  <c:v>28338340.971065879</c:v>
                </c:pt>
                <c:pt idx="190">
                  <c:v>29755258.019619174</c:v>
                </c:pt>
                <c:pt idx="191">
                  <c:v>31243020.920600135</c:v>
                </c:pt>
                <c:pt idx="192">
                  <c:v>32805171.966630142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32068.300000000003</c:v>
                </c:pt>
                <c:pt idx="50">
                  <c:v>35275.130000000005</c:v>
                </c:pt>
                <c:pt idx="51">
                  <c:v>38802.643000000011</c:v>
                </c:pt>
                <c:pt idx="52">
                  <c:v>42682.907300000013</c:v>
                </c:pt>
                <c:pt idx="53">
                  <c:v>46951.198030000021</c:v>
                </c:pt>
                <c:pt idx="54">
                  <c:v>51646.31783300003</c:v>
                </c:pt>
                <c:pt idx="55">
                  <c:v>56810.949616300037</c:v>
                </c:pt>
                <c:pt idx="56">
                  <c:v>62492.044577930043</c:v>
                </c:pt>
                <c:pt idx="57">
                  <c:v>68741.249035723056</c:v>
                </c:pt>
                <c:pt idx="58">
                  <c:v>75615.373939295372</c:v>
                </c:pt>
                <c:pt idx="59">
                  <c:v>83176.911333224911</c:v>
                </c:pt>
                <c:pt idx="60">
                  <c:v>91494.602466547411</c:v>
                </c:pt>
                <c:pt idx="61">
                  <c:v>100644.06271320216</c:v>
                </c:pt>
                <c:pt idx="62">
                  <c:v>110708.46898452239</c:v>
                </c:pt>
                <c:pt idx="63">
                  <c:v>121779.31588297464</c:v>
                </c:pt>
                <c:pt idx="64">
                  <c:v>133957.2474712721</c:v>
                </c:pt>
                <c:pt idx="65">
                  <c:v>147352.97221839931</c:v>
                </c:pt>
                <c:pt idx="66">
                  <c:v>162088.26944023927</c:v>
                </c:pt>
                <c:pt idx="67">
                  <c:v>178297.09638426322</c:v>
                </c:pt>
                <c:pt idx="68">
                  <c:v>196126.80602268956</c:v>
                </c:pt>
                <c:pt idx="69">
                  <c:v>215739.48662495855</c:v>
                </c:pt>
                <c:pt idx="70">
                  <c:v>237313.43528745443</c:v>
                </c:pt>
                <c:pt idx="71">
                  <c:v>261044.77881619989</c:v>
                </c:pt>
                <c:pt idx="72">
                  <c:v>287149.25669781992</c:v>
                </c:pt>
                <c:pt idx="73">
                  <c:v>315864.18236760196</c:v>
                </c:pt>
                <c:pt idx="74">
                  <c:v>347450.6006043622</c:v>
                </c:pt>
                <c:pt idx="75">
                  <c:v>382195.66066479846</c:v>
                </c:pt>
                <c:pt idx="76">
                  <c:v>420415.22673127835</c:v>
                </c:pt>
                <c:pt idx="77">
                  <c:v>462456.74940440623</c:v>
                </c:pt>
                <c:pt idx="78">
                  <c:v>508702.42434484692</c:v>
                </c:pt>
                <c:pt idx="79">
                  <c:v>559572.66677933163</c:v>
                </c:pt>
                <c:pt idx="80">
                  <c:v>615529.93345726479</c:v>
                </c:pt>
                <c:pt idx="81">
                  <c:v>677082.92680299131</c:v>
                </c:pt>
                <c:pt idx="82">
                  <c:v>744791.21948329045</c:v>
                </c:pt>
                <c:pt idx="83">
                  <c:v>819270.3414316196</c:v>
                </c:pt>
                <c:pt idx="84">
                  <c:v>901197.37557478168</c:v>
                </c:pt>
                <c:pt idx="85">
                  <c:v>991317.11313225992</c:v>
                </c:pt>
                <c:pt idx="86">
                  <c:v>1090448.8244454861</c:v>
                </c:pt>
                <c:pt idx="87">
                  <c:v>1199493.7068900347</c:v>
                </c:pt>
                <c:pt idx="88">
                  <c:v>1319443.0775790382</c:v>
                </c:pt>
                <c:pt idx="89">
                  <c:v>1451387.3853369423</c:v>
                </c:pt>
                <c:pt idx="90">
                  <c:v>1596526.1238706366</c:v>
                </c:pt>
                <c:pt idx="91">
                  <c:v>1756178.7362577005</c:v>
                </c:pt>
                <c:pt idx="92">
                  <c:v>1931796.6098834707</c:v>
                </c:pt>
                <c:pt idx="93">
                  <c:v>2124976.2708718181</c:v>
                </c:pt>
                <c:pt idx="94">
                  <c:v>2337473.897959</c:v>
                </c:pt>
                <c:pt idx="95">
                  <c:v>2571221.2877549003</c:v>
                </c:pt>
                <c:pt idx="96">
                  <c:v>2828343.4165303907</c:v>
                </c:pt>
                <c:pt idx="97">
                  <c:v>3111177.7581834299</c:v>
                </c:pt>
                <c:pt idx="98">
                  <c:v>3422295.5340017732</c:v>
                </c:pt>
                <c:pt idx="99">
                  <c:v>3764525.0874019507</c:v>
                </c:pt>
                <c:pt idx="100">
                  <c:v>4140977.5961421463</c:v>
                </c:pt>
                <c:pt idx="101">
                  <c:v>4555075.355756361</c:v>
                </c:pt>
                <c:pt idx="102">
                  <c:v>5010582.8913319977</c:v>
                </c:pt>
                <c:pt idx="103">
                  <c:v>5511641.1804651981</c:v>
                </c:pt>
                <c:pt idx="104">
                  <c:v>6062805.2985117184</c:v>
                </c:pt>
                <c:pt idx="105">
                  <c:v>6669085.8283628905</c:v>
                </c:pt>
                <c:pt idx="106">
                  <c:v>7335994.4111991804</c:v>
                </c:pt>
                <c:pt idx="107">
                  <c:v>8069593.852319099</c:v>
                </c:pt>
                <c:pt idx="108">
                  <c:v>8876553.2375510093</c:v>
                </c:pt>
                <c:pt idx="109">
                  <c:v>9764208.5613061115</c:v>
                </c:pt>
                <c:pt idx="110">
                  <c:v>10740629.417436723</c:v>
                </c:pt>
                <c:pt idx="111">
                  <c:v>11814692.359180396</c:v>
                </c:pt>
                <c:pt idx="112">
                  <c:v>12996161.595098438</c:v>
                </c:pt>
                <c:pt idx="113">
                  <c:v>14295777.754608283</c:v>
                </c:pt>
                <c:pt idx="114">
                  <c:v>15725355.530069113</c:v>
                </c:pt>
                <c:pt idx="115">
                  <c:v>17297891.083076026</c:v>
                </c:pt>
                <c:pt idx="116">
                  <c:v>19027680.19138363</c:v>
                </c:pt>
                <c:pt idx="117">
                  <c:v>20930448.210521996</c:v>
                </c:pt>
                <c:pt idx="118">
                  <c:v>23023493.031574197</c:v>
                </c:pt>
                <c:pt idx="119">
                  <c:v>25325842.33473162</c:v>
                </c:pt>
                <c:pt idx="120">
                  <c:v>27858426.568204783</c:v>
                </c:pt>
                <c:pt idx="121">
                  <c:v>30644269.225025263</c:v>
                </c:pt>
                <c:pt idx="122">
                  <c:v>33513576.800000001</c:v>
                </c:pt>
                <c:pt idx="123">
                  <c:v>33513576.800000001</c:v>
                </c:pt>
                <c:pt idx="124">
                  <c:v>33513576.800000001</c:v>
                </c:pt>
                <c:pt idx="125">
                  <c:v>33513576.800000001</c:v>
                </c:pt>
                <c:pt idx="126">
                  <c:v>33513576.800000001</c:v>
                </c:pt>
                <c:pt idx="127">
                  <c:v>33513576.800000001</c:v>
                </c:pt>
                <c:pt idx="128">
                  <c:v>33513576.800000001</c:v>
                </c:pt>
                <c:pt idx="129">
                  <c:v>33513576.800000001</c:v>
                </c:pt>
                <c:pt idx="130">
                  <c:v>33513576.800000001</c:v>
                </c:pt>
                <c:pt idx="131">
                  <c:v>33513576.800000001</c:v>
                </c:pt>
                <c:pt idx="132">
                  <c:v>33513576.800000001</c:v>
                </c:pt>
                <c:pt idx="133">
                  <c:v>33513576.800000001</c:v>
                </c:pt>
                <c:pt idx="134">
                  <c:v>33513576.800000001</c:v>
                </c:pt>
                <c:pt idx="135">
                  <c:v>33513576.800000001</c:v>
                </c:pt>
                <c:pt idx="136">
                  <c:v>33513576.800000001</c:v>
                </c:pt>
                <c:pt idx="137">
                  <c:v>33513576.800000001</c:v>
                </c:pt>
                <c:pt idx="138">
                  <c:v>33513576.800000001</c:v>
                </c:pt>
                <c:pt idx="139">
                  <c:v>33513576.800000001</c:v>
                </c:pt>
                <c:pt idx="140">
                  <c:v>33513576.800000001</c:v>
                </c:pt>
                <c:pt idx="141">
                  <c:v>33513576.800000001</c:v>
                </c:pt>
                <c:pt idx="142">
                  <c:v>33513576.800000001</c:v>
                </c:pt>
                <c:pt idx="143">
                  <c:v>33513576.800000001</c:v>
                </c:pt>
                <c:pt idx="144">
                  <c:v>33513576.800000001</c:v>
                </c:pt>
                <c:pt idx="145">
                  <c:v>33513576.800000001</c:v>
                </c:pt>
                <c:pt idx="146">
                  <c:v>33513576.800000001</c:v>
                </c:pt>
                <c:pt idx="147">
                  <c:v>33513576.800000001</c:v>
                </c:pt>
                <c:pt idx="148">
                  <c:v>33513576.800000001</c:v>
                </c:pt>
                <c:pt idx="149">
                  <c:v>33513576.800000001</c:v>
                </c:pt>
                <c:pt idx="150">
                  <c:v>33513576.800000001</c:v>
                </c:pt>
                <c:pt idx="151">
                  <c:v>33513576.800000001</c:v>
                </c:pt>
                <c:pt idx="152">
                  <c:v>33513576.800000001</c:v>
                </c:pt>
                <c:pt idx="153">
                  <c:v>33513576.800000001</c:v>
                </c:pt>
                <c:pt idx="154">
                  <c:v>33513576.800000001</c:v>
                </c:pt>
                <c:pt idx="155">
                  <c:v>33513576.800000001</c:v>
                </c:pt>
                <c:pt idx="156">
                  <c:v>33513576.800000001</c:v>
                </c:pt>
                <c:pt idx="157">
                  <c:v>33513576.800000001</c:v>
                </c:pt>
                <c:pt idx="158">
                  <c:v>33513576.800000001</c:v>
                </c:pt>
                <c:pt idx="159">
                  <c:v>33513576.800000001</c:v>
                </c:pt>
                <c:pt idx="160">
                  <c:v>33513576.800000001</c:v>
                </c:pt>
                <c:pt idx="161">
                  <c:v>33513576.800000001</c:v>
                </c:pt>
                <c:pt idx="162">
                  <c:v>33513576.800000001</c:v>
                </c:pt>
                <c:pt idx="163">
                  <c:v>33513576.800000001</c:v>
                </c:pt>
                <c:pt idx="164">
                  <c:v>33513576.800000001</c:v>
                </c:pt>
                <c:pt idx="165">
                  <c:v>33513576.800000001</c:v>
                </c:pt>
                <c:pt idx="166">
                  <c:v>33513576.800000001</c:v>
                </c:pt>
                <c:pt idx="167">
                  <c:v>33513576.800000001</c:v>
                </c:pt>
                <c:pt idx="168">
                  <c:v>33513576.800000001</c:v>
                </c:pt>
                <c:pt idx="169">
                  <c:v>33513576.800000001</c:v>
                </c:pt>
                <c:pt idx="170">
                  <c:v>33513576.800000001</c:v>
                </c:pt>
                <c:pt idx="171">
                  <c:v>33513576.800000001</c:v>
                </c:pt>
                <c:pt idx="172">
                  <c:v>33513576.800000001</c:v>
                </c:pt>
                <c:pt idx="173">
                  <c:v>33513576.800000001</c:v>
                </c:pt>
                <c:pt idx="174">
                  <c:v>33513576.800000001</c:v>
                </c:pt>
                <c:pt idx="175">
                  <c:v>33513576.800000001</c:v>
                </c:pt>
                <c:pt idx="176">
                  <c:v>33513576.800000001</c:v>
                </c:pt>
                <c:pt idx="177">
                  <c:v>33513576.800000001</c:v>
                </c:pt>
                <c:pt idx="178">
                  <c:v>33513576.800000001</c:v>
                </c:pt>
                <c:pt idx="179">
                  <c:v>33513576.800000001</c:v>
                </c:pt>
                <c:pt idx="180">
                  <c:v>33513576.800000001</c:v>
                </c:pt>
                <c:pt idx="181">
                  <c:v>33513576.800000001</c:v>
                </c:pt>
                <c:pt idx="182">
                  <c:v>33513576.800000001</c:v>
                </c:pt>
                <c:pt idx="183">
                  <c:v>33513576.800000001</c:v>
                </c:pt>
                <c:pt idx="184">
                  <c:v>33513576.800000001</c:v>
                </c:pt>
                <c:pt idx="185">
                  <c:v>33513576.800000001</c:v>
                </c:pt>
                <c:pt idx="186">
                  <c:v>33513576.800000001</c:v>
                </c:pt>
                <c:pt idx="187">
                  <c:v>33513576.800000001</c:v>
                </c:pt>
                <c:pt idx="188">
                  <c:v>33513576.800000001</c:v>
                </c:pt>
                <c:pt idx="189">
                  <c:v>33513576.800000001</c:v>
                </c:pt>
                <c:pt idx="190">
                  <c:v>33513576.800000001</c:v>
                </c:pt>
                <c:pt idx="191">
                  <c:v>33513576.800000001</c:v>
                </c:pt>
                <c:pt idx="192">
                  <c:v>33513576.800000001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34983.599999999999</c:v>
                </c:pt>
                <c:pt idx="50">
                  <c:v>41980.32</c:v>
                </c:pt>
                <c:pt idx="51">
                  <c:v>50376.383999999998</c:v>
                </c:pt>
                <c:pt idx="52">
                  <c:v>60451.660799999998</c:v>
                </c:pt>
                <c:pt idx="53">
                  <c:v>72541.992959999989</c:v>
                </c:pt>
                <c:pt idx="54">
                  <c:v>87050.391551999986</c:v>
                </c:pt>
                <c:pt idx="55">
                  <c:v>104460.46986239999</c:v>
                </c:pt>
                <c:pt idx="56">
                  <c:v>125352.56383487998</c:v>
                </c:pt>
                <c:pt idx="57">
                  <c:v>150423.07660185598</c:v>
                </c:pt>
                <c:pt idx="58">
                  <c:v>180507.69192222718</c:v>
                </c:pt>
                <c:pt idx="59">
                  <c:v>216609.2303066726</c:v>
                </c:pt>
                <c:pt idx="60">
                  <c:v>259931.07636800711</c:v>
                </c:pt>
                <c:pt idx="61">
                  <c:v>311917.29164160852</c:v>
                </c:pt>
                <c:pt idx="62">
                  <c:v>374300.74996993021</c:v>
                </c:pt>
                <c:pt idx="63">
                  <c:v>449160.89996391622</c:v>
                </c:pt>
                <c:pt idx="64">
                  <c:v>538993.0799566994</c:v>
                </c:pt>
                <c:pt idx="65">
                  <c:v>646791.6959480393</c:v>
                </c:pt>
                <c:pt idx="66">
                  <c:v>776150.03513764718</c:v>
                </c:pt>
                <c:pt idx="67">
                  <c:v>931380.04216517659</c:v>
                </c:pt>
                <c:pt idx="68">
                  <c:v>1117656.0505982118</c:v>
                </c:pt>
                <c:pt idx="69">
                  <c:v>1341187.2607178541</c:v>
                </c:pt>
                <c:pt idx="70">
                  <c:v>1609424.712861425</c:v>
                </c:pt>
                <c:pt idx="71">
                  <c:v>1931309.65543371</c:v>
                </c:pt>
                <c:pt idx="72">
                  <c:v>2317571.5865204521</c:v>
                </c:pt>
                <c:pt idx="73">
                  <c:v>2781085.9038245422</c:v>
                </c:pt>
                <c:pt idx="74">
                  <c:v>3337303.0845894506</c:v>
                </c:pt>
                <c:pt idx="75">
                  <c:v>4004763.7015073407</c:v>
                </c:pt>
                <c:pt idx="76">
                  <c:v>4805716.4418088086</c:v>
                </c:pt>
                <c:pt idx="77">
                  <c:v>5766859.7301705703</c:v>
                </c:pt>
                <c:pt idx="78">
                  <c:v>6920231.6762046842</c:v>
                </c:pt>
                <c:pt idx="79">
                  <c:v>8304278.011445621</c:v>
                </c:pt>
                <c:pt idx="80">
                  <c:v>9965133.6137347445</c:v>
                </c:pt>
                <c:pt idx="81">
                  <c:v>11958160.336481692</c:v>
                </c:pt>
                <c:pt idx="82">
                  <c:v>14349792.40377803</c:v>
                </c:pt>
                <c:pt idx="83">
                  <c:v>17219750.884533636</c:v>
                </c:pt>
                <c:pt idx="84">
                  <c:v>20663701.061440364</c:v>
                </c:pt>
                <c:pt idx="85">
                  <c:v>24796441.273728434</c:v>
                </c:pt>
                <c:pt idx="86">
                  <c:v>29755729.528474119</c:v>
                </c:pt>
                <c:pt idx="87">
                  <c:v>33513576.800000001</c:v>
                </c:pt>
                <c:pt idx="88">
                  <c:v>33513576.800000001</c:v>
                </c:pt>
                <c:pt idx="89">
                  <c:v>33513576.800000001</c:v>
                </c:pt>
                <c:pt idx="90">
                  <c:v>33513576.800000001</c:v>
                </c:pt>
                <c:pt idx="91">
                  <c:v>33513576.800000001</c:v>
                </c:pt>
                <c:pt idx="92">
                  <c:v>33513576.800000001</c:v>
                </c:pt>
                <c:pt idx="93">
                  <c:v>33513576.800000001</c:v>
                </c:pt>
                <c:pt idx="94">
                  <c:v>33513576.800000001</c:v>
                </c:pt>
                <c:pt idx="95">
                  <c:v>33513576.800000001</c:v>
                </c:pt>
                <c:pt idx="96">
                  <c:v>33513576.800000001</c:v>
                </c:pt>
                <c:pt idx="97">
                  <c:v>33513576.800000001</c:v>
                </c:pt>
                <c:pt idx="98">
                  <c:v>33513576.800000001</c:v>
                </c:pt>
                <c:pt idx="99">
                  <c:v>33513576.800000001</c:v>
                </c:pt>
                <c:pt idx="100">
                  <c:v>33513576.800000001</c:v>
                </c:pt>
                <c:pt idx="101">
                  <c:v>33513576.800000001</c:v>
                </c:pt>
                <c:pt idx="102">
                  <c:v>33513576.800000001</c:v>
                </c:pt>
                <c:pt idx="103">
                  <c:v>33513576.800000001</c:v>
                </c:pt>
                <c:pt idx="104">
                  <c:v>33513576.800000001</c:v>
                </c:pt>
                <c:pt idx="105">
                  <c:v>33513576.800000001</c:v>
                </c:pt>
                <c:pt idx="106">
                  <c:v>33513576.800000001</c:v>
                </c:pt>
                <c:pt idx="107">
                  <c:v>33513576.800000001</c:v>
                </c:pt>
                <c:pt idx="108">
                  <c:v>33513576.800000001</c:v>
                </c:pt>
                <c:pt idx="109">
                  <c:v>33513576.800000001</c:v>
                </c:pt>
                <c:pt idx="110">
                  <c:v>33513576.800000001</c:v>
                </c:pt>
                <c:pt idx="111">
                  <c:v>33513576.800000001</c:v>
                </c:pt>
                <c:pt idx="112">
                  <c:v>33513576.800000001</c:v>
                </c:pt>
                <c:pt idx="113">
                  <c:v>33513576.800000001</c:v>
                </c:pt>
                <c:pt idx="114">
                  <c:v>33513576.800000001</c:v>
                </c:pt>
                <c:pt idx="115">
                  <c:v>33513576.800000001</c:v>
                </c:pt>
                <c:pt idx="116">
                  <c:v>33513576.800000001</c:v>
                </c:pt>
                <c:pt idx="117">
                  <c:v>33513576.800000001</c:v>
                </c:pt>
                <c:pt idx="118">
                  <c:v>33513576.800000001</c:v>
                </c:pt>
                <c:pt idx="119">
                  <c:v>33513576.800000001</c:v>
                </c:pt>
                <c:pt idx="120">
                  <c:v>33513576.800000001</c:v>
                </c:pt>
                <c:pt idx="121">
                  <c:v>33513576.800000001</c:v>
                </c:pt>
                <c:pt idx="122">
                  <c:v>33513576.800000001</c:v>
                </c:pt>
                <c:pt idx="123">
                  <c:v>33513576.800000001</c:v>
                </c:pt>
                <c:pt idx="124">
                  <c:v>33513576.800000001</c:v>
                </c:pt>
                <c:pt idx="125">
                  <c:v>33513576.800000001</c:v>
                </c:pt>
                <c:pt idx="126">
                  <c:v>33513576.800000001</c:v>
                </c:pt>
                <c:pt idx="127">
                  <c:v>33513576.800000001</c:v>
                </c:pt>
                <c:pt idx="128">
                  <c:v>33513576.800000001</c:v>
                </c:pt>
                <c:pt idx="129">
                  <c:v>33513576.800000001</c:v>
                </c:pt>
                <c:pt idx="130">
                  <c:v>33513576.800000001</c:v>
                </c:pt>
                <c:pt idx="131">
                  <c:v>33513576.800000001</c:v>
                </c:pt>
                <c:pt idx="132">
                  <c:v>33513576.800000001</c:v>
                </c:pt>
                <c:pt idx="133">
                  <c:v>33513576.800000001</c:v>
                </c:pt>
                <c:pt idx="134">
                  <c:v>33513576.800000001</c:v>
                </c:pt>
                <c:pt idx="135">
                  <c:v>33513576.800000001</c:v>
                </c:pt>
                <c:pt idx="136">
                  <c:v>33513576.800000001</c:v>
                </c:pt>
                <c:pt idx="137">
                  <c:v>33513576.800000001</c:v>
                </c:pt>
                <c:pt idx="138">
                  <c:v>33513576.800000001</c:v>
                </c:pt>
                <c:pt idx="139">
                  <c:v>33513576.800000001</c:v>
                </c:pt>
                <c:pt idx="140">
                  <c:v>33513576.800000001</c:v>
                </c:pt>
                <c:pt idx="141">
                  <c:v>33513576.800000001</c:v>
                </c:pt>
                <c:pt idx="142">
                  <c:v>33513576.800000001</c:v>
                </c:pt>
                <c:pt idx="143">
                  <c:v>33513576.800000001</c:v>
                </c:pt>
                <c:pt idx="144">
                  <c:v>33513576.800000001</c:v>
                </c:pt>
                <c:pt idx="145">
                  <c:v>33513576.800000001</c:v>
                </c:pt>
                <c:pt idx="146">
                  <c:v>33513576.800000001</c:v>
                </c:pt>
                <c:pt idx="147">
                  <c:v>33513576.800000001</c:v>
                </c:pt>
                <c:pt idx="148">
                  <c:v>33513576.800000001</c:v>
                </c:pt>
                <c:pt idx="149">
                  <c:v>33513576.800000001</c:v>
                </c:pt>
                <c:pt idx="150">
                  <c:v>33513576.800000001</c:v>
                </c:pt>
                <c:pt idx="151">
                  <c:v>33513576.800000001</c:v>
                </c:pt>
                <c:pt idx="152">
                  <c:v>33513576.800000001</c:v>
                </c:pt>
                <c:pt idx="153">
                  <c:v>33513576.800000001</c:v>
                </c:pt>
                <c:pt idx="154">
                  <c:v>33513576.800000001</c:v>
                </c:pt>
                <c:pt idx="155">
                  <c:v>33513576.800000001</c:v>
                </c:pt>
                <c:pt idx="156">
                  <c:v>33513576.800000001</c:v>
                </c:pt>
                <c:pt idx="157">
                  <c:v>33513576.800000001</c:v>
                </c:pt>
                <c:pt idx="158">
                  <c:v>33513576.800000001</c:v>
                </c:pt>
                <c:pt idx="159">
                  <c:v>33513576.800000001</c:v>
                </c:pt>
                <c:pt idx="160">
                  <c:v>33513576.800000001</c:v>
                </c:pt>
                <c:pt idx="161">
                  <c:v>33513576.800000001</c:v>
                </c:pt>
                <c:pt idx="162">
                  <c:v>33513576.800000001</c:v>
                </c:pt>
                <c:pt idx="163">
                  <c:v>33513576.800000001</c:v>
                </c:pt>
                <c:pt idx="164">
                  <c:v>33513576.800000001</c:v>
                </c:pt>
                <c:pt idx="165">
                  <c:v>33513576.800000001</c:v>
                </c:pt>
                <c:pt idx="166">
                  <c:v>33513576.800000001</c:v>
                </c:pt>
                <c:pt idx="167">
                  <c:v>33513576.800000001</c:v>
                </c:pt>
                <c:pt idx="168">
                  <c:v>33513576.800000001</c:v>
                </c:pt>
                <c:pt idx="169">
                  <c:v>33513576.800000001</c:v>
                </c:pt>
                <c:pt idx="170">
                  <c:v>33513576.800000001</c:v>
                </c:pt>
                <c:pt idx="171">
                  <c:v>33513576.800000001</c:v>
                </c:pt>
                <c:pt idx="172">
                  <c:v>33513576.800000001</c:v>
                </c:pt>
                <c:pt idx="173">
                  <c:v>33513576.800000001</c:v>
                </c:pt>
                <c:pt idx="174">
                  <c:v>33513576.800000001</c:v>
                </c:pt>
                <c:pt idx="175">
                  <c:v>33513576.800000001</c:v>
                </c:pt>
                <c:pt idx="176">
                  <c:v>33513576.800000001</c:v>
                </c:pt>
                <c:pt idx="177">
                  <c:v>33513576.800000001</c:v>
                </c:pt>
                <c:pt idx="178">
                  <c:v>33513576.800000001</c:v>
                </c:pt>
                <c:pt idx="179">
                  <c:v>33513576.800000001</c:v>
                </c:pt>
                <c:pt idx="180">
                  <c:v>33513576.800000001</c:v>
                </c:pt>
                <c:pt idx="181">
                  <c:v>33513576.800000001</c:v>
                </c:pt>
                <c:pt idx="182">
                  <c:v>33513576.800000001</c:v>
                </c:pt>
                <c:pt idx="183">
                  <c:v>33513576.800000001</c:v>
                </c:pt>
                <c:pt idx="184">
                  <c:v>33513576.800000001</c:v>
                </c:pt>
                <c:pt idx="185">
                  <c:v>33513576.800000001</c:v>
                </c:pt>
                <c:pt idx="186">
                  <c:v>33513576.800000001</c:v>
                </c:pt>
                <c:pt idx="187">
                  <c:v>33513576.800000001</c:v>
                </c:pt>
                <c:pt idx="188">
                  <c:v>33513576.800000001</c:v>
                </c:pt>
                <c:pt idx="189">
                  <c:v>33513576.800000001</c:v>
                </c:pt>
                <c:pt idx="190">
                  <c:v>33513576.800000001</c:v>
                </c:pt>
                <c:pt idx="191">
                  <c:v>33513576.800000001</c:v>
                </c:pt>
                <c:pt idx="192">
                  <c:v>33513576.800000001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1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130</c:v>
                </c:pt>
                <c:pt idx="1">
                  <c:v>140</c:v>
                </c:pt>
                <c:pt idx="2">
                  <c:v>150</c:v>
                </c:pt>
                <c:pt idx="3">
                  <c:v>218.66666666666666</c:v>
                </c:pt>
                <c:pt idx="4">
                  <c:v>449.5</c:v>
                </c:pt>
                <c:pt idx="5">
                  <c:v>644</c:v>
                </c:pt>
                <c:pt idx="6">
                  <c:v>777.33333333333337</c:v>
                </c:pt>
                <c:pt idx="7">
                  <c:v>1021.4285714285714</c:v>
                </c:pt>
                <c:pt idx="8">
                  <c:v>1159.75</c:v>
                </c:pt>
                <c:pt idx="9">
                  <c:v>1442.5555555555557</c:v>
                </c:pt>
                <c:pt idx="10">
                  <c:v>1895</c:v>
                </c:pt>
                <c:pt idx="11">
                  <c:v>2733.181818181818</c:v>
                </c:pt>
                <c:pt idx="12">
                  <c:v>3487</c:v>
                </c:pt>
                <c:pt idx="13">
                  <c:v>4352</c:v>
                </c:pt>
                <c:pt idx="14">
                  <c:v>5465</c:v>
                </c:pt>
                <c:pt idx="15">
                  <c:v>6562</c:v>
                </c:pt>
                <c:pt idx="16">
                  <c:v>8384</c:v>
                </c:pt>
                <c:pt idx="17">
                  <c:v>11380</c:v>
                </c:pt>
                <c:pt idx="18">
                  <c:v>14004</c:v>
                </c:pt>
                <c:pt idx="19">
                  <c:v>18478</c:v>
                </c:pt>
                <c:pt idx="20">
                  <c:v>20400</c:v>
                </c:pt>
                <c:pt idx="21">
                  <c:v>22429</c:v>
                </c:pt>
                <c:pt idx="22">
                  <c:v>25360</c:v>
                </c:pt>
                <c:pt idx="23">
                  <c:v>28233</c:v>
                </c:pt>
                <c:pt idx="24">
                  <c:v>31631</c:v>
                </c:pt>
                <c:pt idx="25">
                  <c:v>36679</c:v>
                </c:pt>
                <c:pt idx="26">
                  <c:v>41803</c:v>
                </c:pt>
                <c:pt idx="27">
                  <c:v>46051</c:v>
                </c:pt>
                <c:pt idx="28">
                  <c:v>46197</c:v>
                </c:pt>
                <c:pt idx="29">
                  <c:v>47987</c:v>
                </c:pt>
                <c:pt idx="30">
                  <c:v>46747</c:v>
                </c:pt>
                <c:pt idx="31">
                  <c:v>52475</c:v>
                </c:pt>
                <c:pt idx="32">
                  <c:v>56258</c:v>
                </c:pt>
                <c:pt idx="33">
                  <c:v>56797</c:v>
                </c:pt>
                <c:pt idx="34">
                  <c:v>57923</c:v>
                </c:pt>
                <c:pt idx="35">
                  <c:v>57134</c:v>
                </c:pt>
                <c:pt idx="36">
                  <c:v>51339</c:v>
                </c:pt>
                <c:pt idx="37">
                  <c:v>48260</c:v>
                </c:pt>
                <c:pt idx="38">
                  <c:v>46952</c:v>
                </c:pt>
                <c:pt idx="39">
                  <c:v>49712</c:v>
                </c:pt>
                <c:pt idx="40">
                  <c:v>48486</c:v>
                </c:pt>
                <c:pt idx="41">
                  <c:v>46346</c:v>
                </c:pt>
                <c:pt idx="42">
                  <c:v>41961</c:v>
                </c:pt>
                <c:pt idx="43">
                  <c:v>36456</c:v>
                </c:pt>
                <c:pt idx="44">
                  <c:v>31984</c:v>
                </c:pt>
                <c:pt idx="45">
                  <c:v>31537</c:v>
                </c:pt>
                <c:pt idx="46">
                  <c:v>31216</c:v>
                </c:pt>
                <c:pt idx="47">
                  <c:v>32456</c:v>
                </c:pt>
                <c:pt idx="48">
                  <c:v>29153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  <c:pt idx="30">
                  <c:v>775</c:v>
                </c:pt>
                <c:pt idx="31">
                  <c:v>920</c:v>
                </c:pt>
                <c:pt idx="32">
                  <c:v>1107</c:v>
                </c:pt>
                <c:pt idx="33">
                  <c:v>1275</c:v>
                </c:pt>
                <c:pt idx="34">
                  <c:v>1444</c:v>
                </c:pt>
                <c:pt idx="35">
                  <c:v>1584</c:v>
                </c:pt>
                <c:pt idx="36">
                  <c:v>1810</c:v>
                </c:pt>
                <c:pt idx="37">
                  <c:v>2016</c:v>
                </c:pt>
                <c:pt idx="38">
                  <c:v>2349</c:v>
                </c:pt>
                <c:pt idx="39">
                  <c:v>2607</c:v>
                </c:pt>
                <c:pt idx="40">
                  <c:v>2767</c:v>
                </c:pt>
                <c:pt idx="41">
                  <c:v>2736</c:v>
                </c:pt>
                <c:pt idx="42">
                  <c:v>3022</c:v>
                </c:pt>
                <c:pt idx="43">
                  <c:v>3194</c:v>
                </c:pt>
                <c:pt idx="44">
                  <c:v>3294</c:v>
                </c:pt>
                <c:pt idx="45">
                  <c:v>3804</c:v>
                </c:pt>
                <c:pt idx="46">
                  <c:v>4052</c:v>
                </c:pt>
                <c:pt idx="47">
                  <c:v>4352</c:v>
                </c:pt>
                <c:pt idx="48">
                  <c:v>4459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7.6923076923076872E-2</c:v>
                </c:pt>
                <c:pt idx="1">
                  <c:v>7.6923076923076872E-2</c:v>
                </c:pt>
                <c:pt idx="2">
                  <c:v>7.6006154968434325E-2</c:v>
                </c:pt>
                <c:pt idx="3">
                  <c:v>0.11345447249259107</c:v>
                </c:pt>
                <c:pt idx="4">
                  <c:v>0.20902348741398669</c:v>
                </c:pt>
                <c:pt idx="5">
                  <c:v>0.31002372065781275</c:v>
                </c:pt>
                <c:pt idx="6">
                  <c:v>0.38325133586468391</c:v>
                </c:pt>
                <c:pt idx="7">
                  <c:v>0.41792558572043909</c:v>
                </c:pt>
                <c:pt idx="8">
                  <c:v>0.42423440233323945</c:v>
                </c:pt>
                <c:pt idx="9">
                  <c:v>0.37546510572148312</c:v>
                </c:pt>
                <c:pt idx="10">
                  <c:v>0.2998883250848427</c:v>
                </c:pt>
                <c:pt idx="11">
                  <c:v>0.26316015575365165</c:v>
                </c:pt>
                <c:pt idx="12">
                  <c:v>0.26839485924731593</c:v>
                </c:pt>
                <c:pt idx="13">
                  <c:v>0.28900783501912358</c:v>
                </c:pt>
                <c:pt idx="14">
                  <c:v>0.29545066869965425</c:v>
                </c:pt>
                <c:pt idx="15">
                  <c:v>0.29666572266032243</c:v>
                </c:pt>
                <c:pt idx="16">
                  <c:v>0.27950720236916388</c:v>
                </c:pt>
                <c:pt idx="17">
                  <c:v>0.26672189597477303</c:v>
                </c:pt>
                <c:pt idx="18">
                  <c:v>0.26049710365686773</c:v>
                </c:pt>
                <c:pt idx="19">
                  <c:v>0.26869820311667691</c:v>
                </c:pt>
                <c:pt idx="20">
                  <c:v>0.26461536307807276</c:v>
                </c:pt>
                <c:pt idx="21">
                  <c:v>0.24934531379441335</c:v>
                </c:pt>
                <c:pt idx="22">
                  <c:v>0.21532215223205772</c:v>
                </c:pt>
                <c:pt idx="23">
                  <c:v>0.18062183006969793</c:v>
                </c:pt>
                <c:pt idx="24">
                  <c:v>0.14595375708600314</c:v>
                </c:pt>
                <c:pt idx="25">
                  <c:v>0.12951213129128827</c:v>
                </c:pt>
                <c:pt idx="26">
                  <c:v>0.12353534692005626</c:v>
                </c:pt>
                <c:pt idx="27">
                  <c:v>0.12794253714431872</c:v>
                </c:pt>
                <c:pt idx="28">
                  <c:v>0.12094342265026607</c:v>
                </c:pt>
                <c:pt idx="29">
                  <c:v>0.10571799143174972</c:v>
                </c:pt>
                <c:pt idx="30">
                  <c:v>8.0044618489240646E-2</c:v>
                </c:pt>
                <c:pt idx="31">
                  <c:v>6.1053300542450062E-2</c:v>
                </c:pt>
                <c:pt idx="32">
                  <c:v>4.5693550998289277E-2</c:v>
                </c:pt>
                <c:pt idx="33">
                  <c:v>4.318490120675008E-2</c:v>
                </c:pt>
                <c:pt idx="34">
                  <c:v>4.0461762136708788E-2</c:v>
                </c:pt>
                <c:pt idx="35">
                  <c:v>4.0493025767499878E-2</c:v>
                </c:pt>
                <c:pt idx="36">
                  <c:v>2.4977464459887983E-2</c:v>
                </c:pt>
                <c:pt idx="37">
                  <c:v>2.124920329622193E-3</c:v>
                </c:pt>
                <c:pt idx="38">
                  <c:v>-2.3975704108537998E-2</c:v>
                </c:pt>
                <c:pt idx="39">
                  <c:v>-3.2556811981990418E-2</c:v>
                </c:pt>
                <c:pt idx="40">
                  <c:v>-3.3252963321419693E-2</c:v>
                </c:pt>
                <c:pt idx="41">
                  <c:v>-2.7552717522135912E-2</c:v>
                </c:pt>
                <c:pt idx="42">
                  <c:v>-2.6710680928060799E-2</c:v>
                </c:pt>
                <c:pt idx="43">
                  <c:v>-3.2394990288356761E-2</c:v>
                </c:pt>
                <c:pt idx="44">
                  <c:v>-5.3784657297771009E-2</c:v>
                </c:pt>
                <c:pt idx="45">
                  <c:v>-7.2065237841559451E-2</c:v>
                </c:pt>
                <c:pt idx="46">
                  <c:v>-8.0949543335338991E-2</c:v>
                </c:pt>
                <c:pt idx="47">
                  <c:v>-6.9499436306295514E-2</c:v>
                </c:pt>
                <c:pt idx="48">
                  <c:v>-5.6598862051613276E-2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0.32777110426534839</c:v>
                </c:pt>
                <c:pt idx="17">
                  <c:v>0.36306176393908046</c:v>
                </c:pt>
                <c:pt idx="18">
                  <c:v>0.362786344489269</c:v>
                </c:pt>
                <c:pt idx="19">
                  <c:v>0.37897193059949652</c:v>
                </c:pt>
                <c:pt idx="20">
                  <c:v>0.39509648108807743</c:v>
                </c:pt>
                <c:pt idx="21">
                  <c:v>0.37523690781646574</c:v>
                </c:pt>
                <c:pt idx="22">
                  <c:v>0.34496538458474951</c:v>
                </c:pt>
                <c:pt idx="23">
                  <c:v>0.3160434553275247</c:v>
                </c:pt>
                <c:pt idx="24">
                  <c:v>0.29534488154218402</c:v>
                </c:pt>
                <c:pt idx="25">
                  <c:v>0.26726332890073645</c:v>
                </c:pt>
                <c:pt idx="26">
                  <c:v>0.26893974390431086</c:v>
                </c:pt>
                <c:pt idx="27">
                  <c:v>0.28039174516066145</c:v>
                </c:pt>
                <c:pt idx="28">
                  <c:v>0.28596017113457833</c:v>
                </c:pt>
                <c:pt idx="29">
                  <c:v>0.2731932619194033</c:v>
                </c:pt>
                <c:pt idx="30">
                  <c:v>0.25696421428648125</c:v>
                </c:pt>
                <c:pt idx="31">
                  <c:v>0.23760771011725793</c:v>
                </c:pt>
                <c:pt idx="32">
                  <c:v>0.22096845969127724</c:v>
                </c:pt>
                <c:pt idx="33">
                  <c:v>0.20531440899552589</c:v>
                </c:pt>
                <c:pt idx="34">
                  <c:v>0.19066299449311522</c:v>
                </c:pt>
                <c:pt idx="35">
                  <c:v>0.1730567714490511</c:v>
                </c:pt>
                <c:pt idx="36">
                  <c:v>0.15784123070790801</c:v>
                </c:pt>
                <c:pt idx="37">
                  <c:v>0.14199918727121977</c:v>
                </c:pt>
                <c:pt idx="38">
                  <c:v>0.13409777070157972</c:v>
                </c:pt>
                <c:pt idx="39">
                  <c:v>0.12759524761746008</c:v>
                </c:pt>
                <c:pt idx="40">
                  <c:v>0.12447780740962548</c:v>
                </c:pt>
                <c:pt idx="41">
                  <c:v>0.10986258353838174</c:v>
                </c:pt>
                <c:pt idx="42">
                  <c:v>9.616522518063686E-2</c:v>
                </c:pt>
                <c:pt idx="43">
                  <c:v>7.7952385221784562E-2</c:v>
                </c:pt>
                <c:pt idx="44">
                  <c:v>6.520162865728836E-2</c:v>
                </c:pt>
                <c:pt idx="45">
                  <c:v>5.9001446783990774E-2</c:v>
                </c:pt>
                <c:pt idx="46">
                  <c:v>6.5109757252433662E-2</c:v>
                </c:pt>
                <c:pt idx="47">
                  <c:v>7.4368958982990785E-2</c:v>
                </c:pt>
                <c:pt idx="48">
                  <c:v>7.5462015696106999E-2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45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63715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65872</c:v>
                </c:pt>
                <c:pt idx="36">
                  <c:v>74605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104145</c:v>
                </c:pt>
                <c:pt idx="43">
                  <c:v>109769</c:v>
                </c:pt>
                <c:pt idx="44">
                  <c:v>115314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43843</c:v>
                </c:pt>
                <c:pt idx="21">
                  <c:v>53736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213372</c:v>
                </c:pt>
                <c:pt idx="30">
                  <c:v>243762</c:v>
                </c:pt>
                <c:pt idx="31">
                  <c:v>275586</c:v>
                </c:pt>
                <c:pt idx="32">
                  <c:v>308853</c:v>
                </c:pt>
                <c:pt idx="33">
                  <c:v>337072</c:v>
                </c:pt>
                <c:pt idx="34">
                  <c:v>366667</c:v>
                </c:pt>
                <c:pt idx="35">
                  <c:v>397505</c:v>
                </c:pt>
                <c:pt idx="36">
                  <c:v>429052</c:v>
                </c:pt>
                <c:pt idx="37">
                  <c:v>462780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667801</c:v>
                </c:pt>
                <c:pt idx="45">
                  <c:v>699706</c:v>
                </c:pt>
                <c:pt idx="46">
                  <c:v>732197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168941</c:v>
                </c:pt>
                <c:pt idx="54">
                  <c:v>172434</c:v>
                </c:pt>
                <c:pt idx="55">
                  <c:v>175925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69500</c:v>
                </c:pt>
                <c:pt idx="36">
                  <c:v>71412</c:v>
                </c:pt>
                <c:pt idx="37">
                  <c:v>75343</c:v>
                </c:pt>
                <c:pt idx="38">
                  <c:v>79163</c:v>
                </c:pt>
                <c:pt idx="39">
                  <c:v>83057</c:v>
                </c:pt>
                <c:pt idx="40">
                  <c:v>87366</c:v>
                </c:pt>
                <c:pt idx="41">
                  <c:v>91738</c:v>
                </c:pt>
                <c:pt idx="42">
                  <c:v>94863</c:v>
                </c:pt>
                <c:pt idx="43">
                  <c:v>121712</c:v>
                </c:pt>
                <c:pt idx="44">
                  <c:v>125394</c:v>
                </c:pt>
                <c:pt idx="45">
                  <c:v>131361</c:v>
                </c:pt>
                <c:pt idx="46">
                  <c:v>134582</c:v>
                </c:pt>
                <c:pt idx="47">
                  <c:v>147091</c:v>
                </c:pt>
                <c:pt idx="48">
                  <c:v>149130</c:v>
                </c:pt>
                <c:pt idx="49">
                  <c:v>149149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137698</c:v>
                </c:pt>
                <c:pt idx="47">
                  <c:v>141397</c:v>
                </c:pt>
                <c:pt idx="48">
                  <c:v>143342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184948</c:v>
                </c:pt>
                <c:pt idx="46">
                  <c:v>190839</c:v>
                </c:pt>
                <c:pt idx="47">
                  <c:v>191726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5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7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13759</c:v>
                </c:pt>
                <c:pt idx="37">
                  <c:v>14607</c:v>
                </c:pt>
                <c:pt idx="38">
                  <c:v>15498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12794</c:v>
                </c:pt>
                <c:pt idx="35">
                  <c:v>14695</c:v>
                </c:pt>
                <c:pt idx="36">
                  <c:v>16544</c:v>
                </c:pt>
                <c:pt idx="37">
                  <c:v>18586</c:v>
                </c:pt>
                <c:pt idx="38">
                  <c:v>20462</c:v>
                </c:pt>
                <c:pt idx="39">
                  <c:v>22019</c:v>
                </c:pt>
                <c:pt idx="40">
                  <c:v>23528</c:v>
                </c:pt>
                <c:pt idx="41">
                  <c:v>25831</c:v>
                </c:pt>
                <c:pt idx="42">
                  <c:v>28325</c:v>
                </c:pt>
                <c:pt idx="43">
                  <c:v>32916</c:v>
                </c:pt>
                <c:pt idx="44">
                  <c:v>36773</c:v>
                </c:pt>
                <c:pt idx="45">
                  <c:v>38664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22170</c:v>
                </c:pt>
                <c:pt idx="52">
                  <c:v>22745</c:v>
                </c:pt>
                <c:pt idx="53">
                  <c:v>23227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4636</c:v>
                </c:pt>
                <c:pt idx="87">
                  <c:v>4636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4414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17941</c:v>
                </c:pt>
                <c:pt idx="42">
                  <c:v>18703</c:v>
                </c:pt>
                <c:pt idx="43">
                  <c:v>19345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4052</c:v>
                </c:pt>
                <c:pt idx="34">
                  <c:v>4352</c:v>
                </c:pt>
                <c:pt idx="35">
                  <c:v>4459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19315</c:v>
                </c:pt>
                <c:pt idx="41">
                  <c:v>20002</c:v>
                </c:pt>
                <c:pt idx="42">
                  <c:v>20043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5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3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46812</c:v>
                </c:pt>
                <c:pt idx="62">
                  <c:v>57487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225966</c:v>
                </c:pt>
                <c:pt idx="71">
                  <c:v>258426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7.6793738661829813E-2</c:v>
                </c:pt>
                <c:pt idx="37" formatCode="0%">
                  <c:v>6.9681793793911886E-2</c:v>
                </c:pt>
                <c:pt idx="38" formatCode="0%">
                  <c:v>6.6067972006562226E-2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0.18125836365815387</c:v>
                </c:pt>
                <c:pt idx="35" formatCode="0%">
                  <c:v>0.16708392033026498</c:v>
                </c:pt>
                <c:pt idx="36" formatCode="0%">
                  <c:v>0.15613686706664467</c:v>
                </c:pt>
                <c:pt idx="37" formatCode="0%">
                  <c:v>0.14760373351887987</c:v>
                </c:pt>
                <c:pt idx="38" formatCode="0%">
                  <c:v>0.14082626438283344</c:v>
                </c:pt>
                <c:pt idx="39" formatCode="0%">
                  <c:v>0.13073139068747519</c:v>
                </c:pt>
                <c:pt idx="40" formatCode="0%">
                  <c:v>0.11669991754088731</c:v>
                </c:pt>
                <c:pt idx="41" formatCode="0%">
                  <c:v>0.1022039846927844</c:v>
                </c:pt>
                <c:pt idx="42" formatCode="0%">
                  <c:v>9.3276969313448463E-2</c:v>
                </c:pt>
                <c:pt idx="43" formatCode="0%">
                  <c:v>9.3621793426333991E-2</c:v>
                </c:pt>
                <c:pt idx="44" formatCode="0%">
                  <c:v>9.8560249728066804E-2</c:v>
                </c:pt>
                <c:pt idx="45" formatCode="0%">
                  <c:v>0.10406894069307548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2.7727107209036816E-2</c:v>
                </c:pt>
                <c:pt idx="52" formatCode="0%">
                  <c:v>2.7159741456978265E-2</c:v>
                </c:pt>
                <c:pt idx="53" formatCode="0%">
                  <c:v>2.6357752170186027E-2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2.9918988762478449E-4</c:v>
                </c:pt>
                <c:pt idx="86" formatCode="0%">
                  <c:v>2.2706950055211655E-2</c:v>
                </c:pt>
                <c:pt idx="87" formatCode="0%">
                  <c:v>4.507218150120762E-2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0.16937879810608725</c:v>
                </c:pt>
                <c:pt idx="27" formatCode="0%">
                  <c:v>0.17131821823495966</c:v>
                </c:pt>
                <c:pt idx="28" formatCode="0%">
                  <c:v>0.18568270536969145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0.17756636791319588</c:v>
                </c:pt>
                <c:pt idx="32" formatCode="0%">
                  <c:v>0.15683295785555681</c:v>
                </c:pt>
                <c:pt idx="33" formatCode="0%">
                  <c:v>0.13270348855289935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5.2995189346276263E-2</c:v>
                </c:pt>
                <c:pt idx="42" formatCode="0%">
                  <c:v>5.3531209907486499E-2</c:v>
                </c:pt>
                <c:pt idx="43" formatCode="0%">
                  <c:v>5.3001713926153236E-2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6.5109757252433662E-2</c:v>
                </c:pt>
                <c:pt idx="34" formatCode="0%">
                  <c:v>7.4368958982990785E-2</c:v>
                </c:pt>
                <c:pt idx="35" formatCode="0%">
                  <c:v>7.5462015696106999E-2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3.1038314898245749E-2</c:v>
                </c:pt>
                <c:pt idx="41" formatCode="0%">
                  <c:v>3.0649000533797599E-2</c:v>
                </c:pt>
                <c:pt idx="42" formatCode="0%">
                  <c:v>2.8583045839678967E-2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0.10638458621460505</c:v>
                </c:pt>
                <c:pt idx="35" formatCode="0%">
                  <c:v>9.7458965714662282E-2</c:v>
                </c:pt>
                <c:pt idx="36" formatCode="0%">
                  <c:v>9.299520917653907E-2</c:v>
                </c:pt>
                <c:pt idx="37" formatCode="0%">
                  <c:v>9.0139253684604848E-2</c:v>
                </c:pt>
                <c:pt idx="38" formatCode="0%">
                  <c:v>8.8822890436514923E-2</c:v>
                </c:pt>
                <c:pt idx="39" formatCode="0%">
                  <c:v>8.4807154067991108E-2</c:v>
                </c:pt>
                <c:pt idx="40" formatCode="0%">
                  <c:v>8.0527693116613966E-2</c:v>
                </c:pt>
                <c:pt idx="41" formatCode="0%">
                  <c:v>7.10204271672666E-2</c:v>
                </c:pt>
                <c:pt idx="42" formatCode="0%">
                  <c:v>6.312466493386755E-2</c:v>
                </c:pt>
                <c:pt idx="43" formatCode="0%">
                  <c:v>5.5236983859302834E-2</c:v>
                </c:pt>
                <c:pt idx="44" formatCode="0%">
                  <c:v>5.2764167343251588E-2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0.40344237577703007</c:v>
                </c:pt>
                <c:pt idx="21" formatCode="0%">
                  <c:v>0.37204072875999389</c:v>
                </c:pt>
                <c:pt idx="22" formatCode="0%">
                  <c:v>0.3349173903431284</c:v>
                </c:pt>
                <c:pt idx="23" formatCode="0%">
                  <c:v>0.28649589796836494</c:v>
                </c:pt>
                <c:pt idx="24" formatCode="0%">
                  <c:v>0.26543550726277315</c:v>
                </c:pt>
                <c:pt idx="25" formatCode="0%">
                  <c:v>0.24802711661732504</c:v>
                </c:pt>
                <c:pt idx="26" formatCode="0%">
                  <c:v>0.22965533691888859</c:v>
                </c:pt>
                <c:pt idx="27" formatCode="0%">
                  <c:v>0.21199491900063783</c:v>
                </c:pt>
                <c:pt idx="28" formatCode="0%">
                  <c:v>0.19514507646568724</c:v>
                </c:pt>
                <c:pt idx="29" formatCode="0%">
                  <c:v>0.17754421170202161</c:v>
                </c:pt>
                <c:pt idx="30" formatCode="0%">
                  <c:v>0.1616118028363093</c:v>
                </c:pt>
                <c:pt idx="31" formatCode="0%">
                  <c:v>0.15096724950648258</c:v>
                </c:pt>
                <c:pt idx="32" formatCode="0%">
                  <c:v>0.14368181362870538</c:v>
                </c:pt>
                <c:pt idx="33" formatCode="0%">
                  <c:v>0.13507258373762832</c:v>
                </c:pt>
                <c:pt idx="34" formatCode="0%">
                  <c:v>0.12533626810295551</c:v>
                </c:pt>
                <c:pt idx="35" formatCode="0%">
                  <c:v>0.1135884925307092</c:v>
                </c:pt>
                <c:pt idx="36" formatCode="0%">
                  <c:v>0.10322743146085751</c:v>
                </c:pt>
                <c:pt idx="37" formatCode="0%">
                  <c:v>9.3185537002161853E-2</c:v>
                </c:pt>
                <c:pt idx="38" formatCode="0%">
                  <c:v>8.5787489449749968E-2</c:v>
                </c:pt>
                <c:pt idx="39" formatCode="0%">
                  <c:v>7.9929487207550595E-2</c:v>
                </c:pt>
                <c:pt idx="40" formatCode="0%">
                  <c:v>7.4900549716298823E-2</c:v>
                </c:pt>
                <c:pt idx="41" formatCode="0%">
                  <c:v>6.8840455492504463E-2</c:v>
                </c:pt>
                <c:pt idx="42" formatCode="0%">
                  <c:v>6.2503104925395833E-2</c:v>
                </c:pt>
                <c:pt idx="43" formatCode="0%">
                  <c:v>5.6409631664249803E-2</c:v>
                </c:pt>
                <c:pt idx="44" formatCode="0%">
                  <c:v>5.1865166472593538E-2</c:v>
                </c:pt>
                <c:pt idx="45" formatCode="0%">
                  <c:v>4.8973017566820376E-2</c:v>
                </c:pt>
                <c:pt idx="46" formatCode="0%">
                  <c:v>4.7844109144469606E-2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2.2914093369839073E-2</c:v>
                </c:pt>
                <c:pt idx="54" formatCode="0%">
                  <c:v>2.1172170361151082E-2</c:v>
                </c:pt>
                <c:pt idx="55" formatCode="0%">
                  <c:v>2.0176718758309287E-2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9.8426422137539338E-4</c:v>
                </c:pt>
                <c:pt idx="86" formatCode="0%">
                  <c:v>1.1452135791244118E-3</c:v>
                </c:pt>
                <c:pt idx="87" formatCode="0%">
                  <c:v>1.2709091679458477E-3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9.4528491517661337E-2</c:v>
                </c:pt>
                <c:pt idx="36" formatCode="0%">
                  <c:v>8.3646045141922906E-2</c:v>
                </c:pt>
                <c:pt idx="37" formatCode="0%">
                  <c:v>6.8924402618181002E-2</c:v>
                </c:pt>
                <c:pt idx="38" formatCode="0%">
                  <c:v>5.8006835353987242E-2</c:v>
                </c:pt>
                <c:pt idx="39" formatCode="0%">
                  <c:v>5.3825177582695373E-2</c:v>
                </c:pt>
                <c:pt idx="40" formatCode="0%">
                  <c:v>5.1221807522554196E-2</c:v>
                </c:pt>
                <c:pt idx="41" formatCode="0%">
                  <c:v>4.926236311604567E-2</c:v>
                </c:pt>
                <c:pt idx="42" formatCode="0%">
                  <c:v>4.8447827381669008E-2</c:v>
                </c:pt>
                <c:pt idx="43" formatCode="0%">
                  <c:v>6.2787785766001455E-2</c:v>
                </c:pt>
                <c:pt idx="44" formatCode="0%">
                  <c:v>7.4289649173925262E-2</c:v>
                </c:pt>
                <c:pt idx="45" formatCode="0%">
                  <c:v>8.6900681695850343E-2</c:v>
                </c:pt>
                <c:pt idx="46" formatCode="0%">
                  <c:v>8.3508216728968687E-2</c:v>
                </c:pt>
                <c:pt idx="47" formatCode="0%">
                  <c:v>8.5445083529100005E-2</c:v>
                </c:pt>
                <c:pt idx="48" formatCode="0%">
                  <c:v>7.0938844705091819E-2</c:v>
                </c:pt>
                <c:pt idx="49" formatCode="0%">
                  <c:v>5.6153728149010318E-2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2.0284871631451058E-2</c:v>
                </c:pt>
                <c:pt idx="47" formatCode="0%">
                  <c:v>1.9942263588003401E-2</c:v>
                </c:pt>
                <c:pt idx="48" formatCode="0%">
                  <c:v>1.9882676568849567E-2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2.4315725896210783E-2</c:v>
                </c:pt>
                <c:pt idx="46" formatCode="0%">
                  <c:v>2.5389354051520947E-2</c:v>
                </c:pt>
                <c:pt idx="47" formatCode="0%">
                  <c:v>2.5677824310386638E-2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0.63834</cdr:x>
      <cdr:y>0.71249</cdr:y>
    </cdr:from>
    <cdr:to>
      <cdr:x>0.74968</cdr:x>
      <cdr:y>0.7725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787174" y="4603148"/>
          <a:ext cx="1183824" cy="387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0.65874</cdr:x>
      <cdr:y>0.1838</cdr:y>
    </cdr:from>
    <cdr:to>
      <cdr:x>0.77008</cdr:x>
      <cdr:y>0.24381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7004081" y="1187461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0.13341</cdr:x>
      <cdr:y>0.529</cdr:y>
    </cdr:from>
    <cdr:to>
      <cdr:x>0.37167</cdr:x>
      <cdr:y>0.59683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418456" y="3417703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0.31361</cdr:x>
      <cdr:y>0.42875</cdr:y>
    </cdr:from>
    <cdr:to>
      <cdr:x>0.51252</cdr:x>
      <cdr:y>0.49658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3334461" y="2769995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0" t="str">
        <f>C7&amp;" Covid-19 Active Case Projections"</f>
        <v>Germany Covid-19 Active Case Projections</v>
      </c>
      <c r="C2" s="15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2"/>
      <c r="C3" s="143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0" t="s">
        <v>535</v>
      </c>
      <c r="X3" s="101"/>
      <c r="Y3" s="102"/>
      <c r="Z3" s="109" t="s">
        <v>53</v>
      </c>
      <c r="AA3" s="115"/>
      <c r="AB3" s="115"/>
      <c r="AC3" s="110"/>
    </row>
    <row r="4" spans="1:32" x14ac:dyDescent="0.25">
      <c r="A4" s="46"/>
      <c r="B4" s="142"/>
      <c r="C4" s="143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3"/>
      <c r="X4" s="104"/>
      <c r="Y4" s="105"/>
      <c r="Z4" s="111"/>
      <c r="AA4" s="116"/>
      <c r="AB4" s="116"/>
      <c r="AC4" s="112"/>
    </row>
    <row r="5" spans="1:32" x14ac:dyDescent="0.25">
      <c r="A5" s="46"/>
      <c r="B5" s="144"/>
      <c r="C5" s="145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6"/>
      <c r="X5" s="107"/>
      <c r="Y5" s="108"/>
      <c r="Z5" s="113"/>
      <c r="AA5" s="117"/>
      <c r="AB5" s="117"/>
      <c r="AC5" s="114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4" t="s">
        <v>475</v>
      </c>
      <c r="C7" s="152" t="str">
        <f>Z3</f>
        <v>Germany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5"/>
      <c r="C8" s="153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0" t="s">
        <v>534</v>
      </c>
      <c r="X8" s="101"/>
      <c r="Y8" s="102"/>
      <c r="Z8" s="109">
        <v>5</v>
      </c>
      <c r="AA8" s="110"/>
      <c r="AB8" s="118" t="s">
        <v>543</v>
      </c>
      <c r="AC8" s="119"/>
      <c r="AD8" s="119"/>
      <c r="AE8" s="119"/>
      <c r="AF8" s="119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3"/>
      <c r="X9" s="104"/>
      <c r="Y9" s="105"/>
      <c r="Z9" s="111"/>
      <c r="AA9" s="112"/>
      <c r="AB9" s="118"/>
      <c r="AC9" s="119"/>
      <c r="AD9" s="119"/>
      <c r="AE9" s="119"/>
      <c r="AF9" s="119"/>
    </row>
    <row r="10" spans="1:32" ht="18.600000000000001" customHeight="1" x14ac:dyDescent="0.25">
      <c r="A10" s="46"/>
      <c r="B10" s="154" t="s">
        <v>498</v>
      </c>
      <c r="C10" s="162">
        <f>Projections_Data!C4</f>
        <v>143342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6"/>
      <c r="X10" s="107"/>
      <c r="Y10" s="108"/>
      <c r="Z10" s="113"/>
      <c r="AA10" s="114"/>
      <c r="AB10" s="118"/>
      <c r="AC10" s="119"/>
      <c r="AD10" s="119"/>
      <c r="AE10" s="119"/>
      <c r="AF10" s="119"/>
    </row>
    <row r="11" spans="1:32" ht="18.600000000000001" customHeight="1" x14ac:dyDescent="0.25">
      <c r="A11" s="46"/>
      <c r="B11" s="155"/>
      <c r="C11" s="163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4" t="s">
        <v>581</v>
      </c>
      <c r="C12" s="160">
        <f ca="1">Projections_Data!C6</f>
        <v>29153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5"/>
      <c r="C13" s="161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0" t="s">
        <v>536</v>
      </c>
      <c r="X13" s="120"/>
      <c r="Y13" s="120"/>
      <c r="Z13" s="120"/>
      <c r="AA13" s="120"/>
    </row>
    <row r="14" spans="1:32" ht="18.600000000000001" customHeight="1" x14ac:dyDescent="0.25">
      <c r="A14" s="46"/>
      <c r="B14" s="154" t="s">
        <v>582</v>
      </c>
      <c r="C14" s="158">
        <f ca="1">Projections_Data!C7</f>
        <v>109730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0"/>
      <c r="X14" s="120"/>
      <c r="Y14" s="120"/>
      <c r="Z14" s="120"/>
      <c r="AA14" s="120"/>
    </row>
    <row r="15" spans="1:32" ht="18.600000000000001" customHeight="1" x14ac:dyDescent="0.25">
      <c r="A15" s="46"/>
      <c r="B15" s="155"/>
      <c r="C15" s="159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1" t="s">
        <v>537</v>
      </c>
      <c r="X15" s="121"/>
      <c r="Y15" s="121"/>
      <c r="Z15" s="122">
        <v>0.2</v>
      </c>
      <c r="AA15" s="123"/>
    </row>
    <row r="16" spans="1:32" ht="18.600000000000001" customHeight="1" x14ac:dyDescent="0.25">
      <c r="A16" s="46"/>
      <c r="B16" s="154" t="s">
        <v>507</v>
      </c>
      <c r="C16" s="156">
        <f>Projections_Data!C8</f>
        <v>4459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1"/>
      <c r="X16" s="121"/>
      <c r="Y16" s="121"/>
      <c r="Z16" s="123"/>
      <c r="AA16" s="123"/>
    </row>
    <row r="17" spans="1:42" ht="18.600000000000001" customHeight="1" x14ac:dyDescent="0.25">
      <c r="A17" s="46"/>
      <c r="B17" s="155"/>
      <c r="C17" s="15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1" t="s">
        <v>538</v>
      </c>
      <c r="X17" s="121"/>
      <c r="Y17" s="121"/>
      <c r="Z17" s="122">
        <v>0.1</v>
      </c>
      <c r="AA17" s="123"/>
    </row>
    <row r="18" spans="1:42" ht="18.600000000000001" customHeight="1" x14ac:dyDescent="0.25">
      <c r="A18" s="46"/>
      <c r="B18" s="133" t="s">
        <v>594</v>
      </c>
      <c r="C18" s="135">
        <f ca="1">Projections_Data!C11</f>
        <v>-5.6598862051613276E-2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1"/>
      <c r="X18" s="121"/>
      <c r="Y18" s="121"/>
      <c r="Z18" s="123"/>
      <c r="AA18" s="123"/>
    </row>
    <row r="19" spans="1:42" ht="18.600000000000001" customHeight="1" x14ac:dyDescent="0.25">
      <c r="A19" s="46"/>
      <c r="B19" s="134"/>
      <c r="C19" s="13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1" t="s">
        <v>539</v>
      </c>
      <c r="X19" s="121"/>
      <c r="Y19" s="121"/>
      <c r="Z19" s="122">
        <v>0.05</v>
      </c>
      <c r="AA19" s="123"/>
    </row>
    <row r="20" spans="1:42" ht="18.600000000000001" customHeight="1" x14ac:dyDescent="0.25">
      <c r="A20" s="46"/>
      <c r="B20" s="129" t="s">
        <v>500</v>
      </c>
      <c r="C20" s="131">
        <f>Projections_Data!C14</f>
        <v>146154.22960617524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1"/>
      <c r="X20" s="121"/>
      <c r="Y20" s="121"/>
      <c r="Z20" s="123"/>
      <c r="AA20" s="123"/>
    </row>
    <row r="21" spans="1:42" ht="18.600000000000001" customHeight="1" x14ac:dyDescent="0.25">
      <c r="A21" s="46"/>
      <c r="B21" s="130"/>
      <c r="C21" s="132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3" t="s">
        <v>595</v>
      </c>
      <c r="C22" s="164">
        <f ca="1">Projections_Data!C13</f>
        <v>7.5462015696106999E-2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34"/>
      <c r="C23" s="165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4" t="s">
        <v>596</v>
      </c>
      <c r="C24" s="156">
        <f ca="1">C16*(1+C22)</f>
        <v>4795.4851279889408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5"/>
      <c r="C25" s="15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606</v>
      </c>
    </row>
    <row r="26" spans="1:42" ht="18.600000000000001" customHeight="1" x14ac:dyDescent="0.25">
      <c r="A26" s="46"/>
      <c r="B26" s="146" t="s">
        <v>616</v>
      </c>
      <c r="C26" s="14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7" t="str">
        <f>"Source: Analysis of John Hopkins University and WHO data.
Data updated: "&amp;TEXT(Projections_Data!C2,"DD/MM/YYYY")&amp;"."</f>
        <v>Source: Analysis of John Hopkins University and WHO data.
Data updated: 18/04/2020.</v>
      </c>
      <c r="C27" s="1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2" t="str">
        <f>Projections_Data!B35</f>
        <v xml:space="preserve">Germany critically ill projections </v>
      </c>
      <c r="C29" s="143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2"/>
      <c r="C30" s="143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2"/>
      <c r="C31" s="143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4"/>
      <c r="C32" s="145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0" t="s">
        <v>540</v>
      </c>
      <c r="X32" s="120"/>
      <c r="Y32" s="120"/>
      <c r="Z32" s="125"/>
      <c r="AA32" s="125"/>
      <c r="AB32" s="126" t="s">
        <v>541</v>
      </c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P32" s="127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0"/>
      <c r="X33" s="120"/>
      <c r="Y33" s="120"/>
      <c r="Z33" s="125"/>
      <c r="AA33" s="125"/>
      <c r="AB33" s="126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</row>
    <row r="34" spans="1:43" ht="15.6" customHeight="1" x14ac:dyDescent="0.25">
      <c r="A34" s="46"/>
      <c r="B34" s="140" t="s">
        <v>463</v>
      </c>
      <c r="C34" s="98">
        <f>Projections_Data!C16</f>
        <v>24464.911064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0"/>
      <c r="X34" s="120"/>
      <c r="Y34" s="120"/>
      <c r="Z34" s="125"/>
      <c r="AA34" s="125"/>
      <c r="AB34" s="126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7"/>
      <c r="AO34" s="127"/>
      <c r="AP34" s="127"/>
    </row>
    <row r="35" spans="1:43" ht="18" customHeight="1" x14ac:dyDescent="0.25">
      <c r="A35" s="46"/>
      <c r="B35" s="140"/>
      <c r="C35" s="9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0"/>
      <c r="X35" s="120"/>
      <c r="Y35" s="120"/>
      <c r="Z35" s="125"/>
      <c r="AA35" s="125"/>
      <c r="AB35" s="126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</row>
    <row r="36" spans="1:43" ht="18" customHeight="1" x14ac:dyDescent="0.25">
      <c r="A36" s="46"/>
      <c r="B36" s="99" t="s">
        <v>512</v>
      </c>
      <c r="C36" s="166">
        <f>Projections_Data!C15</f>
        <v>7.776855352932148E-2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0"/>
      <c r="X36" s="120"/>
      <c r="Y36" s="120"/>
      <c r="Z36" s="125"/>
      <c r="AA36" s="125"/>
      <c r="AB36" s="126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</row>
    <row r="37" spans="1:43" ht="20.399999999999999" customHeight="1" x14ac:dyDescent="0.25">
      <c r="A37" s="46"/>
      <c r="B37" s="99"/>
      <c r="C37" s="166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99" t="s">
        <v>511</v>
      </c>
      <c r="C38" s="98">
        <f ca="1">Projections!C12*Projections!C36</f>
        <v>2267.186641040309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99"/>
      <c r="C39" s="9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0" t="s">
        <v>463</v>
      </c>
      <c r="X39" s="120"/>
      <c r="Y39" s="120"/>
      <c r="Z39" s="128"/>
      <c r="AA39" s="128"/>
      <c r="AB39" s="124" t="s">
        <v>542</v>
      </c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</row>
    <row r="40" spans="1:43" ht="20.399999999999999" customHeight="1" x14ac:dyDescent="0.25">
      <c r="A40" s="46"/>
      <c r="B40" s="99" t="s">
        <v>486</v>
      </c>
      <c r="C40" s="141" t="str">
        <f ca="1">Projections_Data!D31</f>
        <v>N/A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0"/>
      <c r="X40" s="120"/>
      <c r="Y40" s="120"/>
      <c r="Z40" s="128"/>
      <c r="AA40" s="128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</row>
    <row r="41" spans="1:43" ht="20.399999999999999" customHeight="1" x14ac:dyDescent="0.25">
      <c r="A41" s="46"/>
      <c r="B41" s="99"/>
      <c r="C41" s="141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0"/>
      <c r="X41" s="120"/>
      <c r="Y41" s="120"/>
      <c r="Z41" s="128"/>
      <c r="AA41" s="128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</row>
    <row r="42" spans="1:43" ht="20.399999999999999" customHeight="1" x14ac:dyDescent="0.25">
      <c r="A42" s="46"/>
      <c r="B42" s="140" t="s">
        <v>487</v>
      </c>
      <c r="C42" s="139" t="str">
        <f ca="1">IFERROR(C40-TODAY(),"N/A")</f>
        <v>N/A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0"/>
      <c r="X42" s="120"/>
      <c r="Y42" s="120"/>
      <c r="Z42" s="128"/>
      <c r="AA42" s="128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</row>
    <row r="43" spans="1:43" ht="18" customHeight="1" x14ac:dyDescent="0.25">
      <c r="A43" s="46"/>
      <c r="B43" s="140"/>
      <c r="C43" s="139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7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8"/>
      <c r="C45" s="138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0" t="s">
        <v>534</v>
      </c>
      <c r="X45" s="101"/>
      <c r="Y45" s="102"/>
      <c r="Z45" s="109"/>
      <c r="AA45" s="110"/>
    </row>
    <row r="46" spans="1:43" ht="15.6" customHeight="1" x14ac:dyDescent="0.25">
      <c r="A46" s="46"/>
      <c r="B46" s="138"/>
      <c r="C46" s="138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3"/>
      <c r="X46" s="104"/>
      <c r="Y46" s="105"/>
      <c r="Z46" s="111"/>
      <c r="AA46" s="112"/>
    </row>
    <row r="47" spans="1:43" ht="13.8" customHeight="1" x14ac:dyDescent="0.25">
      <c r="A47" s="46"/>
      <c r="B47" s="138"/>
      <c r="C47" s="138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6"/>
      <c r="X47" s="107"/>
      <c r="Y47" s="108"/>
      <c r="Z47" s="113"/>
      <c r="AA47" s="114"/>
    </row>
    <row r="48" spans="1:43" ht="14.4" customHeight="1" x14ac:dyDescent="0.25">
      <c r="A48" s="46"/>
      <c r="B48" s="138"/>
      <c r="C48" s="138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8" t="str">
        <f>"Source: Analysis of John Hopkins University and WHO data.
Data updated: "&amp;TEXT(Projections_Data!C2,"DD/MM/YYYY")&amp;"."</f>
        <v>Source: Analysis of John Hopkins University and WHO data.
Data updated: 18/04/2020.</v>
      </c>
      <c r="C49" s="14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7"/>
      <c r="C50" s="1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7"/>
      <c r="C51" s="1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7"/>
      <c r="C52" s="1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49"/>
      <c r="C53" s="149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Z17:AA18"/>
    <mergeCell ref="W19:Y20"/>
    <mergeCell ref="Z19:AA20"/>
    <mergeCell ref="AB32:AP36"/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Days_Since_100!$C$5:$C$72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559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732197</v>
      </c>
      <c r="E4" s="75">
        <f>D4*Projections_Data!$C$15</f>
        <v>56941.901588508597</v>
      </c>
      <c r="F4" s="75">
        <f>VLOOKUP(C4,Country_Data!C:G,5,FALSE)</f>
        <v>38664</v>
      </c>
      <c r="G4" s="76">
        <f>IFERROR(VLOOKUP(C4,Days_Since_100!C:G,5,FALSE)-1,0)</f>
        <v>4.7483860986630821E-2</v>
      </c>
      <c r="H4" s="82">
        <f>IFERROR(VLOOKUP(C4,Deaths_since_10!C:G,5,FALSE)-1,0)</f>
        <v>0</v>
      </c>
      <c r="J4" s="68" t="str">
        <f t="shared" ref="J4:J23" si="0">IFERROR(LOG((M4/E4),1+G4),"")</f>
        <v/>
      </c>
      <c r="K4" s="67"/>
      <c r="L4" s="61">
        <f>VLOOKUP(C4,Country_Data!C:J,8,FALSE)</f>
        <v>331002651</v>
      </c>
      <c r="M4" s="60">
        <f t="shared" ref="M4:M18" si="1">(L4/100000)*K4</f>
        <v>0</v>
      </c>
      <c r="O4" s="59">
        <f t="array" ref="O4">IF(OR(C4=$Q$4:$Q$22),1,0)</f>
        <v>0</v>
      </c>
    </row>
    <row r="5" spans="2:18" s="59" customFormat="1" ht="13.8" customHeight="1" x14ac:dyDescent="0.3">
      <c r="B5" s="66">
        <f t="shared" ref="B5:B36" si="2">B4+1</f>
        <v>2</v>
      </c>
      <c r="C5" s="62" t="s">
        <v>60</v>
      </c>
      <c r="D5" s="75">
        <f>VLOOKUP(C5,Country_Data!B:F,5,FALSE)</f>
        <v>191726</v>
      </c>
      <c r="E5" s="75">
        <f>D5*Projections_Data!$C$15</f>
        <v>14910.25369396269</v>
      </c>
      <c r="F5" s="75">
        <f>VLOOKUP(C5,Country_Data!C:G,5,FALSE)</f>
        <v>20043</v>
      </c>
      <c r="G5" s="76">
        <f>IFERROR(VLOOKUP(C5,Days_Since_100!C:G,5,FALSE)-1,0)</f>
        <v>2.4226127413029541E-2</v>
      </c>
      <c r="H5" s="77">
        <f>IFERROR(VLOOKUP(C5,Deaths_since_10!C:G,5,FALSE)-1,0)</f>
        <v>0</v>
      </c>
      <c r="J5" s="68">
        <f t="shared" si="0"/>
        <v>-65.806555730658019</v>
      </c>
      <c r="K5" s="67">
        <v>6.6</v>
      </c>
      <c r="L5" s="61">
        <f>VLOOKUP(C5,Country_Data!C:J,8,FALSE)</f>
        <v>46754778</v>
      </c>
      <c r="M5" s="60">
        <f t="shared" si="1"/>
        <v>3085.8153479999996</v>
      </c>
      <c r="O5" s="59">
        <f t="array" ref="O5">IF(OR(C5=$Q$4:$Q$22),1,0)</f>
        <v>0</v>
      </c>
    </row>
    <row r="6" spans="2:18" s="59" customFormat="1" ht="13.8" customHeight="1" x14ac:dyDescent="0.3">
      <c r="B6" s="66">
        <f t="shared" si="2"/>
        <v>3</v>
      </c>
      <c r="C6" s="62" t="s">
        <v>58</v>
      </c>
      <c r="D6" s="75">
        <f>VLOOKUP(C6,Country_Data!B:F,5,FALSE)</f>
        <v>175925</v>
      </c>
      <c r="E6" s="75">
        <f>D6*Projections_Data!$C$15</f>
        <v>13681.432779645882</v>
      </c>
      <c r="F6" s="75">
        <f>VLOOKUP(C6,Country_Data!C:G,5,FALSE)</f>
        <v>23227</v>
      </c>
      <c r="G6" s="76">
        <f>IFERROR(VLOOKUP(C6,Days_Since_100!C:G,5,FALSE)-1,0)</f>
        <v>1.9775706406655269E-2</v>
      </c>
      <c r="H6" s="77">
        <f>IFERROR(VLOOKUP(C6,Deaths_since_10!C:G,5,FALSE)-1,0)</f>
        <v>0</v>
      </c>
      <c r="J6" s="68">
        <f t="shared" si="0"/>
        <v>-67.78624316849907</v>
      </c>
      <c r="K6" s="67">
        <v>6</v>
      </c>
      <c r="L6" s="61">
        <f>VLOOKUP(C6,Country_Data!C:J,8,FALSE)</f>
        <v>60461826</v>
      </c>
      <c r="M6" s="60">
        <f t="shared" si="1"/>
        <v>3627.7095599999998</v>
      </c>
      <c r="O6" s="59">
        <f t="array" ref="O6">IF(OR(C6=$Q$4:$Q$22),1,0)</f>
        <v>0</v>
      </c>
    </row>
    <row r="7" spans="2:18" s="59" customFormat="1" ht="13.8" customHeight="1" x14ac:dyDescent="0.3">
      <c r="B7" s="66">
        <f t="shared" si="2"/>
        <v>4</v>
      </c>
      <c r="C7" s="62" t="s">
        <v>41</v>
      </c>
      <c r="D7" s="75">
        <f>VLOOKUP(C7,Country_Data!B:F,5,FALSE)</f>
        <v>149149</v>
      </c>
      <c r="E7" s="75">
        <f>D7*Projections_Data!$C$15</f>
        <v>11599.101990344769</v>
      </c>
      <c r="F7" s="75">
        <f>VLOOKUP(C7,Country_Data!C:G,5,FALSE)</f>
        <v>19345</v>
      </c>
      <c r="G7" s="76">
        <f>IFERROR(VLOOKUP(C7,Days_Since_100!C:G,5,FALSE)-1,0)</f>
        <v>3.5305968969933987E-2</v>
      </c>
      <c r="H7" s="77">
        <f>IFERROR(VLOOKUP(C7,Deaths_since_10!C:G,5,FALSE)-1,0)</f>
        <v>0</v>
      </c>
      <c r="J7" s="68">
        <f t="shared" si="0"/>
        <v>-29.432326116083789</v>
      </c>
      <c r="K7" s="67">
        <v>6.4</v>
      </c>
      <c r="L7" s="61">
        <f>VLOOKUP(C7,Country_Data!C:J,8,FALSE)</f>
        <v>65273511</v>
      </c>
      <c r="M7" s="60">
        <f t="shared" si="1"/>
        <v>4177.5047039999999</v>
      </c>
      <c r="O7" s="59">
        <f t="array" ref="O7">IF(OR(C7=$Q$4:$Q$22),1,0)</f>
        <v>0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143342</v>
      </c>
      <c r="E8" s="75">
        <f>D8*Projections_Data!$C$15</f>
        <v>11147.5</v>
      </c>
      <c r="F8" s="75">
        <f>VLOOKUP(C8,Country_Data!C:G,5,FALSE)</f>
        <v>4459</v>
      </c>
      <c r="G8" s="76">
        <f>IFERROR(VLOOKUP(C8,Days_Since_100!C:G,5,FALSE)-1,0)</f>
        <v>1.9619020288367928E-2</v>
      </c>
      <c r="H8" s="77">
        <f>IFERROR(VLOOKUP(C8,Deaths_since_10!C:G,5,FALSE)-1,0)</f>
        <v>0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2"/>
        <v>6</v>
      </c>
      <c r="C9" s="62" t="s">
        <v>349</v>
      </c>
      <c r="D9" s="75">
        <f>VLOOKUP(C9,Country_Data!B:F,5,FALSE)</f>
        <v>115314</v>
      </c>
      <c r="E9" s="75">
        <f>D9*Projections_Data!$C$15</f>
        <v>8967.8029816801773</v>
      </c>
      <c r="F9" s="75">
        <f>VLOOKUP(C9,Country_Data!C:G,5,FALSE)</f>
        <v>15498</v>
      </c>
      <c r="G9" s="76">
        <f>IFERROR(VLOOKUP(C9,Days_Since_100!C:G,5,FALSE)-1,0)</f>
        <v>5.182597745161921E-2</v>
      </c>
      <c r="H9" s="77">
        <f>IFERROR(VLOOKUP(C9,Deaths_since_10!C:G,5,FALSE)-1,0)</f>
        <v>0</v>
      </c>
      <c r="J9" s="68">
        <f t="shared" si="0"/>
        <v>9.9139532529455288</v>
      </c>
      <c r="K9" s="67">
        <v>21.8</v>
      </c>
      <c r="L9" s="61">
        <f>VLOOKUP(C9,Country_Data!C:J,8,FALSE)</f>
        <v>67886011</v>
      </c>
      <c r="M9" s="60">
        <f t="shared" si="1"/>
        <v>14799.150398</v>
      </c>
      <c r="O9" s="59">
        <f t="array" ref="O9">IF(OR(C9=$Q$4:$Q$22),1,0)</f>
        <v>0</v>
      </c>
    </row>
    <row r="10" spans="2:18" s="59" customFormat="1" ht="13.8" customHeight="1" x14ac:dyDescent="0.3">
      <c r="B10" s="66">
        <f t="shared" si="2"/>
        <v>7</v>
      </c>
      <c r="C10" s="62" t="s">
        <v>337</v>
      </c>
      <c r="D10" s="75">
        <f>VLOOKUP(C10,Country_Data!B:F,5,FALSE)</f>
        <v>83787</v>
      </c>
      <c r="E10" s="75">
        <f>D10*Projections_Data!$C$15</f>
        <v>6515.9937945612592</v>
      </c>
      <c r="F10" s="75">
        <f>VLOOKUP(C10,Country_Data!C:G,5,FALSE)</f>
        <v>4636</v>
      </c>
      <c r="G10" s="76">
        <f>IFERROR(VLOOKUP(C10,Days_Since_100!C:G,5,FALSE)-1,0)</f>
        <v>1.3758012609208503E-3</v>
      </c>
      <c r="H10" s="77">
        <f>IFERROR(VLOOKUP(C10,Deaths_since_10!C:G,5,FALSE)-1,0)</f>
        <v>0</v>
      </c>
      <c r="J10" s="68">
        <f t="shared" si="0"/>
        <v>1508.1092386289597</v>
      </c>
      <c r="K10" s="67">
        <v>3.6</v>
      </c>
      <c r="L10" s="61">
        <f>VLOOKUP(C10,Country_Data!C:J,8,FALSE)</f>
        <v>1439323776</v>
      </c>
      <c r="M10" s="60">
        <f t="shared" si="1"/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2"/>
        <v>8</v>
      </c>
      <c r="C11" s="62" t="s">
        <v>338</v>
      </c>
      <c r="D11" s="75">
        <f>VLOOKUP(C11,Country_Data!B:F,5,FALSE)</f>
        <v>80868</v>
      </c>
      <c r="E11" s="75">
        <f>D11*Projections_Data!$C$15</f>
        <v>6288.987386809169</v>
      </c>
      <c r="F11" s="75">
        <f>VLOOKUP(C11,Country_Data!C:G,5,FALSE)</f>
        <v>5031</v>
      </c>
      <c r="G11" s="76">
        <f>IFERROR(VLOOKUP(C11,Days_Since_100!C:G,5,FALSE)-1,0)</f>
        <v>1.9837531738982062E-2</v>
      </c>
      <c r="H11" s="77">
        <f>IFERROR(VLOOKUP(C11,Deaths_since_10!C:G,5,FALSE)-1,0)</f>
        <v>0</v>
      </c>
      <c r="J11" s="68" t="str">
        <f t="shared" si="0"/>
        <v/>
      </c>
      <c r="K11" s="67"/>
      <c r="L11" s="61">
        <f>VLOOKUP(C11,Country_Data!C:J,8,FALSE)</f>
        <v>83992949</v>
      </c>
      <c r="M11" s="60">
        <f t="shared" si="1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63</v>
      </c>
      <c r="D12" s="75">
        <f>VLOOKUP(C12,Country_Data!B:F,5,FALSE)</f>
        <v>37183</v>
      </c>
      <c r="E12" s="75">
        <f>D12*Projections_Data!$C$15</f>
        <v>2891.6681258807607</v>
      </c>
      <c r="F12" s="75">
        <f>VLOOKUP(C12,Country_Data!C:G,5,FALSE)</f>
        <v>5453</v>
      </c>
      <c r="G12" s="76">
        <f>IFERROR(VLOOKUP(C12,Days_Since_100!C:G,5,FALSE)-1,0)</f>
        <v>3.9814404560687189E-2</v>
      </c>
      <c r="H12" s="77">
        <f>IFERROR(VLOOKUP(C12,Deaths_since_10!C:G,5,FALSE)-1,0)</f>
        <v>0</v>
      </c>
      <c r="J12" s="68">
        <f t="shared" si="0"/>
        <v>-61.061672473226174</v>
      </c>
      <c r="K12" s="67">
        <v>2.2999999999999998</v>
      </c>
      <c r="L12" s="61">
        <f>VLOOKUP(C12,Country_Data!C:J,8,FALSE)</f>
        <v>11589623</v>
      </c>
      <c r="M12" s="60">
        <f t="shared" si="1"/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45</v>
      </c>
      <c r="D13" s="75">
        <f>VLOOKUP(C13,Country_Data!B:F,5,FALSE)</f>
        <v>34355</v>
      </c>
      <c r="E13" s="75">
        <f>D13*Projections_Data!$C$15</f>
        <v>2671.7386564998396</v>
      </c>
      <c r="F13" s="75">
        <f>VLOOKUP(C13,Country_Data!C:G,5,FALSE)</f>
        <v>1399</v>
      </c>
      <c r="G13" s="76">
        <f>IFERROR(VLOOKUP(C13,Days_Since_100!C:G,5,FALSE)-1,0)</f>
        <v>5.9942653560520309E-2</v>
      </c>
      <c r="H13" s="77">
        <f>IFERROR(VLOOKUP(C13,Deaths_since_10!C:G,5,FALSE)-1,0)</f>
        <v>0</v>
      </c>
      <c r="J13" s="68">
        <f t="shared" si="0"/>
        <v>-0.43976104529072929</v>
      </c>
      <c r="K13" s="67">
        <v>6.9</v>
      </c>
      <c r="L13" s="61">
        <f>VLOOKUP(C13,Country_Data!C:J,8,FALSE)</f>
        <v>37742154</v>
      </c>
      <c r="M13" s="60">
        <f t="shared" si="1"/>
        <v>2604.2086260000001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81</v>
      </c>
      <c r="D14" s="75">
        <f>VLOOKUP(C14,Country_Data!B:F,5,FALSE)</f>
        <v>36658</v>
      </c>
      <c r="E14" s="75">
        <f>D14*Projections_Data!$C$15</f>
        <v>2850.8396352778668</v>
      </c>
      <c r="F14" s="75">
        <f>VLOOKUP(C14,Country_Data!C:G,5,FALSE)</f>
        <v>2354</v>
      </c>
      <c r="G14" s="76">
        <f>IFERROR(VLOOKUP(C14,Days_Since_100!C:G,5,FALSE)-1,0)</f>
        <v>9.365236301664992E-2</v>
      </c>
      <c r="H14" s="77">
        <f>IFERROR(VLOOKUP(C14,Deaths_since_10!C:G,5,FALSE)-1,0)</f>
        <v>0</v>
      </c>
      <c r="J14" s="68">
        <f t="shared" si="0"/>
        <v>12.751178849457954</v>
      </c>
      <c r="K14" s="67">
        <v>4.2</v>
      </c>
      <c r="L14" s="61">
        <f>VLOOKUP(C14,Country_Data!C:J,8,FALSE)</f>
        <v>212559417</v>
      </c>
      <c r="M14" s="60">
        <f t="shared" si="1"/>
        <v>8927.4955140000002</v>
      </c>
      <c r="O14" s="59">
        <f t="array" ref="O14">IF(OR(C14=$Q$4:$Q$22),1,0)</f>
        <v>0</v>
      </c>
      <c r="P14" s="92" t="s">
        <v>585</v>
      </c>
      <c r="Q14" s="93">
        <v>20</v>
      </c>
      <c r="R14" s="92" t="s">
        <v>586</v>
      </c>
    </row>
    <row r="15" spans="2:18" s="59" customFormat="1" ht="13.8" customHeight="1" x14ac:dyDescent="0.3">
      <c r="B15" s="66">
        <f t="shared" si="2"/>
        <v>12</v>
      </c>
      <c r="C15" s="62" t="s">
        <v>89</v>
      </c>
      <c r="D15" s="75">
        <f>VLOOKUP(C15,Country_Data!B:F,5,FALSE)</f>
        <v>31766</v>
      </c>
      <c r="E15" s="75">
        <f>D15*Projections_Data!$C$15</f>
        <v>2470.395871412426</v>
      </c>
      <c r="F15" s="75">
        <f>VLOOKUP(C15,Country_Data!C:G,5,FALSE)</f>
        <v>3613</v>
      </c>
      <c r="G15" s="76">
        <f>IFERROR(VLOOKUP(C15,Days_Since_100!C:G,5,FALSE)-1,0)</f>
        <v>3.5279772369844586E-2</v>
      </c>
      <c r="H15" s="77">
        <f>IFERROR(VLOOKUP(C15,Deaths_since_10!C:G,5,FALSE)-1,0)</f>
        <v>0</v>
      </c>
      <c r="J15" s="68" t="str">
        <f t="shared" si="0"/>
        <v/>
      </c>
      <c r="K15" s="67"/>
      <c r="L15" s="61">
        <f>VLOOKUP(C15,Country_Data!C:J,8,FALSE)</f>
        <v>17134872</v>
      </c>
      <c r="M15" s="60">
        <f t="shared" si="1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344</v>
      </c>
      <c r="D16" s="75">
        <f>VLOOKUP(C16,Country_Data!B:F,5,FALSE)</f>
        <v>36793</v>
      </c>
      <c r="E16" s="75">
        <f>D16*Projections_Data!$C$15</f>
        <v>2861.338390004325</v>
      </c>
      <c r="F16" s="75">
        <f>VLOOKUP(C16,Country_Data!C:G,5,FALSE)</f>
        <v>313</v>
      </c>
      <c r="G16" s="76">
        <f>IFERROR(VLOOKUP(C16,Days_Since_100!C:G,5,FALSE)-1,0)</f>
        <v>0.14955571495598496</v>
      </c>
      <c r="H16" s="77">
        <f>IFERROR(VLOOKUP(C16,Deaths_since_10!C:G,5,FALSE)-1,0)</f>
        <v>0</v>
      </c>
      <c r="J16" s="68">
        <f t="shared" si="0"/>
        <v>8.5990712467520343</v>
      </c>
      <c r="K16" s="67">
        <v>6.5</v>
      </c>
      <c r="L16" s="61">
        <f>VLOOKUP(C16,Country_Data!C:J,8,FALSE)</f>
        <v>145934462</v>
      </c>
      <c r="M16" s="60">
        <f t="shared" si="1"/>
        <v>9485.7400300000008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2"/>
        <v>14</v>
      </c>
      <c r="C17" s="62" t="s">
        <v>77</v>
      </c>
      <c r="D17" s="75">
        <f>VLOOKUP(C17,Country_Data!B:F,5,FALSE)</f>
        <v>27404</v>
      </c>
      <c r="E17" s="75">
        <f>D17*Projections_Data!$C$15</f>
        <v>2131.1694409175257</v>
      </c>
      <c r="F17" s="75">
        <f>VLOOKUP(C17,Country_Data!C:G,5,FALSE)</f>
        <v>1368</v>
      </c>
      <c r="G17" s="76">
        <f>IFERROR(VLOOKUP(C17,Days_Since_100!C:G,5,FALSE)-1,0)</f>
        <v>1.3016999299827692E-2</v>
      </c>
      <c r="H17" s="77">
        <f>IFERROR(VLOOKUP(C17,Deaths_since_10!C:G,5,FALSE)-1,0)</f>
        <v>0</v>
      </c>
      <c r="J17" s="68" t="str">
        <f t="shared" si="0"/>
        <v/>
      </c>
      <c r="K17" s="67"/>
      <c r="L17" s="61">
        <f>VLOOKUP(C17,Country_Data!C:J,8,FALSE)</f>
        <v>8654622</v>
      </c>
      <c r="M17" s="60">
        <f t="shared" si="1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108</v>
      </c>
      <c r="D18" s="75">
        <f>VLOOKUP(C18,Country_Data!B:F,5,FALSE)</f>
        <v>19685</v>
      </c>
      <c r="E18" s="75">
        <f>D18*Projections_Data!$C$15</f>
        <v>1530.8739762246933</v>
      </c>
      <c r="F18" s="75">
        <f>VLOOKUP(C18,Country_Data!C:G,5,FALSE)</f>
        <v>687</v>
      </c>
      <c r="G18" s="76">
        <f>IFERROR(VLOOKUP(C18,Days_Since_100!C:G,5,FALSE)-1,0)</f>
        <v>3.0564487087258785E-2</v>
      </c>
      <c r="H18" s="77">
        <f>IFERROR(VLOOKUP(C18,Deaths_since_10!C:G,5,FALSE)-1,0)</f>
        <v>0</v>
      </c>
      <c r="J18" s="68">
        <f t="shared" si="0"/>
        <v>-8.5674910854080597</v>
      </c>
      <c r="K18" s="67">
        <v>11.6</v>
      </c>
      <c r="L18" s="61">
        <f>VLOOKUP(C18,Country_Data!C:J,8,FALSE)</f>
        <v>10196709</v>
      </c>
      <c r="M18" s="60">
        <f t="shared" si="1"/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2"/>
        <v>16</v>
      </c>
      <c r="C19" s="62" t="s">
        <v>78</v>
      </c>
      <c r="D19" s="75">
        <f>VLOOKUP(C19,Country_Data!B:F,5,FALSE)</f>
        <v>14671</v>
      </c>
      <c r="E19" s="75">
        <f>D19*Projections_Data!$C$15</f>
        <v>1140.9424488286754</v>
      </c>
      <c r="F19" s="75">
        <f>VLOOKUP(C19,Country_Data!C:G,5,FALSE)</f>
        <v>443</v>
      </c>
      <c r="G19" s="76">
        <f>IFERROR(VLOOKUP(C19,Days_Since_100!C:G,5,FALSE)-1,0)</f>
        <v>8.8168686252207973E-3</v>
      </c>
      <c r="H19" s="77">
        <f>IFERROR(VLOOKUP(C19,Deaths_since_10!C:G,5,FALSE)-1,0)</f>
        <v>0</v>
      </c>
      <c r="I19" s="58"/>
      <c r="J19" s="68" t="str">
        <f t="shared" si="0"/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2"/>
        <v>17</v>
      </c>
      <c r="C20" s="62" t="s">
        <v>57</v>
      </c>
      <c r="D20" s="75">
        <f>VLOOKUP(C20,Country_Data!B:F,5,FALSE)</f>
        <v>15722</v>
      </c>
      <c r="E20" s="75">
        <f>D20*Projections_Data!$C$15</f>
        <v>1222.6771985879923</v>
      </c>
      <c r="F20" s="75">
        <f>VLOOKUP(C20,Country_Data!C:G,5,FALSE)</f>
        <v>521</v>
      </c>
      <c r="G20" s="76">
        <f>IFERROR(VLOOKUP(C20,Days_Since_100!C:G,5,FALSE)-1,0)</f>
        <v>8.5059036859471249E-2</v>
      </c>
      <c r="H20" s="77">
        <f>IFERROR(VLOOKUP(C20,Deaths_since_10!C:G,5,FALSE)-1,0)</f>
        <v>0</v>
      </c>
      <c r="J20" s="68" t="str">
        <f t="shared" si="0"/>
        <v/>
      </c>
      <c r="K20" s="67"/>
      <c r="L20" s="61">
        <f>VLOOKUP(C20,Country_Data!C:J,8,FALSE)</f>
        <v>1380004385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98</v>
      </c>
      <c r="D21" s="75">
        <f>VLOOKUP(C21,Country_Data!B:F,5,FALSE)</f>
        <v>14758</v>
      </c>
      <c r="E21" s="75">
        <f>D21*Projections_Data!$C$15</f>
        <v>1147.7083129857265</v>
      </c>
      <c r="F21" s="75">
        <f>VLOOKUP(C21,Country_Data!C:G,5,FALSE)</f>
        <v>571</v>
      </c>
      <c r="G21" s="76">
        <f>IFERROR(VLOOKUP(C21,Days_Since_100!C:G,5,FALSE)-1,0)</f>
        <v>6.7480745825698296E-2</v>
      </c>
      <c r="H21" s="77">
        <f>IFERROR(VLOOKUP(C21,Deaths_since_10!C:G,5,FALSE)-1,0)</f>
        <v>0</v>
      </c>
      <c r="J21" s="68" t="str">
        <f t="shared" si="0"/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79</v>
      </c>
      <c r="D22" s="75">
        <f>VLOOKUP(C22,Country_Data!B:F,5,FALSE)</f>
        <v>13265</v>
      </c>
      <c r="E22" s="75">
        <f>D22*Projections_Data!$C$15</f>
        <v>1031.5998625664495</v>
      </c>
      <c r="F22" s="75">
        <f>VLOOKUP(C22,Country_Data!C:G,5,FALSE)</f>
        <v>164</v>
      </c>
      <c r="G22" s="76">
        <f>IFERROR(VLOOKUP(C22,Days_Since_100!C:G,5,FALSE)-1,0)</f>
        <v>2.7435922571754645E-2</v>
      </c>
      <c r="H22" s="77">
        <f>IFERROR(VLOOKUP(C22,Deaths_since_10!C:G,5,FALSE)-1,0)</f>
        <v>0</v>
      </c>
      <c r="J22" s="68" t="str">
        <f t="shared" si="0"/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2"/>
        <v>20</v>
      </c>
      <c r="C23" s="62" t="s">
        <v>59</v>
      </c>
      <c r="D23" s="75">
        <f>VLOOKUP(C23,Country_Data!B:F,5,FALSE)</f>
        <v>13822</v>
      </c>
      <c r="E23" s="75">
        <f>D23*Projections_Data!$C$15</f>
        <v>1074.9169468822815</v>
      </c>
      <c r="F23" s="75">
        <f>VLOOKUP(C23,Country_Data!C:G,5,FALSE)</f>
        <v>1511</v>
      </c>
      <c r="G23" s="76">
        <f>IFERROR(VLOOKUP(C23,Days_Since_100!C:G,5,FALSE)-1,0)</f>
        <v>4.7724790469230172E-2</v>
      </c>
      <c r="H23" s="77">
        <f>IFERROR(VLOOKUP(C23,Deaths_since_10!C:G,5,FALSE)-1,0)</f>
        <v>0</v>
      </c>
      <c r="J23" s="68">
        <f t="shared" si="0"/>
        <v>6.779583273110414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160</v>
      </c>
      <c r="D24" s="75">
        <f>VLOOKUP(C24,Country_Data!B:F,5,FALSE)</f>
        <v>14420</v>
      </c>
      <c r="E24" s="75">
        <f>D24*Projections_Data!$C$15</f>
        <v>1121.4225418928158</v>
      </c>
      <c r="F24" s="75">
        <f>VLOOKUP(C24,Country_Data!C:G,5,FALSE)</f>
        <v>348</v>
      </c>
      <c r="G24" s="76">
        <f>IFERROR(VLOOKUP(C24,Days_Since_100!C:G,5,FALSE)-1,0)</f>
        <v>8.0661708632338902E-2</v>
      </c>
      <c r="H24" s="77">
        <f>IFERROR(VLOOKUP(C24,Deaths_since_10!C:G,5,FALSE)-1,0)</f>
        <v>0</v>
      </c>
      <c r="J24" s="68">
        <f t="shared" ref="J24:J35" si="3">IFERROR(LOG((M24/E24),1+G24),"")</f>
        <v>27.76041194676959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474</v>
      </c>
      <c r="D25" s="75">
        <f>VLOOKUP(C25,Country_Data!B:F,5,FALSE)</f>
        <v>10653</v>
      </c>
      <c r="E25" s="75">
        <f>D25*Projections_Data!$C$15</f>
        <v>828.46840074786178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 t="shared" si="3"/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124</v>
      </c>
      <c r="D26" s="75">
        <f>VLOOKUP(C26,Country_Data!B:F,5,FALSE)</f>
        <v>9730</v>
      </c>
      <c r="E26" s="75">
        <f>D26*Projections_Data!$C$15</f>
        <v>756.688025840298</v>
      </c>
      <c r="F26" s="75">
        <f>VLOOKUP(C26,Country_Data!C:G,5,FALSE)</f>
        <v>126</v>
      </c>
      <c r="G26" s="76">
        <f>IFERROR(VLOOKUP(C26,Days_Since_100!C:G,5,FALSE)-1,0)</f>
        <v>5.2740345329495675E-2</v>
      </c>
      <c r="H26" s="77">
        <f>IFERROR(VLOOKUP(C26,Deaths_since_10!C:G,5,FALSE)-1,0)</f>
        <v>0</v>
      </c>
      <c r="J26" s="68">
        <f t="shared" si="3"/>
        <v>38.88074858918192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36</v>
      </c>
      <c r="D27" s="75">
        <f>VLOOKUP(C27,Country_Data!B:F,5,FALSE)</f>
        <v>10296</v>
      </c>
      <c r="E27" s="75">
        <f>D27*Projections_Data!$C$15</f>
        <v>800.70502713789392</v>
      </c>
      <c r="F27" s="75">
        <f>VLOOKUP(C27,Country_Data!C:G,5,FALSE)</f>
        <v>222</v>
      </c>
      <c r="G27" s="76">
        <f>IFERROR(VLOOKUP(C27,Days_Since_100!C:G,5,FALSE)-1,0)</f>
        <v>6.9153862380855857E-2</v>
      </c>
      <c r="H27" s="77">
        <f>IFERROR(VLOOKUP(C27,Deaths_since_10!C:G,5,FALSE)-1,0)</f>
        <v>0</v>
      </c>
      <c r="J27" s="68">
        <f t="shared" si="3"/>
        <v>36.565163915869576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103</v>
      </c>
      <c r="D28" s="75">
        <f>VLOOKUP(C28,Country_Data!B:F,5,FALSE)</f>
        <v>9022</v>
      </c>
      <c r="E28" s="75">
        <f>D28*Projections_Data!$C$15</f>
        <v>701.62788994153834</v>
      </c>
      <c r="F28" s="75">
        <f>VLOOKUP(C28,Country_Data!C:G,5,FALSE)</f>
        <v>456</v>
      </c>
      <c r="G28" s="76">
        <f>IFERROR(VLOOKUP(C28,Days_Since_100!C:G,5,FALSE)-1,0)</f>
        <v>3.6843251022158574E-2</v>
      </c>
      <c r="H28" s="77">
        <f>IFERROR(VLOOKUP(C28,Deaths_since_10!C:G,5,FALSE)-1,0)</f>
        <v>0</v>
      </c>
      <c r="J28" s="68" t="str">
        <f t="shared" si="3"/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137</v>
      </c>
      <c r="D29" s="75">
        <f>VLOOKUP(C29,Country_Data!B:F,5,FALSE)</f>
        <v>8742</v>
      </c>
      <c r="E29" s="75">
        <f>D29*Projections_Data!$C$15</f>
        <v>679.85269495332841</v>
      </c>
      <c r="F29" s="75">
        <f>VLOOKUP(C29,Country_Data!C:G,5,FALSE)</f>
        <v>347</v>
      </c>
      <c r="G29" s="76">
        <f>IFERROR(VLOOKUP(C29,Days_Since_100!C:G,5,FALSE)-1,0)</f>
        <v>4.743092700748841E-2</v>
      </c>
      <c r="H29" s="77">
        <f>IFERROR(VLOOKUP(C29,Deaths_since_10!C:G,5,FALSE)-1,0)</f>
        <v>0</v>
      </c>
      <c r="J29" s="68" t="str">
        <f t="shared" si="3"/>
        <v/>
      </c>
      <c r="K29" s="67"/>
      <c r="L29" s="61">
        <f>VLOOKUP(C29,Country_Data!C:J,8,FALSE)</f>
        <v>37846611</v>
      </c>
      <c r="M29" s="60">
        <f t="shared" ref="M29:M43" si="4"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86</v>
      </c>
      <c r="D30" s="75">
        <f>VLOOKUP(C30,Country_Data!B:F,5,FALSE)</f>
        <v>8418</v>
      </c>
      <c r="E30" s="75">
        <f>D30*Projections_Data!$C$15</f>
        <v>654.6556836098282</v>
      </c>
      <c r="F30" s="75">
        <f>VLOOKUP(C30,Country_Data!C:G,5,FALSE)</f>
        <v>421</v>
      </c>
      <c r="G30" s="76">
        <f>IFERROR(VLOOKUP(C30,Days_Since_100!C:G,5,FALSE)-1,0)</f>
        <v>4.8817161123727582E-2</v>
      </c>
      <c r="H30" s="77">
        <f>IFERROR(VLOOKUP(C30,Deaths_since_10!C:G,5,FALSE)-1,0)</f>
        <v>0</v>
      </c>
      <c r="J30" s="68" t="str">
        <f t="shared" si="3"/>
        <v/>
      </c>
      <c r="K30" s="67"/>
      <c r="L30" s="61">
        <f>VLOOKUP(C30,Country_Data!C:J,8,FALSE)</f>
        <v>19237691</v>
      </c>
      <c r="M30" s="60">
        <f t="shared" si="4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87</v>
      </c>
      <c r="D31" s="75">
        <f>VLOOKUP(C31,Country_Data!B:F,5,FALSE)</f>
        <v>7437</v>
      </c>
      <c r="E31" s="75">
        <f>D31*Projections_Data!$C$15</f>
        <v>578.36473259756383</v>
      </c>
      <c r="F31" s="75">
        <f>VLOOKUP(C31,Country_Data!C:G,5,FALSE)</f>
        <v>346</v>
      </c>
      <c r="G31" s="76">
        <f>IFERROR(VLOOKUP(C31,Days_Since_100!C:G,5,FALSE)-1,0)</f>
        <v>2.6888619145262638E-2</v>
      </c>
      <c r="H31" s="77">
        <f>IFERROR(VLOOKUP(C31,Deaths_since_10!C:G,5,FALSE)-1,0)</f>
        <v>0</v>
      </c>
      <c r="J31" s="68" t="str">
        <f t="shared" si="3"/>
        <v/>
      </c>
      <c r="K31" s="67"/>
      <c r="L31" s="61">
        <f>VLOOKUP(C31,Country_Data!C:J,8,FALSE)</f>
        <v>5792202</v>
      </c>
      <c r="M31" s="60">
        <f t="shared" si="4"/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85</v>
      </c>
      <c r="D32" s="75">
        <f>VLOOKUP(C32,Country_Data!B:F,5,FALSE)</f>
        <v>7036</v>
      </c>
      <c r="E32" s="75">
        <f>D32*Projections_Data!$C$15</f>
        <v>547.17954263230592</v>
      </c>
      <c r="F32" s="75">
        <f>VLOOKUP(C32,Country_Data!C:G,5,FALSE)</f>
        <v>164</v>
      </c>
      <c r="G32" s="76">
        <f>IFERROR(VLOOKUP(C32,Days_Since_100!C:G,5,FALSE)-1,0)</f>
        <v>1.2784174844914897E-2</v>
      </c>
      <c r="H32" s="77">
        <f>IFERROR(VLOOKUP(C32,Deaths_since_10!C:G,5,FALSE)-1,0)</f>
        <v>0</v>
      </c>
      <c r="J32" s="68">
        <f t="shared" si="3"/>
        <v>-18.296693483685775</v>
      </c>
      <c r="K32" s="67">
        <v>8</v>
      </c>
      <c r="L32" s="61">
        <f>VLOOKUP(C32,Country_Data!C:J,8,FALSE)</f>
        <v>5421241</v>
      </c>
      <c r="M32" s="60">
        <f t="shared" si="4"/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48</v>
      </c>
      <c r="D33" s="75">
        <f>VLOOKUP(C33,Country_Data!B:F,5,FALSE)</f>
        <v>6547</v>
      </c>
      <c r="E33" s="75">
        <f>D33*Projections_Data!$C$15</f>
        <v>509.15071995646775</v>
      </c>
      <c r="F33" s="75">
        <f>VLOOKUP(C33,Country_Data!C:G,5,FALSE)</f>
        <v>67</v>
      </c>
      <c r="G33" s="76">
        <f>IFERROR(VLOOKUP(C33,Days_Since_100!C:G,5,FALSE)-1,0)</f>
        <v>6.0974439174139583E-3</v>
      </c>
      <c r="H33" s="77">
        <f>IFERROR(VLOOKUP(C33,Deaths_since_10!C:G,5,FALSE)-1,0)</f>
        <v>0</v>
      </c>
      <c r="J33" s="68" t="str">
        <f t="shared" si="3"/>
        <v/>
      </c>
      <c r="K33" s="67"/>
      <c r="L33" s="61">
        <f>VLOOKUP(C33,Country_Data!C:J,8,FALSE)</f>
        <v>25499884</v>
      </c>
      <c r="M33" s="60">
        <f t="shared" si="4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80</v>
      </c>
      <c r="D34" s="75">
        <f>VLOOKUP(C34,Country_Data!B:F,5,FALSE)</f>
        <v>7638</v>
      </c>
      <c r="E34" s="75">
        <f>D34*Projections_Data!$C$15</f>
        <v>593.99621185695742</v>
      </c>
      <c r="F34" s="75">
        <f>VLOOKUP(C34,Country_Data!C:G,5,FALSE)</f>
        <v>143</v>
      </c>
      <c r="G34" s="76">
        <f>IFERROR(VLOOKUP(C34,Days_Since_100!C:G,5,FALSE)-1,0)</f>
        <v>6.8037707728535679E-2</v>
      </c>
      <c r="H34" s="77">
        <f>IFERROR(VLOOKUP(C34,Deaths_since_10!C:G,5,FALSE)-1,0)</f>
        <v>0</v>
      </c>
      <c r="J34" s="68" t="str">
        <f t="shared" si="3"/>
        <v/>
      </c>
      <c r="K34" s="67"/>
      <c r="L34" s="61">
        <f>VLOOKUP(C34,Country_Data!C:J,8,FALSE)</f>
        <v>220892340</v>
      </c>
      <c r="M34" s="60">
        <f t="shared" si="4"/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477</v>
      </c>
      <c r="D35" s="75">
        <f>VLOOKUP(C35,Country_Data!B:F,5,FALSE)</f>
        <v>6606</v>
      </c>
      <c r="E35" s="75">
        <f>D35*Projections_Data!$C$15</f>
        <v>513.73906461469767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 t="shared" si="3"/>
        <v/>
      </c>
      <c r="K35" s="67">
        <v>11.6</v>
      </c>
      <c r="L35" s="61" t="e">
        <f>VLOOKUP(C35,Country_Data!C:J,8,FALSE)</f>
        <v>#N/A</v>
      </c>
      <c r="M35" s="60" t="e">
        <f t="shared" si="4"/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113</v>
      </c>
      <c r="D36" s="75">
        <f>VLOOKUP(C36,Country_Data!B:F,5,FALSE)</f>
        <v>8274</v>
      </c>
      <c r="E36" s="75">
        <f>D36*Projections_Data!$C$15</f>
        <v>643.45701190160594</v>
      </c>
      <c r="F36" s="75">
        <f>VLOOKUP(C36,Country_Data!C:G,5,FALSE)</f>
        <v>92</v>
      </c>
      <c r="G36" s="76">
        <f>IFERROR(VLOOKUP(C36,Days_Since_100!C:G,5,FALSE)-1,0)</f>
        <v>0.10892780824437143</v>
      </c>
      <c r="H36" s="77">
        <f>IFERROR(VLOOKUP(C36,Deaths_since_10!C:G,5,FALSE)-1,0)</f>
        <v>0</v>
      </c>
      <c r="J36" s="68">
        <f t="shared" ref="J36:J66" si="5">IFERROR(LOG((M36/E36),1+G36),"")</f>
        <v>16.034565935032571</v>
      </c>
      <c r="K36" s="67">
        <v>9.6999999999999993</v>
      </c>
      <c r="L36" s="61">
        <f>VLOOKUP(C36,Country_Data!C:J,8,FALSE)</f>
        <v>34813871</v>
      </c>
      <c r="M36" s="60">
        <f t="shared" si="4"/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6">B36+1</f>
        <v>34</v>
      </c>
      <c r="C37" s="62" t="s">
        <v>56</v>
      </c>
      <c r="D37" s="75">
        <f>VLOOKUP(C37,Country_Data!B:F,5,FALSE)</f>
        <v>6087</v>
      </c>
      <c r="E37" s="75">
        <f>D37*Projections_Data!$C$15</f>
        <v>473.37718533297982</v>
      </c>
      <c r="F37" s="75">
        <f>VLOOKUP(C37,Country_Data!C:G,5,FALSE)</f>
        <v>397</v>
      </c>
      <c r="G37" s="76">
        <f>IFERROR(VLOOKUP(C37,Days_Since_100!C:G,5,FALSE)-1,0)</f>
        <v>4.2980159015424402E-2</v>
      </c>
      <c r="H37" s="77">
        <f>IFERROR(VLOOKUP(C37,Deaths_since_10!C:G,5,FALSE)-1,0)</f>
        <v>0</v>
      </c>
      <c r="J37" s="68">
        <f t="shared" si="5"/>
        <v>79.964681485274355</v>
      </c>
      <c r="K37" s="67">
        <v>12.5</v>
      </c>
      <c r="L37" s="61">
        <f>VLOOKUP(C37,Country_Data!C:J,8,FALSE)</f>
        <v>109581078</v>
      </c>
      <c r="M37" s="60">
        <f t="shared" si="4"/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6"/>
        <v>35</v>
      </c>
      <c r="C38" s="62" t="s">
        <v>55</v>
      </c>
      <c r="D38" s="75">
        <f>VLOOKUP(C38,Country_Data!B:F,5,FALSE)</f>
        <v>6302</v>
      </c>
      <c r="E38" s="75">
        <f>D38*Projections_Data!$C$15</f>
        <v>490.09742434178395</v>
      </c>
      <c r="F38" s="75">
        <f>VLOOKUP(C38,Country_Data!C:G,5,FALSE)</f>
        <v>37</v>
      </c>
      <c r="G38" s="76">
        <f>IFERROR(VLOOKUP(C38,Days_Since_100!C:G,5,FALSE)-1,0)</f>
        <v>6.8682698374176177E-2</v>
      </c>
      <c r="H38" s="77">
        <f>IFERROR(VLOOKUP(C38,Deaths_since_10!C:G,5,FALSE)-1,0)</f>
        <v>0</v>
      </c>
      <c r="J38" s="68">
        <f t="shared" si="5"/>
        <v>4.5411394892724273</v>
      </c>
      <c r="K38" s="67">
        <v>6.7</v>
      </c>
      <c r="L38" s="61">
        <f>VLOOKUP(C38,Country_Data!C:J,8,FALSE)</f>
        <v>9890402</v>
      </c>
      <c r="M38" s="60">
        <f t="shared" si="4"/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6"/>
        <v>36</v>
      </c>
      <c r="C39" s="62" t="s">
        <v>107</v>
      </c>
      <c r="D39" s="75">
        <f>VLOOKUP(C39,Country_Data!B:F,5,FALSE)</f>
        <v>6248</v>
      </c>
      <c r="E39" s="75">
        <f>D39*Projections_Data!$C$15</f>
        <v>485.8979224512006</v>
      </c>
      <c r="F39" s="75">
        <f>VLOOKUP(C39,Country_Data!C:G,5,FALSE)</f>
        <v>535</v>
      </c>
      <c r="G39" s="76">
        <f>IFERROR(VLOOKUP(C39,Days_Since_100!C:G,5,FALSE)-1,0)</f>
        <v>6.5153989779293875E-2</v>
      </c>
      <c r="H39" s="77">
        <f>IFERROR(VLOOKUP(C39,Deaths_since_10!C:G,5,FALSE)-1,0)</f>
        <v>0</v>
      </c>
      <c r="J39" s="68" t="str">
        <f t="shared" si="5"/>
        <v/>
      </c>
      <c r="K39" s="67"/>
      <c r="L39" s="61">
        <f>VLOOKUP(C39,Country_Data!C:J,8,FALSE)</f>
        <v>273523615</v>
      </c>
      <c r="M39" s="60">
        <f t="shared" si="4"/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6"/>
        <v>37</v>
      </c>
      <c r="C40" s="62" t="s">
        <v>43</v>
      </c>
      <c r="D40" s="75">
        <f>VLOOKUP(C40,Country_Data!B:F,5,FALSE)</f>
        <v>5305</v>
      </c>
      <c r="E40" s="75">
        <f>D40*Projections_Data!$C$15</f>
        <v>412.56217647305044</v>
      </c>
      <c r="F40" s="75">
        <f>VLOOKUP(C40,Country_Data!C:G,5,FALSE)</f>
        <v>88</v>
      </c>
      <c r="G40" s="76">
        <f>IFERROR(VLOOKUP(C40,Days_Since_100!C:G,5,FALSE)-1,0)</f>
        <v>1.9487131800510538E-2</v>
      </c>
      <c r="H40" s="77">
        <f>IFERROR(VLOOKUP(C40,Deaths_since_10!C:G,5,FALSE)-1,0)</f>
        <v>0</v>
      </c>
      <c r="J40" s="68">
        <f t="shared" si="5"/>
        <v>146.15248800000526</v>
      </c>
      <c r="K40" s="67">
        <v>21.4</v>
      </c>
      <c r="L40" s="61">
        <f>VLOOKUP(C40,Country_Data!C:J,8,FALSE)</f>
        <v>32365999</v>
      </c>
      <c r="M40" s="60">
        <f t="shared" si="4"/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6"/>
        <v>38</v>
      </c>
      <c r="C41" s="62" t="s">
        <v>101</v>
      </c>
      <c r="D41" s="75">
        <f>VLOOKUP(C41,Country_Data!B:F,5,FALSE)</f>
        <v>5008</v>
      </c>
      <c r="E41" s="75">
        <f>D41*Projections_Data!$C$15</f>
        <v>389.46491607484199</v>
      </c>
      <c r="F41" s="75">
        <f>VLOOKUP(C41,Country_Data!C:G,5,FALSE)</f>
        <v>8</v>
      </c>
      <c r="G41" s="76">
        <f>IFERROR(VLOOKUP(C41,Days_Since_100!C:G,5,FALSE)-1,0)</f>
        <v>9.1604889875769313E-2</v>
      </c>
      <c r="H41" s="77">
        <f>IFERROR(VLOOKUP(C41,Deaths_since_10!C:G,5,FALSE)-1,0)</f>
        <v>0</v>
      </c>
      <c r="J41" s="68" t="str">
        <f t="shared" si="5"/>
        <v/>
      </c>
      <c r="K41" s="67"/>
      <c r="L41" s="61">
        <f>VLOOKUP(C41,Country_Data!C:J,8,FALSE)</f>
        <v>2881053</v>
      </c>
      <c r="M41" s="60">
        <f t="shared" si="4"/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6"/>
        <v>39</v>
      </c>
      <c r="C42" s="62" t="s">
        <v>40</v>
      </c>
      <c r="D42" s="75">
        <f>VLOOKUP(C42,Country_Data!B:F,5,FALSE)</f>
        <v>5992</v>
      </c>
      <c r="E42" s="75">
        <f>D42*Projections_Data!$C$15</f>
        <v>465.98917274769428</v>
      </c>
      <c r="F42" s="75">
        <f>VLOOKUP(C42,Country_Data!C:G,5,FALSE)</f>
        <v>11</v>
      </c>
      <c r="G42" s="76">
        <f>IFERROR(VLOOKUP(C42,Days_Since_100!C:G,5,FALSE)-1,0)</f>
        <v>0.15477481456729603</v>
      </c>
      <c r="H42" s="77">
        <f>IFERROR(VLOOKUP(C42,Deaths_since_10!C:G,5,FALSE)-1,0)</f>
        <v>0</v>
      </c>
      <c r="J42" s="68" t="str">
        <f t="shared" si="5"/>
        <v/>
      </c>
      <c r="K42" s="67"/>
      <c r="L42" s="61">
        <f>VLOOKUP(C42,Country_Data!C:J,8,FALSE)</f>
        <v>5850342</v>
      </c>
      <c r="M42" s="60">
        <f t="shared" si="4"/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6"/>
        <v>40</v>
      </c>
      <c r="C43" s="62" t="s">
        <v>99</v>
      </c>
      <c r="D43" s="75">
        <f>VLOOKUP(C43,Country_Data!B:F,5,FALSE)</f>
        <v>3537</v>
      </c>
      <c r="E43" s="75">
        <f>D43*Projections_Data!$C$15</f>
        <v>275.06737383321007</v>
      </c>
      <c r="F43" s="75">
        <f>VLOOKUP(C43,Country_Data!C:G,5,FALSE)</f>
        <v>72</v>
      </c>
      <c r="G43" s="76">
        <f>IFERROR(VLOOKUP(C43,Days_Since_100!C:G,5,FALSE)-1,0)</f>
        <v>1.4460278230996382E-2</v>
      </c>
      <c r="H43" s="77">
        <f>IFERROR(VLOOKUP(C43,Deaths_since_10!C:G,5,FALSE)-1,0)</f>
        <v>0</v>
      </c>
      <c r="J43" s="68">
        <f t="shared" si="5"/>
        <v>-39.843860652674572</v>
      </c>
      <c r="K43" s="67">
        <v>24.8</v>
      </c>
      <c r="L43" s="61">
        <f>VLOOKUP(C43,Country_Data!C:J,8,FALSE)</f>
        <v>625978</v>
      </c>
      <c r="M43" s="60">
        <f t="shared" si="4"/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6"/>
        <v>41</v>
      </c>
      <c r="C44" s="62" t="s">
        <v>54</v>
      </c>
      <c r="D44" s="75">
        <f>VLOOKUP(C44,Country_Data!B:F,5,FALSE)</f>
        <v>3681</v>
      </c>
      <c r="E44" s="75">
        <f>D44*Projections_Data!$C$15</f>
        <v>286.26604554143239</v>
      </c>
      <c r="F44" s="75">
        <f>VLOOKUP(C44,Country_Data!C:G,5,FALSE)</f>
        <v>90</v>
      </c>
      <c r="G44" s="76">
        <f>IFERROR(VLOOKUP(C44,Days_Since_100!C:G,5,FALSE)-1,0)</f>
        <v>3.7374125044302264E-2</v>
      </c>
      <c r="H44" s="77">
        <f>IFERROR(VLOOKUP(C44,Deaths_since_10!C:G,5,FALSE)-1,0)</f>
        <v>0</v>
      </c>
      <c r="I44" s="58"/>
      <c r="J44" s="68" t="str">
        <f t="shared" si="5"/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6"/>
        <v>42</v>
      </c>
      <c r="C45" s="62" t="s">
        <v>35</v>
      </c>
      <c r="D45" s="75">
        <f>VLOOKUP(C45,Country_Data!B:F,5,FALSE)</f>
        <v>2733</v>
      </c>
      <c r="E45" s="75">
        <f>D45*Projections_Data!$C$15</f>
        <v>212.54145679563561</v>
      </c>
      <c r="F45" s="75">
        <f>VLOOKUP(C45,Country_Data!C:G,5,FALSE)</f>
        <v>47</v>
      </c>
      <c r="G45" s="76">
        <f>IFERROR(VLOOKUP(C45,Days_Since_100!C:G,5,FALSE)-1,0)</f>
        <v>1.1667172668055947E-2</v>
      </c>
      <c r="H45" s="77">
        <f>IFERROR(VLOOKUP(C45,Deaths_since_10!C:G,5,FALSE)-1,0)</f>
        <v>0</v>
      </c>
      <c r="J45" s="68" t="str">
        <f t="shared" si="5"/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6"/>
        <v>43</v>
      </c>
      <c r="C46" s="62" t="s">
        <v>145</v>
      </c>
      <c r="D46" s="75">
        <f>VLOOKUP(C46,Country_Data!B:F,5,FALSE)</f>
        <v>3034</v>
      </c>
      <c r="E46" s="75">
        <f>D46*Projections_Data!$C$15</f>
        <v>235.94979140796136</v>
      </c>
      <c r="F46" s="75">
        <f>VLOOKUP(C46,Country_Data!C:G,5,FALSE)</f>
        <v>52</v>
      </c>
      <c r="G46" s="76">
        <f>IFERROR(VLOOKUP(C46,Days_Since_100!C:G,5,FALSE)-1,0)</f>
        <v>5.954998551494417E-2</v>
      </c>
      <c r="H46" s="77">
        <f>IFERROR(VLOOKUP(C46,Deaths_since_10!C:G,5,FALSE)-1,0)</f>
        <v>0</v>
      </c>
      <c r="J46" s="68" t="str">
        <f t="shared" si="5"/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6"/>
        <v>44</v>
      </c>
      <c r="C47" s="62" t="s">
        <v>65</v>
      </c>
      <c r="D47" s="75">
        <f>VLOOKUP(C47,Country_Data!B:F,5,FALSE)</f>
        <v>3032</v>
      </c>
      <c r="E47" s="75">
        <f>D47*Projections_Data!$C$15</f>
        <v>235.79425430090274</v>
      </c>
      <c r="F47" s="75">
        <f>VLOOKUP(C47,Country_Data!C:G,5,FALSE)</f>
        <v>224</v>
      </c>
      <c r="G47" s="76">
        <f>IFERROR(VLOOKUP(C47,Days_Since_100!C:G,5,FALSE)-1,0)</f>
        <v>6.7227521960663283E-2</v>
      </c>
      <c r="H47" s="77">
        <f>IFERROR(VLOOKUP(C47,Deaths_since_10!C:G,5,FALSE)-1,0)</f>
        <v>0</v>
      </c>
      <c r="J47" s="68">
        <f t="shared" si="5"/>
        <v>28.43746943235347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6"/>
        <v>45</v>
      </c>
      <c r="C48" s="62" t="s">
        <v>83</v>
      </c>
      <c r="D48" s="75">
        <f>VLOOKUP(C48,Country_Data!B:F,5,FALSE)</f>
        <v>2235</v>
      </c>
      <c r="E48" s="75">
        <f>D48*Projections_Data!$C$15</f>
        <v>173.81271713803352</v>
      </c>
      <c r="F48" s="75">
        <f>VLOOKUP(C48,Country_Data!C:G,5,FALSE)</f>
        <v>110</v>
      </c>
      <c r="G48" s="76">
        <f>IFERROR(VLOOKUP(C48,Days_Since_100!C:G,5,FALSE)-1,0)</f>
        <v>8.2542148625972533E-3</v>
      </c>
      <c r="H48" s="77">
        <f>IFERROR(VLOOKUP(C48,Deaths_since_10!C:G,5,FALSE)-1,0)</f>
        <v>0</v>
      </c>
      <c r="J48" s="68" t="str">
        <f t="shared" si="5"/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6"/>
        <v>46</v>
      </c>
      <c r="C49" s="62" t="s">
        <v>76</v>
      </c>
      <c r="D49" s="75">
        <f>VLOOKUP(C49,Country_Data!B:F,5,FALSE)</f>
        <v>1832</v>
      </c>
      <c r="E49" s="75">
        <f>D49*Projections_Data!$C$15</f>
        <v>142.47199006571694</v>
      </c>
      <c r="F49" s="75">
        <f>VLOOKUP(C49,Country_Data!C:G,5,FALSE)</f>
        <v>39</v>
      </c>
      <c r="G49" s="76">
        <f>IFERROR(VLOOKUP(C49,Days_Since_100!C:G,5,FALSE)-1,0)</f>
        <v>2.1147092266097012E-2</v>
      </c>
      <c r="H49" s="77">
        <f>IFERROR(VLOOKUP(C49,Deaths_since_10!C:G,5,FALSE)-1,0)</f>
        <v>0</v>
      </c>
      <c r="I49" s="58"/>
      <c r="J49" s="68" t="str">
        <f t="shared" si="5"/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6"/>
        <v>47</v>
      </c>
      <c r="C50" s="62" t="s">
        <v>92</v>
      </c>
      <c r="D50" s="75">
        <f>VLOOKUP(C50,Country_Data!B:F,5,FALSE)</f>
        <v>1760</v>
      </c>
      <c r="E50" s="75">
        <f>D50*Projections_Data!$C$15</f>
        <v>136.87265421160581</v>
      </c>
      <c r="F50" s="75">
        <f>VLOOKUP(C50,Country_Data!C:G,5,FALSE)</f>
        <v>9</v>
      </c>
      <c r="G50" s="76">
        <f>IFERROR(VLOOKUP(C50,Days_Since_100!C:G,5,FALSE)-1,0)</f>
        <v>5.6631381095189059E-3</v>
      </c>
      <c r="H50" s="77">
        <f>IFERROR(VLOOKUP(C50,Deaths_since_10!C:G,5,FALSE)-1,0)</f>
        <v>0</v>
      </c>
      <c r="J50" s="68" t="str">
        <f t="shared" si="5"/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6"/>
        <v>48</v>
      </c>
      <c r="C51" s="62" t="s">
        <v>92</v>
      </c>
      <c r="D51" s="75">
        <f>VLOOKUP(C51,Country_Data!B:F,5,FALSE)</f>
        <v>1760</v>
      </c>
      <c r="E51" s="75">
        <f>D51*Projections_Data!$C$15</f>
        <v>136.87265421160581</v>
      </c>
      <c r="F51" s="75">
        <f>VLOOKUP(C51,Country_Data!C:G,5,FALSE)</f>
        <v>9</v>
      </c>
      <c r="G51" s="76">
        <f>IFERROR(VLOOKUP(C51,Days_Since_100!C:G,5,FALSE)-1,0)</f>
        <v>5.6631381095189059E-3</v>
      </c>
      <c r="H51" s="77">
        <f>IFERROR(VLOOKUP(C51,Deaths_since_10!C:G,5,FALSE)-1,0)</f>
        <v>0</v>
      </c>
      <c r="J51" s="68">
        <f t="shared" si="5"/>
        <v>-163.85346654951235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6"/>
        <v>49</v>
      </c>
      <c r="C52" s="62" t="s">
        <v>73</v>
      </c>
      <c r="D52" s="75">
        <f>VLOOKUP(C52,Country_Data!B:F,5,FALSE)</f>
        <v>1773</v>
      </c>
      <c r="E52" s="75">
        <f>D52*Projections_Data!$C$15</f>
        <v>137.88364540748699</v>
      </c>
      <c r="F52" s="75">
        <f>VLOOKUP(C52,Country_Data!C:G,5,FALSE)</f>
        <v>7</v>
      </c>
      <c r="G52" s="76">
        <f>IFERROR(VLOOKUP(C52,Days_Since_100!C:G,5,FALSE)-1,0)</f>
        <v>5.4314360806435369E-2</v>
      </c>
      <c r="H52" s="77">
        <f>IFERROR(VLOOKUP(C52,Deaths_since_10!C:G,5,FALSE)-1,0)</f>
        <v>0</v>
      </c>
      <c r="J52" s="68" t="str">
        <f t="shared" si="5"/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6"/>
        <v>50</v>
      </c>
      <c r="C53" s="62" t="s">
        <v>132</v>
      </c>
      <c r="D53" s="75">
        <f>VLOOKUP(C53,Country_Data!B:F,5,FALSE)</f>
        <v>1834</v>
      </c>
      <c r="E53" s="75">
        <f>D53*Projections_Data!$C$15</f>
        <v>142.62752717277559</v>
      </c>
      <c r="F53" s="75">
        <f>VLOOKUP(C53,Country_Data!C:G,5,FALSE)</f>
        <v>172</v>
      </c>
      <c r="G53" s="76">
        <f>IFERROR(VLOOKUP(C53,Days_Since_100!C:G,5,FALSE)-1,0)</f>
        <v>4.6955834452278911E-2</v>
      </c>
      <c r="H53" s="77">
        <f>IFERROR(VLOOKUP(C53,Deaths_since_10!C:G,5,FALSE)-1,0)</f>
        <v>0</v>
      </c>
      <c r="I53" s="58"/>
      <c r="J53" s="68" t="str">
        <f t="shared" si="5"/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6"/>
        <v>51</v>
      </c>
      <c r="C54" s="62" t="s">
        <v>70</v>
      </c>
      <c r="D54" s="75">
        <f>VLOOKUP(C54,Country_Data!B:F,5,FALSE)</f>
        <v>1513</v>
      </c>
      <c r="E54" s="75">
        <f>D54*Projections_Data!$C$15</f>
        <v>117.66382148986339</v>
      </c>
      <c r="F54" s="75">
        <f>VLOOKUP(C54,Country_Data!C:G,5,FALSE)</f>
        <v>82</v>
      </c>
      <c r="G54" s="76">
        <f>IFERROR(VLOOKUP(C54,Days_Since_100!C:G,5,FALSE)-1,0)</f>
        <v>1.8868046212518363E-2</v>
      </c>
      <c r="H54" s="77">
        <f>IFERROR(VLOOKUP(C54,Deaths_since_10!C:G,5,FALSE)-1,0)</f>
        <v>0</v>
      </c>
      <c r="J54" s="68">
        <f t="shared" si="5"/>
        <v>159.80084787395512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6"/>
        <v>52</v>
      </c>
      <c r="C55" s="62" t="s">
        <v>74</v>
      </c>
      <c r="D55" s="75">
        <f>VLOOKUP(C55,Country_Data!B:F,5,FALSE)</f>
        <v>1751</v>
      </c>
      <c r="E55" s="75">
        <f>D55*Projections_Data!$C$15</f>
        <v>136.17273722984191</v>
      </c>
      <c r="F55" s="75">
        <f>VLOOKUP(C55,Country_Data!C:G,5,FALSE)</f>
        <v>6</v>
      </c>
      <c r="G55" s="76">
        <f>IFERROR(VLOOKUP(C55,Days_Since_100!C:G,5,FALSE)-1,0)</f>
        <v>6.1374278721481712E-2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6"/>
        <v>53</v>
      </c>
      <c r="C56" s="62" t="s">
        <v>88</v>
      </c>
      <c r="D56" s="75">
        <f>VLOOKUP(C56,Country_Data!B:F,5,FALSE)</f>
        <v>1512</v>
      </c>
      <c r="E56" s="75">
        <f>D56*Projections_Data!$C$15</f>
        <v>117.58605293633407</v>
      </c>
      <c r="F56" s="75">
        <f>VLOOKUP(C56,Country_Data!C:G,5,FALSE)</f>
        <v>38</v>
      </c>
      <c r="G56" s="76">
        <f>IFERROR(VLOOKUP(C56,Days_Since_100!C:G,5,FALSE)-1,0)</f>
        <v>2.5674393510510152E-2</v>
      </c>
      <c r="H56" s="77">
        <f>IFERROR(VLOOKUP(C56,Deaths_since_10!C:G,5,FALSE)-1,0)</f>
        <v>0</v>
      </c>
      <c r="J56" s="68" t="str">
        <f t="shared" si="5"/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6"/>
        <v>54</v>
      </c>
      <c r="C57" s="62" t="s">
        <v>141</v>
      </c>
      <c r="D57" s="75">
        <f>VLOOKUP(C57,Country_Data!B:F,5,FALSE)</f>
        <v>1317</v>
      </c>
      <c r="E57" s="75">
        <f>D57*Projections_Data!$C$15</f>
        <v>102.42118499811639</v>
      </c>
      <c r="F57" s="75">
        <f>VLOOKUP(C57,Country_Data!C:G,5,FALSE)</f>
        <v>70</v>
      </c>
      <c r="G57" s="76">
        <f>IFERROR(VLOOKUP(C57,Days_Since_100!C:G,5,FALSE)-1,0)</f>
        <v>1.6755735724180543E-2</v>
      </c>
      <c r="H57" s="77">
        <f>IFERROR(VLOOKUP(C57,Deaths_since_10!C:G,5,FALSE)-1,0)</f>
        <v>0</v>
      </c>
      <c r="J57" s="68" t="str">
        <f t="shared" si="5"/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6"/>
        <v>55</v>
      </c>
      <c r="C58" s="62" t="s">
        <v>93</v>
      </c>
      <c r="D58" s="75">
        <f>VLOOKUP(C58,Country_Data!B:F,5,FALSE)</f>
        <v>1239</v>
      </c>
      <c r="E58" s="75">
        <f>D58*Projections_Data!$C$15</f>
        <v>96.355237822829309</v>
      </c>
      <c r="F58" s="75">
        <f>VLOOKUP(C58,Country_Data!C:G,5,FALSE)</f>
        <v>33</v>
      </c>
      <c r="G58" s="76">
        <f>IFERROR(VLOOKUP(C58,Days_Since_100!C:G,5,FALSE)-1,0)</f>
        <v>3.1310306477545069E-2</v>
      </c>
      <c r="H58" s="77">
        <f>IFERROR(VLOOKUP(C58,Deaths_since_10!C:G,5,FALSE)-1,0)</f>
        <v>0</v>
      </c>
      <c r="I58" s="79"/>
      <c r="J58" s="68" t="str">
        <f t="shared" si="5"/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6"/>
        <v>56</v>
      </c>
      <c r="C59" s="62" t="s">
        <v>162</v>
      </c>
      <c r="D59" s="75">
        <f>VLOOKUP(C59,Country_Data!B:F,5,FALSE)</f>
        <v>1089</v>
      </c>
      <c r="E59" s="75">
        <f>D59*Projections_Data!$C$15</f>
        <v>84.689954793431085</v>
      </c>
      <c r="F59" s="75">
        <f>VLOOKUP(C59,Country_Data!C:G,5,FALSE)</f>
        <v>11</v>
      </c>
      <c r="G59" s="76">
        <f>IFERROR(VLOOKUP(C59,Days_Since_100!C:G,5,FALSE)-1,0)</f>
        <v>7.2063001186716491E-2</v>
      </c>
      <c r="H59" s="77">
        <f>IFERROR(VLOOKUP(C59,Deaths_since_10!C:G,5,FALSE)-1,0)</f>
        <v>0</v>
      </c>
      <c r="I59" s="58"/>
      <c r="J59" s="68" t="str">
        <f t="shared" si="5"/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199</v>
      </c>
      <c r="D60" s="75">
        <f>VLOOKUP(C60,Country_Data!B:F,5,FALSE)</f>
        <v>878</v>
      </c>
      <c r="E60" s="75">
        <f>D60*Projections_Data!$C$15</f>
        <v>68.280789998744254</v>
      </c>
      <c r="F60" s="75">
        <f>VLOOKUP(C60,Country_Data!C:G,5,FALSE)</f>
        <v>41</v>
      </c>
      <c r="G60" s="76">
        <f>IFERROR(VLOOKUP(C60,Days_Since_100!C:G,5,FALSE)-1,0)</f>
        <v>5.0898540495502909E-2</v>
      </c>
      <c r="H60" s="77">
        <f>IFERROR(VLOOKUP(C60,Deaths_since_10!C:G,5,FALSE)-1,0)</f>
        <v>0</v>
      </c>
      <c r="I60" s="59"/>
      <c r="J60" s="68" t="str">
        <f t="shared" si="5"/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231</v>
      </c>
      <c r="D61" s="75">
        <f>VLOOKUP(C61,Country_Data!B:F,5,FALSE)</f>
        <v>761</v>
      </c>
      <c r="E61" s="75">
        <f>D61*Projections_Data!$C$15</f>
        <v>59.181869235813643</v>
      </c>
      <c r="F61" s="75">
        <f>VLOOKUP(C61,Country_Data!C:G,5,FALSE)</f>
        <v>12</v>
      </c>
      <c r="G61" s="76">
        <f>IFERROR(VLOOKUP(C61,Days_Since_100!C:G,5,FALSE)-1,0)</f>
        <v>2.8265662687074977E-2</v>
      </c>
      <c r="H61" s="77">
        <f>IFERROR(VLOOKUP(C61,Deaths_since_10!C:G,5,FALSE)-1,0)</f>
        <v>0</v>
      </c>
      <c r="I61" s="79"/>
      <c r="J61" s="68" t="str">
        <f t="shared" si="5"/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111</v>
      </c>
      <c r="D62" s="75">
        <f>VLOOKUP(C62,Country_Data!B:F,5,FALSE)</f>
        <v>712</v>
      </c>
      <c r="E62" s="75">
        <f>D62*Projections_Data!$C$15</f>
        <v>55.371210112876895</v>
      </c>
      <c r="F62" s="75">
        <f>VLOOKUP(C62,Country_Data!C:G,5,FALSE)</f>
        <v>5</v>
      </c>
      <c r="G62" s="76">
        <f>IFERROR(VLOOKUP(C62,Days_Since_100!C:G,5,FALSE)-1,0)</f>
        <v>1.6828566647120624E-2</v>
      </c>
      <c r="H62" s="77">
        <f>IFERROR(VLOOKUP(C62,Deaths_since_10!C:G,5,FALSE)-1,0)</f>
        <v>0</v>
      </c>
      <c r="I62" s="59"/>
      <c r="J62" s="68">
        <f t="shared" si="5"/>
        <v>79.155164348853006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67</v>
      </c>
      <c r="D63" s="75">
        <f>VLOOKUP(C63,Country_Data!B:F,5,FALSE)</f>
        <v>672</v>
      </c>
      <c r="E63" s="75">
        <f>D63*Projections_Data!$C$15</f>
        <v>52.260467971704031</v>
      </c>
      <c r="F63" s="75">
        <f>VLOOKUP(C63,Country_Data!C:G,5,FALSE)</f>
        <v>21</v>
      </c>
      <c r="G63" s="76">
        <f>IFERROR(VLOOKUP(C63,Days_Since_100!C:G,5,FALSE)-1,0)</f>
        <v>1.2349421340773992E-2</v>
      </c>
      <c r="H63" s="77">
        <f>IFERROR(VLOOKUP(C63,Deaths_since_10!C:G,5,FALSE)-1,0)</f>
        <v>0</v>
      </c>
      <c r="I63" s="59"/>
      <c r="J63" s="68">
        <f t="shared" si="5"/>
        <v>169.08316928925942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342</v>
      </c>
      <c r="D64" s="75">
        <f>VLOOKUP(C64,Country_Data!B:F,5,FALSE)</f>
        <v>398</v>
      </c>
      <c r="E64" s="75">
        <f>D64*Projections_Data!$C$15</f>
        <v>30.951884304669949</v>
      </c>
      <c r="F64" s="75">
        <f>VLOOKUP(C64,Country_Data!C:G,5,FALSE)</f>
        <v>6</v>
      </c>
      <c r="G64" s="76">
        <f>IFERROR(VLOOKUP(C64,Days_Since_100!C:G,5,FALSE)-1,0)</f>
        <v>2.5316779811446199E-3</v>
      </c>
      <c r="H64" s="77">
        <f>IFERROR(VLOOKUP(C64,Deaths_since_10!C:G,5,FALSE)-1,0)</f>
        <v>0</v>
      </c>
      <c r="I64" s="59"/>
      <c r="J64" s="68" t="str">
        <f t="shared" si="5"/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90</v>
      </c>
      <c r="D65" s="75">
        <f>VLOOKUP(C65,Country_Data!B:F,5,FALSE)</f>
        <v>455</v>
      </c>
      <c r="E65" s="75">
        <f>D65*Projections_Data!$C$15</f>
        <v>35.384691855841275</v>
      </c>
      <c r="F65" s="75">
        <f>VLOOKUP(C65,Country_Data!C:G,5,FALSE)</f>
        <v>39</v>
      </c>
      <c r="G65" s="76">
        <f>IFERROR(VLOOKUP(C65,Days_Since_100!C:G,5,FALSE)-1,0)</f>
        <v>5.0297374225125147E-2</v>
      </c>
      <c r="H65" s="77">
        <f>IFERROR(VLOOKUP(C65,Deaths_since_10!C:G,5,FALSE)-1,0)</f>
        <v>0</v>
      </c>
      <c r="I65" s="59"/>
      <c r="J65" s="68" t="str">
        <f t="shared" si="5"/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7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5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623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23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B1" zoomScale="80" zoomScaleNormal="80" workbookViewId="0">
      <selection activeCell="O8" sqref="O8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587</v>
      </c>
      <c r="D2" t="s">
        <v>507</v>
      </c>
      <c r="H2">
        <v>1</v>
      </c>
      <c r="I2" t="s">
        <v>349</v>
      </c>
      <c r="R2" t="s">
        <v>587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700000</v>
      </c>
      <c r="D4" s="5">
        <v>35000</v>
      </c>
      <c r="H4">
        <v>3</v>
      </c>
      <c r="I4" s="17" t="s">
        <v>58</v>
      </c>
      <c r="Q4" t="s">
        <v>429</v>
      </c>
      <c r="R4">
        <v>50</v>
      </c>
      <c r="S4">
        <v>50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50</v>
      </c>
      <c r="D7">
        <v>50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I1" sqref="I1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Germany</v>
      </c>
      <c r="C2" s="20">
        <f>MAX(ConfirmedRaw!1:1)</f>
        <v>43939</v>
      </c>
      <c r="AM2" s="24"/>
      <c r="AN2" s="24"/>
    </row>
    <row r="3" spans="2:248" x14ac:dyDescent="0.3">
      <c r="G3" s="20">
        <f ca="1">VLOOKUP(B2,Country_Data!B:E,4,FALSE)</f>
        <v>43891</v>
      </c>
      <c r="H3" s="20">
        <f t="shared" ref="H3:BS3" ca="1" si="0">G3+1</f>
        <v>43892</v>
      </c>
      <c r="I3" s="20">
        <f t="shared" ca="1" si="0"/>
        <v>43893</v>
      </c>
      <c r="J3" s="20">
        <f t="shared" ca="1" si="0"/>
        <v>43894</v>
      </c>
      <c r="K3" s="20">
        <f t="shared" ca="1" si="0"/>
        <v>43895</v>
      </c>
      <c r="L3" s="20">
        <f t="shared" ca="1" si="0"/>
        <v>43896</v>
      </c>
      <c r="M3" s="20">
        <f t="shared" ca="1" si="0"/>
        <v>43897</v>
      </c>
      <c r="N3" s="20">
        <f t="shared" ca="1" si="0"/>
        <v>43898</v>
      </c>
      <c r="O3" s="20">
        <f t="shared" ca="1" si="0"/>
        <v>43899</v>
      </c>
      <c r="P3" s="20">
        <f t="shared" ca="1" si="0"/>
        <v>43900</v>
      </c>
      <c r="Q3" s="20">
        <f t="shared" ca="1" si="0"/>
        <v>43901</v>
      </c>
      <c r="R3" s="20">
        <f t="shared" ca="1" si="0"/>
        <v>43902</v>
      </c>
      <c r="S3" s="20">
        <f t="shared" ca="1" si="0"/>
        <v>43903</v>
      </c>
      <c r="T3" s="20">
        <f t="shared" ca="1" si="0"/>
        <v>43904</v>
      </c>
      <c r="U3" s="20">
        <f t="shared" ca="1" si="0"/>
        <v>43905</v>
      </c>
      <c r="V3" s="20">
        <f t="shared" ca="1" si="0"/>
        <v>43906</v>
      </c>
      <c r="W3" s="20">
        <f t="shared" ca="1" si="0"/>
        <v>43907</v>
      </c>
      <c r="X3" s="20">
        <f t="shared" ca="1" si="0"/>
        <v>43908</v>
      </c>
      <c r="Y3" s="20">
        <f t="shared" ca="1" si="0"/>
        <v>43909</v>
      </c>
      <c r="Z3" s="20">
        <f t="shared" ca="1" si="0"/>
        <v>43910</v>
      </c>
      <c r="AA3" s="20">
        <f t="shared" ca="1" si="0"/>
        <v>43911</v>
      </c>
      <c r="AB3" s="20">
        <f t="shared" ca="1" si="0"/>
        <v>43912</v>
      </c>
      <c r="AC3" s="20">
        <f t="shared" ca="1" si="0"/>
        <v>43913</v>
      </c>
      <c r="AD3" s="20">
        <f t="shared" ca="1" si="0"/>
        <v>43914</v>
      </c>
      <c r="AE3" s="20">
        <f t="shared" ca="1" si="0"/>
        <v>43915</v>
      </c>
      <c r="AF3" s="20">
        <f t="shared" ca="1" si="0"/>
        <v>43916</v>
      </c>
      <c r="AG3" s="20">
        <f t="shared" ca="1" si="0"/>
        <v>43917</v>
      </c>
      <c r="AH3" s="20">
        <f t="shared" ca="1" si="0"/>
        <v>43918</v>
      </c>
      <c r="AI3" s="20">
        <f t="shared" ca="1" si="0"/>
        <v>43919</v>
      </c>
      <c r="AJ3" s="20">
        <f t="shared" ca="1" si="0"/>
        <v>43920</v>
      </c>
      <c r="AK3" s="20">
        <f t="shared" ca="1" si="0"/>
        <v>43921</v>
      </c>
      <c r="AL3" s="20">
        <f t="shared" ca="1" si="0"/>
        <v>43922</v>
      </c>
      <c r="AM3" s="20">
        <f t="shared" ca="1" si="0"/>
        <v>43923</v>
      </c>
      <c r="AN3" s="20">
        <f t="shared" ca="1" si="0"/>
        <v>43924</v>
      </c>
      <c r="AO3" s="20">
        <f t="shared" ca="1" si="0"/>
        <v>43925</v>
      </c>
      <c r="AP3" s="20">
        <f t="shared" ca="1" si="0"/>
        <v>43926</v>
      </c>
      <c r="AQ3" s="20">
        <f t="shared" ca="1" si="0"/>
        <v>43927</v>
      </c>
      <c r="AR3" s="20">
        <f t="shared" ca="1" si="0"/>
        <v>43928</v>
      </c>
      <c r="AS3" s="20">
        <f t="shared" ca="1" si="0"/>
        <v>43929</v>
      </c>
      <c r="AT3" s="20">
        <f t="shared" ca="1" si="0"/>
        <v>43930</v>
      </c>
      <c r="AU3" s="20">
        <f t="shared" ca="1" si="0"/>
        <v>43931</v>
      </c>
      <c r="AV3" s="20">
        <f t="shared" ca="1" si="0"/>
        <v>43932</v>
      </c>
      <c r="AW3" s="20">
        <f t="shared" ca="1" si="0"/>
        <v>43933</v>
      </c>
      <c r="AX3" s="20">
        <f t="shared" ca="1" si="0"/>
        <v>43934</v>
      </c>
      <c r="AY3" s="20">
        <f t="shared" ca="1" si="0"/>
        <v>43935</v>
      </c>
      <c r="AZ3" s="20">
        <f t="shared" ca="1" si="0"/>
        <v>43936</v>
      </c>
      <c r="BA3" s="20">
        <f t="shared" ca="1" si="0"/>
        <v>43937</v>
      </c>
      <c r="BB3" s="20">
        <f t="shared" ca="1" si="0"/>
        <v>43938</v>
      </c>
      <c r="BC3" s="20">
        <f t="shared" ca="1" si="0"/>
        <v>43939</v>
      </c>
      <c r="BD3" s="20">
        <f t="shared" ca="1" si="0"/>
        <v>43940</v>
      </c>
      <c r="BE3" s="20">
        <f t="shared" ca="1" si="0"/>
        <v>43941</v>
      </c>
      <c r="BF3" s="20">
        <f t="shared" ca="1" si="0"/>
        <v>43942</v>
      </c>
      <c r="BG3" s="20">
        <f t="shared" ca="1" si="0"/>
        <v>43943</v>
      </c>
      <c r="BH3" s="20">
        <f t="shared" ca="1" si="0"/>
        <v>43944</v>
      </c>
      <c r="BI3" s="20">
        <f t="shared" ca="1" si="0"/>
        <v>43945</v>
      </c>
      <c r="BJ3" s="20">
        <f t="shared" ca="1" si="0"/>
        <v>43946</v>
      </c>
      <c r="BK3" s="20">
        <f t="shared" ca="1" si="0"/>
        <v>43947</v>
      </c>
      <c r="BL3" s="20">
        <f t="shared" ca="1" si="0"/>
        <v>43948</v>
      </c>
      <c r="BM3" s="20">
        <f t="shared" ca="1" si="0"/>
        <v>43949</v>
      </c>
      <c r="BN3" s="20">
        <f t="shared" ca="1" si="0"/>
        <v>43950</v>
      </c>
      <c r="BO3" s="20">
        <f t="shared" ca="1" si="0"/>
        <v>43951</v>
      </c>
      <c r="BP3" s="20">
        <f t="shared" ca="1" si="0"/>
        <v>43952</v>
      </c>
      <c r="BQ3" s="20">
        <f t="shared" ca="1" si="0"/>
        <v>43953</v>
      </c>
      <c r="BR3" s="20">
        <f t="shared" ca="1" si="0"/>
        <v>43954</v>
      </c>
      <c r="BS3" s="20">
        <f t="shared" ca="1" si="0"/>
        <v>43955</v>
      </c>
      <c r="BT3" s="20">
        <f t="shared" ref="BT3:EE3" ca="1" si="1">BS3+1</f>
        <v>43956</v>
      </c>
      <c r="BU3" s="20">
        <f t="shared" ca="1" si="1"/>
        <v>43957</v>
      </c>
      <c r="BV3" s="20">
        <f t="shared" ca="1" si="1"/>
        <v>43958</v>
      </c>
      <c r="BW3" s="20">
        <f t="shared" ca="1" si="1"/>
        <v>43959</v>
      </c>
      <c r="BX3" s="20">
        <f t="shared" ca="1" si="1"/>
        <v>43960</v>
      </c>
      <c r="BY3" s="20">
        <f t="shared" ca="1" si="1"/>
        <v>43961</v>
      </c>
      <c r="BZ3" s="20">
        <f t="shared" ca="1" si="1"/>
        <v>43962</v>
      </c>
      <c r="CA3" s="20">
        <f t="shared" ca="1" si="1"/>
        <v>43963</v>
      </c>
      <c r="CB3" s="20">
        <f t="shared" ca="1" si="1"/>
        <v>43964</v>
      </c>
      <c r="CC3" s="20">
        <f t="shared" ca="1" si="1"/>
        <v>43965</v>
      </c>
      <c r="CD3" s="20">
        <f t="shared" ca="1" si="1"/>
        <v>43966</v>
      </c>
      <c r="CE3" s="20">
        <f t="shared" ca="1" si="1"/>
        <v>43967</v>
      </c>
      <c r="CF3" s="20">
        <f t="shared" ca="1" si="1"/>
        <v>43968</v>
      </c>
      <c r="CG3" s="20">
        <f t="shared" ca="1" si="1"/>
        <v>43969</v>
      </c>
      <c r="CH3" s="20">
        <f t="shared" ca="1" si="1"/>
        <v>43970</v>
      </c>
      <c r="CI3" s="20">
        <f t="shared" ca="1" si="1"/>
        <v>43971</v>
      </c>
      <c r="CJ3" s="20">
        <f t="shared" ca="1" si="1"/>
        <v>43972</v>
      </c>
      <c r="CK3" s="20">
        <f t="shared" ca="1" si="1"/>
        <v>43973</v>
      </c>
      <c r="CL3" s="20">
        <f t="shared" ca="1" si="1"/>
        <v>43974</v>
      </c>
      <c r="CM3" s="20">
        <f t="shared" ca="1" si="1"/>
        <v>43975</v>
      </c>
      <c r="CN3" s="20">
        <f t="shared" ca="1" si="1"/>
        <v>43976</v>
      </c>
      <c r="CO3" s="20">
        <f t="shared" ca="1" si="1"/>
        <v>43977</v>
      </c>
      <c r="CP3" s="20">
        <f t="shared" ca="1" si="1"/>
        <v>43978</v>
      </c>
      <c r="CQ3" s="20">
        <f t="shared" ca="1" si="1"/>
        <v>43979</v>
      </c>
      <c r="CR3" s="20">
        <f t="shared" ca="1" si="1"/>
        <v>43980</v>
      </c>
      <c r="CS3" s="20">
        <f t="shared" ca="1" si="1"/>
        <v>43981</v>
      </c>
      <c r="CT3" s="20">
        <f t="shared" ca="1" si="1"/>
        <v>43982</v>
      </c>
      <c r="CU3" s="20">
        <f t="shared" ca="1" si="1"/>
        <v>43983</v>
      </c>
      <c r="CV3" s="20">
        <f t="shared" ca="1" si="1"/>
        <v>43984</v>
      </c>
      <c r="CW3" s="20">
        <f t="shared" ca="1" si="1"/>
        <v>43985</v>
      </c>
      <c r="CX3" s="20">
        <f t="shared" ca="1" si="1"/>
        <v>43986</v>
      </c>
      <c r="CY3" s="20">
        <f t="shared" ca="1" si="1"/>
        <v>43987</v>
      </c>
      <c r="CZ3" s="20">
        <f t="shared" ca="1" si="1"/>
        <v>43988</v>
      </c>
      <c r="DA3" s="20">
        <f t="shared" ca="1" si="1"/>
        <v>43989</v>
      </c>
      <c r="DB3" s="20">
        <f t="shared" ca="1" si="1"/>
        <v>43990</v>
      </c>
      <c r="DC3" s="20">
        <f t="shared" ca="1" si="1"/>
        <v>43991</v>
      </c>
      <c r="DD3" s="20">
        <f t="shared" ca="1" si="1"/>
        <v>43992</v>
      </c>
      <c r="DE3" s="20">
        <f t="shared" ca="1" si="1"/>
        <v>43993</v>
      </c>
      <c r="DF3" s="20">
        <f t="shared" ca="1" si="1"/>
        <v>43994</v>
      </c>
      <c r="DG3" s="20">
        <f t="shared" ca="1" si="1"/>
        <v>43995</v>
      </c>
      <c r="DH3" s="20">
        <f t="shared" ca="1" si="1"/>
        <v>43996</v>
      </c>
      <c r="DI3" s="20">
        <f t="shared" ca="1" si="1"/>
        <v>43997</v>
      </c>
      <c r="DJ3" s="20">
        <f t="shared" ca="1" si="1"/>
        <v>43998</v>
      </c>
      <c r="DK3" s="20">
        <f t="shared" ca="1" si="1"/>
        <v>43999</v>
      </c>
      <c r="DL3" s="20">
        <f t="shared" ca="1" si="1"/>
        <v>44000</v>
      </c>
      <c r="DM3" s="20">
        <f t="shared" ca="1" si="1"/>
        <v>44001</v>
      </c>
      <c r="DN3" s="20">
        <f t="shared" ca="1" si="1"/>
        <v>44002</v>
      </c>
      <c r="DO3" s="20">
        <f t="shared" ca="1" si="1"/>
        <v>44003</v>
      </c>
      <c r="DP3" s="20">
        <f t="shared" ca="1" si="1"/>
        <v>44004</v>
      </c>
      <c r="DQ3" s="20">
        <f t="shared" ca="1" si="1"/>
        <v>44005</v>
      </c>
      <c r="DR3" s="20">
        <f t="shared" ca="1" si="1"/>
        <v>44006</v>
      </c>
      <c r="DS3" s="20">
        <f t="shared" ca="1" si="1"/>
        <v>44007</v>
      </c>
      <c r="DT3" s="20">
        <f t="shared" ca="1" si="1"/>
        <v>44008</v>
      </c>
      <c r="DU3" s="20">
        <f t="shared" ca="1" si="1"/>
        <v>44009</v>
      </c>
      <c r="DV3" s="20">
        <f t="shared" ca="1" si="1"/>
        <v>44010</v>
      </c>
      <c r="DW3" s="20">
        <f t="shared" ca="1" si="1"/>
        <v>44011</v>
      </c>
      <c r="DX3" s="20">
        <f t="shared" ca="1" si="1"/>
        <v>44012</v>
      </c>
      <c r="DY3" s="20">
        <f t="shared" ca="1" si="1"/>
        <v>44013</v>
      </c>
      <c r="DZ3" s="20">
        <f t="shared" ca="1" si="1"/>
        <v>44014</v>
      </c>
      <c r="EA3" s="20">
        <f t="shared" ca="1" si="1"/>
        <v>44015</v>
      </c>
      <c r="EB3" s="20">
        <f t="shared" ca="1" si="1"/>
        <v>44016</v>
      </c>
      <c r="EC3" s="20">
        <f t="shared" ca="1" si="1"/>
        <v>44017</v>
      </c>
      <c r="ED3" s="20">
        <f t="shared" ca="1" si="1"/>
        <v>44018</v>
      </c>
      <c r="EE3" s="20">
        <f t="shared" ca="1" si="1"/>
        <v>44019</v>
      </c>
      <c r="EF3" s="20">
        <f t="shared" ref="EF3:GQ3" ca="1" si="2">EE3+1</f>
        <v>44020</v>
      </c>
      <c r="EG3" s="20">
        <f t="shared" ca="1" si="2"/>
        <v>44021</v>
      </c>
      <c r="EH3" s="20">
        <f t="shared" ca="1" si="2"/>
        <v>44022</v>
      </c>
      <c r="EI3" s="20">
        <f t="shared" ca="1" si="2"/>
        <v>44023</v>
      </c>
      <c r="EJ3" s="20">
        <f t="shared" ca="1" si="2"/>
        <v>44024</v>
      </c>
      <c r="EK3" s="20">
        <f t="shared" ca="1" si="2"/>
        <v>44025</v>
      </c>
      <c r="EL3" s="20">
        <f t="shared" ca="1" si="2"/>
        <v>44026</v>
      </c>
      <c r="EM3" s="20">
        <f t="shared" ca="1" si="2"/>
        <v>44027</v>
      </c>
      <c r="EN3" s="20">
        <f t="shared" ca="1" si="2"/>
        <v>44028</v>
      </c>
      <c r="EO3" s="20">
        <f t="shared" ca="1" si="2"/>
        <v>44029</v>
      </c>
      <c r="EP3" s="20">
        <f t="shared" ca="1" si="2"/>
        <v>44030</v>
      </c>
      <c r="EQ3" s="20">
        <f t="shared" ca="1" si="2"/>
        <v>44031</v>
      </c>
      <c r="ER3" s="20">
        <f t="shared" ca="1" si="2"/>
        <v>44032</v>
      </c>
      <c r="ES3" s="20">
        <f t="shared" ca="1" si="2"/>
        <v>44033</v>
      </c>
      <c r="ET3" s="20">
        <f t="shared" ca="1" si="2"/>
        <v>44034</v>
      </c>
      <c r="EU3" s="20">
        <f t="shared" ca="1" si="2"/>
        <v>44035</v>
      </c>
      <c r="EV3" s="20">
        <f t="shared" ca="1" si="2"/>
        <v>44036</v>
      </c>
      <c r="EW3" s="20">
        <f t="shared" ca="1" si="2"/>
        <v>44037</v>
      </c>
      <c r="EX3" s="20">
        <f t="shared" ca="1" si="2"/>
        <v>44038</v>
      </c>
      <c r="EY3" s="20">
        <f t="shared" ca="1" si="2"/>
        <v>44039</v>
      </c>
      <c r="EZ3" s="20">
        <f t="shared" ca="1" si="2"/>
        <v>44040</v>
      </c>
      <c r="FA3" s="20">
        <f t="shared" ca="1" si="2"/>
        <v>44041</v>
      </c>
      <c r="FB3" s="20">
        <f t="shared" ca="1" si="2"/>
        <v>44042</v>
      </c>
      <c r="FC3" s="20">
        <f t="shared" ca="1" si="2"/>
        <v>44043</v>
      </c>
      <c r="FD3" s="20">
        <f t="shared" ca="1" si="2"/>
        <v>44044</v>
      </c>
      <c r="FE3" s="20">
        <f t="shared" ca="1" si="2"/>
        <v>44045</v>
      </c>
      <c r="FF3" s="20">
        <f t="shared" ca="1" si="2"/>
        <v>44046</v>
      </c>
      <c r="FG3" s="20">
        <f t="shared" ca="1" si="2"/>
        <v>44047</v>
      </c>
      <c r="FH3" s="20">
        <f t="shared" ca="1" si="2"/>
        <v>44048</v>
      </c>
      <c r="FI3" s="20">
        <f t="shared" ca="1" si="2"/>
        <v>44049</v>
      </c>
      <c r="FJ3" s="20">
        <f t="shared" ca="1" si="2"/>
        <v>44050</v>
      </c>
      <c r="FK3" s="20">
        <f t="shared" ca="1" si="2"/>
        <v>44051</v>
      </c>
      <c r="FL3" s="20">
        <f t="shared" ca="1" si="2"/>
        <v>44052</v>
      </c>
      <c r="FM3" s="20">
        <f t="shared" ca="1" si="2"/>
        <v>44053</v>
      </c>
      <c r="FN3" s="20">
        <f t="shared" ca="1" si="2"/>
        <v>44054</v>
      </c>
      <c r="FO3" s="20">
        <f t="shared" ca="1" si="2"/>
        <v>44055</v>
      </c>
      <c r="FP3" s="20">
        <f t="shared" ca="1" si="2"/>
        <v>44056</v>
      </c>
      <c r="FQ3" s="20">
        <f t="shared" ca="1" si="2"/>
        <v>44057</v>
      </c>
      <c r="FR3" s="20">
        <f t="shared" ca="1" si="2"/>
        <v>44058</v>
      </c>
      <c r="FS3" s="20">
        <f t="shared" ca="1" si="2"/>
        <v>44059</v>
      </c>
      <c r="FT3" s="20">
        <f t="shared" ca="1" si="2"/>
        <v>44060</v>
      </c>
      <c r="FU3" s="20">
        <f t="shared" ca="1" si="2"/>
        <v>44061</v>
      </c>
      <c r="FV3" s="20">
        <f t="shared" ca="1" si="2"/>
        <v>44062</v>
      </c>
      <c r="FW3" s="20">
        <f t="shared" ca="1" si="2"/>
        <v>44063</v>
      </c>
      <c r="FX3" s="20">
        <f t="shared" ca="1" si="2"/>
        <v>44064</v>
      </c>
      <c r="FY3" s="20">
        <f t="shared" ca="1" si="2"/>
        <v>44065</v>
      </c>
      <c r="FZ3" s="20">
        <f t="shared" ca="1" si="2"/>
        <v>44066</v>
      </c>
      <c r="GA3" s="20">
        <f t="shared" ca="1" si="2"/>
        <v>44067</v>
      </c>
      <c r="GB3" s="20">
        <f t="shared" ca="1" si="2"/>
        <v>44068</v>
      </c>
      <c r="GC3" s="20">
        <f t="shared" ca="1" si="2"/>
        <v>44069</v>
      </c>
      <c r="GD3" s="20">
        <f t="shared" ca="1" si="2"/>
        <v>44070</v>
      </c>
      <c r="GE3" s="20">
        <f t="shared" ca="1" si="2"/>
        <v>44071</v>
      </c>
      <c r="GF3" s="20">
        <f t="shared" ca="1" si="2"/>
        <v>44072</v>
      </c>
      <c r="GG3" s="20">
        <f t="shared" ca="1" si="2"/>
        <v>44073</v>
      </c>
      <c r="GH3" s="20">
        <f t="shared" ca="1" si="2"/>
        <v>44074</v>
      </c>
      <c r="GI3" s="20">
        <f t="shared" ca="1" si="2"/>
        <v>44075</v>
      </c>
      <c r="GJ3" s="20">
        <f t="shared" ca="1" si="2"/>
        <v>44076</v>
      </c>
      <c r="GK3" s="20">
        <f t="shared" ca="1" si="2"/>
        <v>44077</v>
      </c>
      <c r="GL3" s="20">
        <f t="shared" ca="1" si="2"/>
        <v>44078</v>
      </c>
      <c r="GM3" s="20">
        <f t="shared" ca="1" si="2"/>
        <v>44079</v>
      </c>
      <c r="GN3" s="20">
        <f t="shared" ca="1" si="2"/>
        <v>44080</v>
      </c>
      <c r="GO3" s="20">
        <f t="shared" ca="1" si="2"/>
        <v>44081</v>
      </c>
      <c r="GP3" s="20">
        <f t="shared" ca="1" si="2"/>
        <v>44082</v>
      </c>
      <c r="GQ3" s="20">
        <f t="shared" ca="1" si="2"/>
        <v>44083</v>
      </c>
      <c r="GR3" s="20">
        <f t="shared" ref="GR3:IN3" ca="1" si="3">GQ3+1</f>
        <v>44084</v>
      </c>
      <c r="GS3" s="20">
        <f t="shared" ca="1" si="3"/>
        <v>44085</v>
      </c>
      <c r="GT3" s="20">
        <f t="shared" ca="1" si="3"/>
        <v>44086</v>
      </c>
      <c r="GU3" s="20">
        <f t="shared" ca="1" si="3"/>
        <v>44087</v>
      </c>
      <c r="GV3" s="20">
        <f t="shared" ca="1" si="3"/>
        <v>44088</v>
      </c>
      <c r="GW3" s="20">
        <f t="shared" ca="1" si="3"/>
        <v>44089</v>
      </c>
      <c r="GX3" s="20">
        <f t="shared" ca="1" si="3"/>
        <v>44090</v>
      </c>
      <c r="GY3" s="20">
        <f t="shared" ca="1" si="3"/>
        <v>44091</v>
      </c>
      <c r="GZ3" s="20">
        <f t="shared" ca="1" si="3"/>
        <v>44092</v>
      </c>
      <c r="HA3" s="20">
        <f t="shared" ca="1" si="3"/>
        <v>44093</v>
      </c>
      <c r="HB3" s="20">
        <f t="shared" ca="1" si="3"/>
        <v>44094</v>
      </c>
      <c r="HC3" s="20">
        <f t="shared" ca="1" si="3"/>
        <v>44095</v>
      </c>
      <c r="HD3" s="20">
        <f t="shared" ca="1" si="3"/>
        <v>44096</v>
      </c>
      <c r="HE3" s="20">
        <f t="shared" ca="1" si="3"/>
        <v>44097</v>
      </c>
      <c r="HF3" s="20">
        <f t="shared" ca="1" si="3"/>
        <v>44098</v>
      </c>
      <c r="HG3" s="20">
        <f t="shared" ca="1" si="3"/>
        <v>44099</v>
      </c>
      <c r="HH3" s="20">
        <f t="shared" ca="1" si="3"/>
        <v>44100</v>
      </c>
      <c r="HI3" s="20">
        <f t="shared" ca="1" si="3"/>
        <v>44101</v>
      </c>
      <c r="HJ3" s="20">
        <f t="shared" ca="1" si="3"/>
        <v>44102</v>
      </c>
      <c r="HK3" s="20">
        <f t="shared" ca="1" si="3"/>
        <v>44103</v>
      </c>
      <c r="HL3" s="20">
        <f t="shared" ca="1" si="3"/>
        <v>44104</v>
      </c>
      <c r="HM3" s="20">
        <f t="shared" ca="1" si="3"/>
        <v>44105</v>
      </c>
      <c r="HN3" s="20">
        <f t="shared" ca="1" si="3"/>
        <v>44106</v>
      </c>
      <c r="HO3" s="20">
        <f t="shared" ca="1" si="3"/>
        <v>44107</v>
      </c>
      <c r="HP3" s="20">
        <f t="shared" ca="1" si="3"/>
        <v>44108</v>
      </c>
      <c r="HQ3" s="20">
        <f t="shared" ca="1" si="3"/>
        <v>44109</v>
      </c>
      <c r="HR3" s="20">
        <f t="shared" ca="1" si="3"/>
        <v>44110</v>
      </c>
      <c r="HS3" s="20">
        <f t="shared" ca="1" si="3"/>
        <v>44111</v>
      </c>
      <c r="HT3" s="20">
        <f t="shared" ca="1" si="3"/>
        <v>44112</v>
      </c>
      <c r="HU3" s="20">
        <f t="shared" ca="1" si="3"/>
        <v>44113</v>
      </c>
      <c r="HV3" s="20">
        <f t="shared" ca="1" si="3"/>
        <v>44114</v>
      </c>
      <c r="HW3" s="20">
        <f t="shared" ca="1" si="3"/>
        <v>44115</v>
      </c>
      <c r="HX3" s="20">
        <f t="shared" ca="1" si="3"/>
        <v>44116</v>
      </c>
      <c r="HY3" s="20">
        <f t="shared" ca="1" si="3"/>
        <v>44117</v>
      </c>
      <c r="HZ3" s="20">
        <f t="shared" ca="1" si="3"/>
        <v>44118</v>
      </c>
      <c r="IA3" s="20">
        <f t="shared" ca="1" si="3"/>
        <v>44119</v>
      </c>
      <c r="IB3" s="20">
        <f t="shared" ca="1" si="3"/>
        <v>44120</v>
      </c>
      <c r="IC3" s="20">
        <f t="shared" ca="1" si="3"/>
        <v>44121</v>
      </c>
      <c r="ID3" s="20">
        <f t="shared" ca="1" si="3"/>
        <v>44122</v>
      </c>
      <c r="IE3" s="20">
        <f t="shared" ca="1" si="3"/>
        <v>44123</v>
      </c>
      <c r="IF3" s="20">
        <f t="shared" ca="1" si="3"/>
        <v>44124</v>
      </c>
      <c r="IG3" s="20">
        <f t="shared" ca="1" si="3"/>
        <v>44125</v>
      </c>
      <c r="IH3" s="20">
        <f t="shared" ca="1" si="3"/>
        <v>44126</v>
      </c>
      <c r="II3" s="20">
        <f t="shared" ca="1" si="3"/>
        <v>44127</v>
      </c>
      <c r="IJ3" s="20">
        <f t="shared" ca="1" si="3"/>
        <v>44128</v>
      </c>
      <c r="IK3" s="20">
        <f t="shared" ca="1" si="3"/>
        <v>44129</v>
      </c>
      <c r="IL3" s="20">
        <f t="shared" ca="1" si="3"/>
        <v>44130</v>
      </c>
      <c r="IM3" s="20">
        <f t="shared" ca="1" si="3"/>
        <v>44131</v>
      </c>
      <c r="IN3" s="20">
        <f t="shared" ca="1" si="3"/>
        <v>44132</v>
      </c>
    </row>
    <row r="4" spans="2:248" x14ac:dyDescent="0.3">
      <c r="B4" s="19" t="s">
        <v>449</v>
      </c>
      <c r="C4" s="21">
        <f>VLOOKUP(B2,Days_Since_100!C:D,2,FALSE)</f>
        <v>143342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49</v>
      </c>
      <c r="F5" s="19" t="s">
        <v>498</v>
      </c>
      <c r="G5" s="40">
        <f>IF(VLOOKUP($B$2,Days_Since_100!$H:$KU,Projections_Data!G$4+2,FALSE)=0,#N/A,VLOOKUP($B$2,Days_Since_100!$H:$KU,Projections_Data!G$4+2,FALSE))</f>
        <v>130</v>
      </c>
      <c r="H5" s="40">
        <f>IF(VLOOKUP($B$2,Days_Since_100!$H:$KU,Projections_Data!H$4+2,FALSE)=0,#N/A,VLOOKUP($B$2,Days_Since_100!$H:$KU,Projections_Data!H$4+2,FALSE))</f>
        <v>159</v>
      </c>
      <c r="I5" s="40">
        <f>IF(VLOOKUP($B$2,Days_Since_100!$H:$KU,Projections_Data!I$4+2,FALSE)=0,#N/A,VLOOKUP($B$2,Days_Since_100!$H:$KU,Projections_Data!I$4+2,FALSE))</f>
        <v>196</v>
      </c>
      <c r="J5" s="40">
        <f>IF(VLOOKUP($B$2,Days_Since_100!$H:$KU,Projections_Data!J$4+2,FALSE)=0,#N/A,VLOOKUP($B$2,Days_Since_100!$H:$KU,Projections_Data!J$4+2,FALSE))</f>
        <v>262</v>
      </c>
      <c r="K5" s="40">
        <f>IF(VLOOKUP($B$2,Days_Since_100!$H:$KU,Projections_Data!K$4+2,FALSE)=0,#N/A,VLOOKUP($B$2,Days_Since_100!$H:$KU,Projections_Data!K$4+2,FALSE))</f>
        <v>482</v>
      </c>
      <c r="L5" s="40">
        <f>IF(VLOOKUP($B$2,Days_Since_100!$H:$KU,Projections_Data!L$4+2,FALSE)=0,#N/A,VLOOKUP($B$2,Days_Since_100!$H:$KU,Projections_Data!L$4+2,FALSE))</f>
        <v>670</v>
      </c>
      <c r="M5" s="40">
        <f>IF(VLOOKUP($B$2,Days_Since_100!$H:$KU,Projections_Data!M$4+2,FALSE)=0,#N/A,VLOOKUP($B$2,Days_Since_100!$H:$KU,Projections_Data!M$4+2,FALSE))</f>
        <v>799</v>
      </c>
      <c r="N5" s="40">
        <f>IF(VLOOKUP($B$2,Days_Since_100!$H:$KU,Projections_Data!N$4+2,FALSE)=0,#N/A,VLOOKUP($B$2,Days_Since_100!$H:$KU,Projections_Data!N$4+2,FALSE))</f>
        <v>1040</v>
      </c>
      <c r="O5" s="40">
        <f>IF(VLOOKUP($B$2,Days_Since_100!$H:$KU,Projections_Data!O$4+2,FALSE)=0,#N/A,VLOOKUP($B$2,Days_Since_100!$H:$KU,Projections_Data!O$4+2,FALSE))</f>
        <v>1176</v>
      </c>
      <c r="P5" s="40">
        <f>IF(VLOOKUP($B$2,Days_Since_100!$H:$KU,Projections_Data!P$4+2,FALSE)=0,#N/A,VLOOKUP($B$2,Days_Since_100!$H:$KU,Projections_Data!P$4+2,FALSE))</f>
        <v>1457</v>
      </c>
      <c r="Q5" s="40">
        <f>IF(VLOOKUP($B$2,Days_Since_100!$H:$KU,Projections_Data!Q$4+2,FALSE)=0,#N/A,VLOOKUP($B$2,Days_Since_100!$H:$KU,Projections_Data!Q$4+2,FALSE))</f>
        <v>1908</v>
      </c>
      <c r="R5" s="40">
        <f>IF(VLOOKUP($B$2,Days_Since_100!$H:$KU,Projections_Data!R$4+2,FALSE)=0,#N/A,VLOOKUP($B$2,Days_Since_100!$H:$KU,Projections_Data!R$4+2,FALSE))</f>
        <v>2745</v>
      </c>
      <c r="S5" s="40">
        <f>IF(VLOOKUP($B$2,Days_Since_100!$H:$KU,Projections_Data!S$4+2,FALSE)=0,#N/A,VLOOKUP($B$2,Days_Since_100!$H:$KU,Projections_Data!S$4+2,FALSE))</f>
        <v>3675</v>
      </c>
      <c r="T5" s="40">
        <f>IF(VLOOKUP($B$2,Days_Since_100!$H:$KU,Projections_Data!T$4+2,FALSE)=0,#N/A,VLOOKUP($B$2,Days_Since_100!$H:$KU,Projections_Data!T$4+2,FALSE))</f>
        <v>4585</v>
      </c>
      <c r="U5" s="40">
        <f>IF(VLOOKUP($B$2,Days_Since_100!$H:$KU,Projections_Data!U$4+2,FALSE)=0,#N/A,VLOOKUP($B$2,Days_Since_100!$H:$KU,Projections_Data!U$4+2,FALSE))</f>
        <v>5795</v>
      </c>
      <c r="V5" s="40">
        <f>IF(VLOOKUP($B$2,Days_Since_100!$H:$KU,Projections_Data!V$4+2,FALSE)=0,#N/A,VLOOKUP($B$2,Days_Since_100!$H:$KU,Projections_Data!V$4+2,FALSE))</f>
        <v>7272</v>
      </c>
      <c r="W5" s="40">
        <f>IF(VLOOKUP($B$2,Days_Since_100!$H:$KU,Projections_Data!W$4+2,FALSE)=0,#N/A,VLOOKUP($B$2,Days_Since_100!$H:$KU,Projections_Data!W$4+2,FALSE))</f>
        <v>9257</v>
      </c>
      <c r="X5" s="40">
        <f>IF(VLOOKUP($B$2,Days_Since_100!$H:$KU,Projections_Data!X$4+2,FALSE)=0,#N/A,VLOOKUP($B$2,Days_Since_100!$H:$KU,Projections_Data!X$4+2,FALSE))</f>
        <v>12327</v>
      </c>
      <c r="Y5" s="40">
        <f>IF(VLOOKUP($B$2,Days_Since_100!$H:$KU,Projections_Data!Y$4+2,FALSE)=0,#N/A,VLOOKUP($B$2,Days_Since_100!$H:$KU,Projections_Data!Y$4+2,FALSE))</f>
        <v>15320</v>
      </c>
      <c r="Z5" s="40">
        <f>IF(VLOOKUP($B$2,Days_Since_100!$H:$KU,Projections_Data!Z$4+2,FALSE)=0,#N/A,VLOOKUP($B$2,Days_Since_100!$H:$KU,Projections_Data!Z$4+2,FALSE))</f>
        <v>19848</v>
      </c>
      <c r="AA5" s="40">
        <f>IF(VLOOKUP($B$2,Days_Since_100!$H:$KU,Projections_Data!AA$4+2,FALSE)=0,#N/A,VLOOKUP($B$2,Days_Since_100!$H:$KU,Projections_Data!AA$4+2,FALSE))</f>
        <v>22213</v>
      </c>
      <c r="AB5" s="40">
        <f>IF(VLOOKUP($B$2,Days_Since_100!$H:$KU,Projections_Data!AB$4+2,FALSE)=0,#N/A,VLOOKUP($B$2,Days_Since_100!$H:$KU,Projections_Data!AB$4+2,FALSE))</f>
        <v>24873</v>
      </c>
      <c r="AC5" s="40">
        <f>IF(VLOOKUP($B$2,Days_Since_100!$H:$KU,Projections_Data!AC$4+2,FALSE)=0,#N/A,VLOOKUP($B$2,Days_Since_100!$H:$KU,Projections_Data!AC$4+2,FALSE))</f>
        <v>29056</v>
      </c>
      <c r="AD5" s="40">
        <f>IF(VLOOKUP($B$2,Days_Since_100!$H:$KU,Projections_Data!AD$4+2,FALSE)=0,#N/A,VLOOKUP($B$2,Days_Since_100!$H:$KU,Projections_Data!AD$4+2,FALSE))</f>
        <v>32986</v>
      </c>
      <c r="AE5" s="40">
        <f>IF(VLOOKUP($B$2,Days_Since_100!$H:$KU,Projections_Data!AE$4+2,FALSE)=0,#N/A,VLOOKUP($B$2,Days_Since_100!$H:$KU,Projections_Data!AE$4+2,FALSE))</f>
        <v>37323</v>
      </c>
      <c r="AF5" s="40">
        <f>IF(VLOOKUP($B$2,Days_Since_100!$H:$KU,Projections_Data!AF$4+2,FALSE)=0,#N/A,VLOOKUP($B$2,Days_Since_100!$H:$KU,Projections_Data!AF$4+2,FALSE))</f>
        <v>43938</v>
      </c>
      <c r="AG5" s="40">
        <f>IF(VLOOKUP($B$2,Days_Since_100!$H:$KU,Projections_Data!AG$4+2,FALSE)=0,#N/A,VLOOKUP($B$2,Days_Since_100!$H:$KU,Projections_Data!AG$4+2,FALSE))</f>
        <v>50871</v>
      </c>
      <c r="AH5" s="40">
        <f>IF(VLOOKUP($B$2,Days_Since_100!$H:$KU,Projections_Data!AH$4+2,FALSE)=0,#N/A,VLOOKUP($B$2,Days_Since_100!$H:$KU,Projections_Data!AH$4+2,FALSE))</f>
        <v>57695</v>
      </c>
      <c r="AI5" s="40">
        <f>IF(VLOOKUP($B$2,Days_Since_100!$H:$KU,Projections_Data!AI$4+2,FALSE)=0,#N/A,VLOOKUP($B$2,Days_Since_100!$H:$KU,Projections_Data!AI$4+2,FALSE))</f>
        <v>62095</v>
      </c>
      <c r="AJ5" s="40">
        <f>IF(VLOOKUP($B$2,Days_Since_100!$H:$KU,Projections_Data!AJ$4+2,FALSE)=0,#N/A,VLOOKUP($B$2,Days_Since_100!$H:$KU,Projections_Data!AJ$4+2,FALSE))</f>
        <v>66885</v>
      </c>
      <c r="AK5" s="40">
        <f>IF(VLOOKUP($B$2,Days_Since_100!$H:$KU,Projections_Data!AK$4+2,FALSE)=0,#N/A,VLOOKUP($B$2,Days_Since_100!$H:$KU,Projections_Data!AK$4+2,FALSE))</f>
        <v>71808</v>
      </c>
      <c r="AL5" s="40">
        <f>IF(VLOOKUP($B$2,Days_Since_100!$H:$KU,Projections_Data!AL$4+2,FALSE)=0,#N/A,VLOOKUP($B$2,Days_Since_100!$H:$KU,Projections_Data!AL$4+2,FALSE))</f>
        <v>77872</v>
      </c>
      <c r="AM5" s="40">
        <f>IF(VLOOKUP($B$2,Days_Since_100!$H:$KU,Projections_Data!AM$4+2,FALSE)=0,#N/A,VLOOKUP($B$2,Days_Since_100!$H:$KU,Projections_Data!AM$4+2,FALSE))</f>
        <v>84794</v>
      </c>
      <c r="AN5" s="40">
        <f>IF(VLOOKUP($B$2,Days_Since_100!$H:$KU,Projections_Data!AN$4+2,FALSE)=0,#N/A,VLOOKUP($B$2,Days_Since_100!$H:$KU,Projections_Data!AN$4+2,FALSE))</f>
        <v>91159</v>
      </c>
      <c r="AO5" s="40">
        <f>IF(VLOOKUP($B$2,Days_Since_100!$H:$KU,Projections_Data!AO$4+2,FALSE)=0,#N/A,VLOOKUP($B$2,Days_Since_100!$H:$KU,Projections_Data!AO$4+2,FALSE))</f>
        <v>96092</v>
      </c>
      <c r="AP5" s="40">
        <f>IF(VLOOKUP($B$2,Days_Since_100!$H:$KU,Projections_Data!AP$4+2,FALSE)=0,#N/A,VLOOKUP($B$2,Days_Since_100!$H:$KU,Projections_Data!AP$4+2,FALSE))</f>
        <v>100123</v>
      </c>
      <c r="AQ5" s="40">
        <f>IF(VLOOKUP($B$2,Days_Since_100!$H:$KU,Projections_Data!AQ$4+2,FALSE)=0,#N/A,VLOOKUP($B$2,Days_Since_100!$H:$KU,Projections_Data!AQ$4+2,FALSE))</f>
        <v>103374</v>
      </c>
      <c r="AR5" s="40">
        <f>IF(VLOOKUP($B$2,Days_Since_100!$H:$KU,Projections_Data!AR$4+2,FALSE)=0,#N/A,VLOOKUP($B$2,Days_Since_100!$H:$KU,Projections_Data!AR$4+2,FALSE))</f>
        <v>107663</v>
      </c>
      <c r="AS5" s="40">
        <f>IF(VLOOKUP($B$2,Days_Since_100!$H:$KU,Projections_Data!AS$4+2,FALSE)=0,#N/A,VLOOKUP($B$2,Days_Since_100!$H:$KU,Projections_Data!AS$4+2,FALSE))</f>
        <v>113296</v>
      </c>
      <c r="AT5" s="40">
        <f>IF(VLOOKUP($B$2,Days_Since_100!$H:$KU,Projections_Data!AT$4+2,FALSE)=0,#N/A,VLOOKUP($B$2,Days_Since_100!$H:$KU,Projections_Data!AT$4+2,FALSE))</f>
        <v>118181</v>
      </c>
      <c r="AU5" s="40">
        <f>IF(VLOOKUP($B$2,Days_Since_100!$H:$KU,Projections_Data!AU$4+2,FALSE)=0,#N/A,VLOOKUP($B$2,Days_Since_100!$H:$KU,Projections_Data!AU$4+2,FALSE))</f>
        <v>122171</v>
      </c>
      <c r="AV5" s="40">
        <f>IF(VLOOKUP($B$2,Days_Since_100!$H:$KU,Projections_Data!AV$4+2,FALSE)=0,#N/A,VLOOKUP($B$2,Days_Since_100!$H:$KU,Projections_Data!AV$4+2,FALSE))</f>
        <v>124908</v>
      </c>
      <c r="AW5" s="40">
        <f>IF(VLOOKUP($B$2,Days_Since_100!$H:$KU,Projections_Data!AW$4+2,FALSE)=0,#N/A,VLOOKUP($B$2,Days_Since_100!$H:$KU,Projections_Data!AW$4+2,FALSE))</f>
        <v>127854</v>
      </c>
      <c r="AX5" s="40">
        <f>IF(VLOOKUP($B$2,Days_Since_100!$H:$KU,Projections_Data!AX$4+2,FALSE)=0,#N/A,VLOOKUP($B$2,Days_Since_100!$H:$KU,Projections_Data!AX$4+2,FALSE))</f>
        <v>130072</v>
      </c>
      <c r="AY5" s="40">
        <f>IF(VLOOKUP($B$2,Days_Since_100!$H:$KU,Projections_Data!AY$4+2,FALSE)=0,#N/A,VLOOKUP($B$2,Days_Since_100!$H:$KU,Projections_Data!AY$4+2,FALSE))</f>
        <v>131359</v>
      </c>
      <c r="AZ5" s="40">
        <f>IF(VLOOKUP($B$2,Days_Since_100!$H:$KU,Projections_Data!AZ$4+2,FALSE)=0,#N/A,VLOOKUP($B$2,Days_Since_100!$H:$KU,Projections_Data!AZ$4+2,FALSE))</f>
        <v>134753</v>
      </c>
      <c r="BA5" s="40">
        <f>IF(VLOOKUP($B$2,Days_Since_100!$H:$KU,Projections_Data!BA$4+2,FALSE)=0,#N/A,VLOOKUP($B$2,Days_Since_100!$H:$KU,Projections_Data!BA$4+2,FALSE))</f>
        <v>137698</v>
      </c>
      <c r="BB5" s="40">
        <f>IF(VLOOKUP($B$2,Days_Since_100!$H:$KU,Projections_Data!BB$4+2,FALSE)=0,#N/A,VLOOKUP($B$2,Days_Since_100!$H:$KU,Projections_Data!BB$4+2,FALSE))</f>
        <v>141397</v>
      </c>
      <c r="BC5" s="40">
        <f>IF(VLOOKUP($B$2,Days_Since_100!$H:$KU,Projections_Data!BC$4+2,FALSE)=0,#N/A,VLOOKUP($B$2,Days_Since_100!$H:$KU,Projections_Data!BC$4+2,FALSE))</f>
        <v>143342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 ca="1">HLOOKUP(C5-1,G4:IN8,5,FALSE)</f>
        <v>29153</v>
      </c>
      <c r="D6" s="42">
        <v>0.02</v>
      </c>
      <c r="F6" s="19" t="s">
        <v>575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 t="e">
        <f ca="1">IF(Projections_Data!M$4+2-$C$9&lt;2,#N/A,IF(VLOOKUP($B$2,Deaths_since_10!$H:$KU,Projections_Data!M$4+2-$C$9,FALSE)=0,#N/A,VLOOKUP($B$2,Deaths_since_10!$H:$KU,Projections_Data!M$4+2-$C$9,FALSE)))</f>
        <v>#N/A</v>
      </c>
      <c r="N6" s="40" t="e">
        <f ca="1">IF(Projections_Data!N$4+2-$C$9&lt;2,#N/A,IF(VLOOKUP($B$2,Deaths_since_10!$H:$KU,Projections_Data!N$4+2-$C$9,FALSE)=0,#N/A,VLOOKUP($B$2,Deaths_since_10!$H:$KU,Projections_Data!N$4+2-$C$9,FALSE)))</f>
        <v>#N/A</v>
      </c>
      <c r="O6" s="40" t="e">
        <f ca="1">IF(Projections_Data!O$4+2-$C$9&lt;2,#N/A,IF(VLOOKUP($B$2,Deaths_since_10!$H:$KU,Projections_Data!O$4+2-$C$9,FALSE)=0,#N/A,VLOOKUP($B$2,Deaths_since_10!$H:$KU,Projections_Data!O$4+2-$C$9,FALSE)))</f>
        <v>#N/A</v>
      </c>
      <c r="P6" s="40" t="e">
        <f ca="1">IF(Projections_Data!P$4+2-$C$9&lt;2,#N/A,IF(VLOOKUP($B$2,Deaths_since_10!$H:$KU,Projections_Data!P$4+2-$C$9,FALSE)=0,#N/A,VLOOKUP($B$2,Deaths_since_10!$H:$KU,Projections_Data!P$4+2-$C$9,FALSE)))</f>
        <v>#N/A</v>
      </c>
      <c r="Q6" s="40" t="e">
        <f ca="1">IF(Projections_Data!Q$4+2-$C$9&lt;2,#N/A,IF(VLOOKUP($B$2,Deaths_since_10!$H:$KU,Projections_Data!Q$4+2-$C$9,FALSE)=0,#N/A,VLOOKUP($B$2,Deaths_since_10!$H:$KU,Projections_Data!Q$4+2-$C$9,FALSE)))</f>
        <v>#N/A</v>
      </c>
      <c r="R6" s="40" t="e">
        <f ca="1">IF(Projections_Data!R$4+2-$C$9&lt;2,#N/A,IF(VLOOKUP($B$2,Deaths_since_10!$H:$KU,Projections_Data!R$4+2-$C$9,FALSE)=0,#N/A,VLOOKUP($B$2,Deaths_since_10!$H:$KU,Projections_Data!R$4+2-$C$9,FALSE)))</f>
        <v>#N/A</v>
      </c>
      <c r="S6" s="40" t="e">
        <f ca="1">IF(Projections_Data!S$4+2-$C$9&lt;2,#N/A,IF(VLOOKUP($B$2,Deaths_since_10!$H:$KU,Projections_Data!S$4+2-$C$9,FALSE)=0,#N/A,VLOOKUP($B$2,Deaths_since_10!$H:$KU,Projections_Data!S$4+2-$C$9,FALSE)))</f>
        <v>#N/A</v>
      </c>
      <c r="T6" s="40">
        <f ca="1">IF(Projections_Data!T$4+2-$C$9&lt;2,#N/A,IF(VLOOKUP($B$2,Deaths_since_10!$H:$KU,Projections_Data!T$4+2-$C$9,FALSE)=0,#N/A,VLOOKUP($B$2,Deaths_since_10!$H:$KU,Projections_Data!T$4+2-$C$9,FALSE)))</f>
        <v>9</v>
      </c>
      <c r="U6" s="40">
        <f ca="1">IF(Projections_Data!U$4+2-$C$9&lt;2,#N/A,IF(VLOOKUP($B$2,Deaths_since_10!$H:$KU,Projections_Data!U$4+2-$C$9,FALSE)=0,#N/A,VLOOKUP($B$2,Deaths_since_10!$H:$KU,Projections_Data!U$4+2-$C$9,FALSE)))</f>
        <v>11</v>
      </c>
      <c r="V6" s="40">
        <f ca="1">IF(Projections_Data!V$4+2-$C$9&lt;2,#N/A,IF(VLOOKUP($B$2,Deaths_since_10!$H:$KU,Projections_Data!V$4+2-$C$9,FALSE)=0,#N/A,VLOOKUP($B$2,Deaths_since_10!$H:$KU,Projections_Data!V$4+2-$C$9,FALSE)))</f>
        <v>17</v>
      </c>
      <c r="W6" s="40">
        <f ca="1">IF(Projections_Data!W$4+2-$C$9&lt;2,#N/A,IF(VLOOKUP($B$2,Deaths_since_10!$H:$KU,Projections_Data!W$4+2-$C$9,FALSE)=0,#N/A,VLOOKUP($B$2,Deaths_since_10!$H:$KU,Projections_Data!W$4+2-$C$9,FALSE)))</f>
        <v>24</v>
      </c>
      <c r="X6" s="40">
        <f ca="1">IF(Projections_Data!X$4+2-$C$9&lt;2,#N/A,IF(VLOOKUP($B$2,Deaths_since_10!$H:$KU,Projections_Data!X$4+2-$C$9,FALSE)=0,#N/A,VLOOKUP($B$2,Deaths_since_10!$H:$KU,Projections_Data!X$4+2-$C$9,FALSE)))</f>
        <v>28</v>
      </c>
      <c r="Y6" s="40">
        <f ca="1">IF(Projections_Data!Y$4+2-$C$9&lt;2,#N/A,IF(VLOOKUP($B$2,Deaths_since_10!$H:$KU,Projections_Data!Y$4+2-$C$9,FALSE)=0,#N/A,VLOOKUP($B$2,Deaths_since_10!$H:$KU,Projections_Data!Y$4+2-$C$9,FALSE)))</f>
        <v>44</v>
      </c>
      <c r="Z6" s="40">
        <f ca="1">IF(Projections_Data!Z$4+2-$C$9&lt;2,#N/A,IF(VLOOKUP($B$2,Deaths_since_10!$H:$KU,Projections_Data!Z$4+2-$C$9,FALSE)=0,#N/A,VLOOKUP($B$2,Deaths_since_10!$H:$KU,Projections_Data!Z$4+2-$C$9,FALSE)))</f>
        <v>67</v>
      </c>
      <c r="AA6" s="40">
        <f ca="1">IF(Projections_Data!AA$4+2-$C$9&lt;2,#N/A,IF(VLOOKUP($B$2,Deaths_since_10!$H:$KU,Projections_Data!AA$4+2-$C$9,FALSE)=0,#N/A,VLOOKUP($B$2,Deaths_since_10!$H:$KU,Projections_Data!AA$4+2-$C$9,FALSE)))</f>
        <v>84</v>
      </c>
      <c r="AB6" s="40">
        <f ca="1">IF(Projections_Data!AB$4+2-$C$9&lt;2,#N/A,IF(VLOOKUP($B$2,Deaths_since_10!$H:$KU,Projections_Data!AB$4+2-$C$9,FALSE)=0,#N/A,VLOOKUP($B$2,Deaths_since_10!$H:$KU,Projections_Data!AB$4+2-$C$9,FALSE)))</f>
        <v>94</v>
      </c>
      <c r="AC6" s="40">
        <f ca="1">IF(Projections_Data!AC$4+2-$C$9&lt;2,#N/A,IF(VLOOKUP($B$2,Deaths_since_10!$H:$KU,Projections_Data!AC$4+2-$C$9,FALSE)=0,#N/A,VLOOKUP($B$2,Deaths_since_10!$H:$KU,Projections_Data!AC$4+2-$C$9,FALSE)))</f>
        <v>123</v>
      </c>
      <c r="AD6" s="40">
        <f ca="1">IF(Projections_Data!AD$4+2-$C$9&lt;2,#N/A,IF(VLOOKUP($B$2,Deaths_since_10!$H:$KU,Projections_Data!AD$4+2-$C$9,FALSE)=0,#N/A,VLOOKUP($B$2,Deaths_since_10!$H:$KU,Projections_Data!AD$4+2-$C$9,FALSE)))</f>
        <v>157</v>
      </c>
      <c r="AE6" s="40">
        <f ca="1">IF(Projections_Data!AE$4+2-$C$9&lt;2,#N/A,IF(VLOOKUP($B$2,Deaths_since_10!$H:$KU,Projections_Data!AE$4+2-$C$9,FALSE)=0,#N/A,VLOOKUP($B$2,Deaths_since_10!$H:$KU,Projections_Data!AE$4+2-$C$9,FALSE)))</f>
        <v>206</v>
      </c>
      <c r="AF6" s="40">
        <f ca="1">IF(Projections_Data!AF$4+2-$C$9&lt;2,#N/A,IF(VLOOKUP($B$2,Deaths_since_10!$H:$KU,Projections_Data!AF$4+2-$C$9,FALSE)=0,#N/A,VLOOKUP($B$2,Deaths_since_10!$H:$KU,Projections_Data!AF$4+2-$C$9,FALSE)))</f>
        <v>267</v>
      </c>
      <c r="AG6" s="40">
        <f ca="1">IF(Projections_Data!AG$4+2-$C$9&lt;2,#N/A,IF(VLOOKUP($B$2,Deaths_since_10!$H:$KU,Projections_Data!AG$4+2-$C$9,FALSE)=0,#N/A,VLOOKUP($B$2,Deaths_since_10!$H:$KU,Projections_Data!AG$4+2-$C$9,FALSE)))</f>
        <v>342</v>
      </c>
      <c r="AH6" s="40">
        <f ca="1">IF(Projections_Data!AH$4+2-$C$9&lt;2,#N/A,IF(VLOOKUP($B$2,Deaths_since_10!$H:$KU,Projections_Data!AH$4+2-$C$9,FALSE)=0,#N/A,VLOOKUP($B$2,Deaths_since_10!$H:$KU,Projections_Data!AH$4+2-$C$9,FALSE)))</f>
        <v>433</v>
      </c>
      <c r="AI6" s="40">
        <f ca="1">IF(Projections_Data!AI$4+2-$C$9&lt;2,#N/A,IF(VLOOKUP($B$2,Deaths_since_10!$H:$KU,Projections_Data!AI$4+2-$C$9,FALSE)=0,#N/A,VLOOKUP($B$2,Deaths_since_10!$H:$KU,Projections_Data!AI$4+2-$C$9,FALSE)))</f>
        <v>533</v>
      </c>
      <c r="AJ6" s="40">
        <f ca="1">IF(Projections_Data!AJ$4+2-$C$9&lt;2,#N/A,IF(VLOOKUP($B$2,Deaths_since_10!$H:$KU,Projections_Data!AJ$4+2-$C$9,FALSE)=0,#N/A,VLOOKUP($B$2,Deaths_since_10!$H:$KU,Projections_Data!AJ$4+2-$C$9,FALSE)))</f>
        <v>645</v>
      </c>
      <c r="AK6" s="40">
        <f ca="1">IF(Projections_Data!AK$4+2-$C$9&lt;2,#N/A,IF(VLOOKUP($B$2,Deaths_since_10!$H:$KU,Projections_Data!AK$4+2-$C$9,FALSE)=0,#N/A,VLOOKUP($B$2,Deaths_since_10!$H:$KU,Projections_Data!AK$4+2-$C$9,FALSE)))</f>
        <v>775</v>
      </c>
      <c r="AL6" s="40">
        <f ca="1">IF(Projections_Data!AL$4+2-$C$9&lt;2,#N/A,IF(VLOOKUP($B$2,Deaths_since_10!$H:$KU,Projections_Data!AL$4+2-$C$9,FALSE)=0,#N/A,VLOOKUP($B$2,Deaths_since_10!$H:$KU,Projections_Data!AL$4+2-$C$9,FALSE)))</f>
        <v>920</v>
      </c>
      <c r="AM6" s="40">
        <f ca="1">IF(Projections_Data!AM$4+2-$C$9&lt;2,#N/A,IF(VLOOKUP($B$2,Deaths_since_10!$H:$KU,Projections_Data!AM$4+2-$C$9,FALSE)=0,#N/A,VLOOKUP($B$2,Deaths_since_10!$H:$KU,Projections_Data!AM$4+2-$C$9,FALSE)))</f>
        <v>1107</v>
      </c>
      <c r="AN6" s="40">
        <f ca="1">IF(Projections_Data!AN$4+2-$C$9&lt;2,#N/A,IF(VLOOKUP($B$2,Deaths_since_10!$H:$KU,Projections_Data!AN$4+2-$C$9,FALSE)=0,#N/A,VLOOKUP($B$2,Deaths_since_10!$H:$KU,Projections_Data!AN$4+2-$C$9,FALSE)))</f>
        <v>1275</v>
      </c>
      <c r="AO6" s="40">
        <f ca="1">IF(Projections_Data!AO$4+2-$C$9&lt;2,#N/A,IF(VLOOKUP($B$2,Deaths_since_10!$H:$KU,Projections_Data!AO$4+2-$C$9,FALSE)=0,#N/A,VLOOKUP($B$2,Deaths_since_10!$H:$KU,Projections_Data!AO$4+2-$C$9,FALSE)))</f>
        <v>1444</v>
      </c>
      <c r="AP6" s="40">
        <f ca="1">IF(Projections_Data!AP$4+2-$C$9&lt;2,#N/A,IF(VLOOKUP($B$2,Deaths_since_10!$H:$KU,Projections_Data!AP$4+2-$C$9,FALSE)=0,#N/A,VLOOKUP($B$2,Deaths_since_10!$H:$KU,Projections_Data!AP$4+2-$C$9,FALSE)))</f>
        <v>1584</v>
      </c>
      <c r="AQ6" s="40">
        <f ca="1">IF(Projections_Data!AQ$4+2-$C$9&lt;2,#N/A,IF(VLOOKUP($B$2,Deaths_since_10!$H:$KU,Projections_Data!AQ$4+2-$C$9,FALSE)=0,#N/A,VLOOKUP($B$2,Deaths_since_10!$H:$KU,Projections_Data!AQ$4+2-$C$9,FALSE)))</f>
        <v>1810</v>
      </c>
      <c r="AR6" s="40">
        <f ca="1">IF(Projections_Data!AR$4+2-$C$9&lt;2,#N/A,IF(VLOOKUP($B$2,Deaths_since_10!$H:$KU,Projections_Data!AR$4+2-$C$9,FALSE)=0,#N/A,VLOOKUP($B$2,Deaths_since_10!$H:$KU,Projections_Data!AR$4+2-$C$9,FALSE)))</f>
        <v>2016</v>
      </c>
      <c r="AS6" s="40">
        <f ca="1">IF(Projections_Data!AS$4+2-$C$9&lt;2,#N/A,IF(VLOOKUP($B$2,Deaths_since_10!$H:$KU,Projections_Data!AS$4+2-$C$9,FALSE)=0,#N/A,VLOOKUP($B$2,Deaths_since_10!$H:$KU,Projections_Data!AS$4+2-$C$9,FALSE)))</f>
        <v>2349</v>
      </c>
      <c r="AT6" s="40">
        <f ca="1">IF(Projections_Data!AT$4+2-$C$9&lt;2,#N/A,IF(VLOOKUP($B$2,Deaths_since_10!$H:$KU,Projections_Data!AT$4+2-$C$9,FALSE)=0,#N/A,VLOOKUP($B$2,Deaths_since_10!$H:$KU,Projections_Data!AT$4+2-$C$9,FALSE)))</f>
        <v>2607</v>
      </c>
      <c r="AU6" s="40">
        <f ca="1">IF(Projections_Data!AU$4+2-$C$9&lt;2,#N/A,IF(VLOOKUP($B$2,Deaths_since_10!$H:$KU,Projections_Data!AU$4+2-$C$9,FALSE)=0,#N/A,VLOOKUP($B$2,Deaths_since_10!$H:$KU,Projections_Data!AU$4+2-$C$9,FALSE)))</f>
        <v>2767</v>
      </c>
      <c r="AV6" s="40">
        <f ca="1">IF(Projections_Data!AV$4+2-$C$9&lt;2,#N/A,IF(VLOOKUP($B$2,Deaths_since_10!$H:$KU,Projections_Data!AV$4+2-$C$9,FALSE)=0,#N/A,VLOOKUP($B$2,Deaths_since_10!$H:$KU,Projections_Data!AV$4+2-$C$9,FALSE)))</f>
        <v>2736</v>
      </c>
      <c r="AW6" s="40">
        <f ca="1">IF(Projections_Data!AW$4+2-$C$9&lt;2,#N/A,IF(VLOOKUP($B$2,Deaths_since_10!$H:$KU,Projections_Data!AW$4+2-$C$9,FALSE)=0,#N/A,VLOOKUP($B$2,Deaths_since_10!$H:$KU,Projections_Data!AW$4+2-$C$9,FALSE)))</f>
        <v>3022</v>
      </c>
      <c r="AX6" s="40">
        <f ca="1">IF(Projections_Data!AX$4+2-$C$9&lt;2,#N/A,IF(VLOOKUP($B$2,Deaths_since_10!$H:$KU,Projections_Data!AX$4+2-$C$9,FALSE)=0,#N/A,VLOOKUP($B$2,Deaths_since_10!$H:$KU,Projections_Data!AX$4+2-$C$9,FALSE)))</f>
        <v>3194</v>
      </c>
      <c r="AY6" s="40">
        <f ca="1">IF(Projections_Data!AY$4+2-$C$9&lt;2,#N/A,IF(VLOOKUP($B$2,Deaths_since_10!$H:$KU,Projections_Data!AY$4+2-$C$9,FALSE)=0,#N/A,VLOOKUP($B$2,Deaths_since_10!$H:$KU,Projections_Data!AY$4+2-$C$9,FALSE)))</f>
        <v>3294</v>
      </c>
      <c r="AZ6" s="40">
        <f ca="1">IF(Projections_Data!AZ$4+2-$C$9&lt;2,#N/A,IF(VLOOKUP($B$2,Deaths_since_10!$H:$KU,Projections_Data!AZ$4+2-$C$9,FALSE)=0,#N/A,VLOOKUP($B$2,Deaths_since_10!$H:$KU,Projections_Data!AZ$4+2-$C$9,FALSE)))</f>
        <v>3804</v>
      </c>
      <c r="BA6" s="40">
        <f ca="1">IF(Projections_Data!BA$4+2-$C$9&lt;2,#N/A,IF(VLOOKUP($B$2,Deaths_since_10!$H:$KU,Projections_Data!BA$4+2-$C$9,FALSE)=0,#N/A,VLOOKUP($B$2,Deaths_since_10!$H:$KU,Projections_Data!BA$4+2-$C$9,FALSE)))</f>
        <v>4052</v>
      </c>
      <c r="BB6" s="40">
        <f ca="1">IF(Projections_Data!BB$4+2-$C$9&lt;2,#N/A,IF(VLOOKUP($B$2,Deaths_since_10!$H:$KU,Projections_Data!BB$4+2-$C$9,FALSE)=0,#N/A,VLOOKUP($B$2,Deaths_since_10!$H:$KU,Projections_Data!BB$4+2-$C$9,FALSE)))</f>
        <v>4352</v>
      </c>
      <c r="BC6" s="40">
        <f ca="1">IF(Projections_Data!BC$4+2-$C$9&lt;2,#N/A,IF(VLOOKUP($B$2,Deaths_since_10!$H:$KU,Projections_Data!BC$4+2-$C$9,FALSE)=0,#N/A,VLOOKUP($B$2,Deaths_since_10!$H:$KU,Projections_Data!BC$4+2-$C$9,FALSE)))</f>
        <v>4459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 ca="1">C4-C6-C8</f>
        <v>109730</v>
      </c>
      <c r="F7" s="19" t="s">
        <v>580</v>
      </c>
      <c r="G7" s="40">
        <f ca="1">IFERROR((G5-F5)-(G6-F6),G5)</f>
        <v>130</v>
      </c>
      <c r="H7" s="40">
        <f ca="1">IFERROR((H5-G5)-(H6-G6),H5-G5)</f>
        <v>29</v>
      </c>
      <c r="I7" s="40">
        <f t="shared" ref="I7:O7" ca="1" si="11">IFERROR((I5-H5)-(I6-H6),I5-H5)</f>
        <v>37</v>
      </c>
      <c r="J7" s="40">
        <f t="shared" ca="1" si="11"/>
        <v>66</v>
      </c>
      <c r="K7" s="40">
        <f t="shared" ca="1" si="11"/>
        <v>220</v>
      </c>
      <c r="L7" s="40">
        <f t="shared" ca="1" si="11"/>
        <v>188</v>
      </c>
      <c r="M7" s="40">
        <f t="shared" ca="1" si="11"/>
        <v>129</v>
      </c>
      <c r="N7" s="40">
        <f t="shared" ca="1" si="11"/>
        <v>241</v>
      </c>
      <c r="O7" s="40">
        <f t="shared" ca="1" si="11"/>
        <v>136</v>
      </c>
      <c r="P7" s="40">
        <f t="shared" ref="P7" ca="1" si="12">IFERROR((P5-O5)-(P6-O6),P5-O5)</f>
        <v>281</v>
      </c>
      <c r="Q7" s="40">
        <f ca="1">IFERROR((Q5-P5)-(Q6-P6),Q5-P5)</f>
        <v>451</v>
      </c>
      <c r="R7" s="40">
        <f t="shared" ref="R7:T7" ca="1" si="13">IFERROR((R5-Q5)-(R6-Q6),R5-Q5)</f>
        <v>837</v>
      </c>
      <c r="S7" s="40">
        <f t="shared" ca="1" si="13"/>
        <v>930</v>
      </c>
      <c r="T7" s="40">
        <f t="shared" ca="1" si="13"/>
        <v>910</v>
      </c>
      <c r="U7" s="40">
        <f t="shared" ref="U7" ca="1" si="14">IFERROR((U5-T5)-(U6-T6),U5-T5)</f>
        <v>1208</v>
      </c>
      <c r="V7" s="40">
        <f t="shared" ref="V7" ca="1" si="15">IFERROR((V5-U5)-(V6-U6),V5-U5)</f>
        <v>1471</v>
      </c>
      <c r="W7" s="40">
        <f t="shared" ref="W7" ca="1" si="16">IFERROR((W5-V5)-(W6-V6),W5-V5)</f>
        <v>1978</v>
      </c>
      <c r="X7" s="40">
        <f t="shared" ref="X7" ca="1" si="17">IFERROR((X5-W5)-(X6-W6),X5-W5)</f>
        <v>3066</v>
      </c>
      <c r="Y7" s="40">
        <f t="shared" ref="Y7" ca="1" si="18">IFERROR((Y5-X5)-(Y6-X6),Y5-X5)</f>
        <v>2977</v>
      </c>
      <c r="Z7" s="40">
        <f t="shared" ref="Z7" ca="1" si="19">IFERROR((Z5-Y5)-(Z6-Y6),Z5-Y5)</f>
        <v>4505</v>
      </c>
      <c r="AA7" s="40">
        <f t="shared" ref="AA7" ca="1" si="20">IFERROR((AA5-Z5)-(AA6-Z6),AA5-Z5)</f>
        <v>2348</v>
      </c>
      <c r="AB7" s="40">
        <f t="shared" ref="AB7" ca="1" si="21">IFERROR((AB5-AA5)-(AB6-AA6),AB5-AA5)</f>
        <v>2650</v>
      </c>
      <c r="AC7" s="40">
        <f t="shared" ref="AC7" ca="1" si="22">IFERROR((AC5-AB5)-(AC6-AB6),AC5-AB5)</f>
        <v>4154</v>
      </c>
      <c r="AD7" s="40">
        <f t="shared" ref="AD7" ca="1" si="23">IFERROR((AD5-AC5)-(AD6-AC6),AD5-AC5)</f>
        <v>3896</v>
      </c>
      <c r="AE7" s="40">
        <f t="shared" ref="AE7" ca="1" si="24">IFERROR((AE5-AD5)-(AE6-AD6),AE5-AD5)</f>
        <v>4288</v>
      </c>
      <c r="AF7" s="40">
        <f t="shared" ref="AF7" ca="1" si="25">IFERROR((AF5-AE5)-(AF6-AE6),AF5-AE5)</f>
        <v>6554</v>
      </c>
      <c r="AG7" s="40">
        <f t="shared" ref="AG7" ca="1" si="26">IFERROR((AG5-AF5)-(AG6-AF6),AG5-AF5)</f>
        <v>6858</v>
      </c>
      <c r="AH7" s="40">
        <f t="shared" ref="AH7" ca="1" si="27">IFERROR((AH5-AG5)-(AH6-AG6),AH5-AG5)</f>
        <v>6733</v>
      </c>
      <c r="AI7" s="40">
        <f t="shared" ref="AI7" ca="1" si="28">IFERROR((AI5-AH5)-(AI6-AH6),AI5-AH5)</f>
        <v>4300</v>
      </c>
      <c r="AJ7" s="40">
        <f t="shared" ref="AJ7" ca="1" si="29">IFERROR((AJ5-AI5)-(AJ6-AI6),AJ5-AI5)</f>
        <v>4678</v>
      </c>
      <c r="AK7" s="40">
        <f t="shared" ref="AK7" ca="1" si="30">IFERROR((AK5-AJ5)-(AK6-AJ6),AK5-AJ5)</f>
        <v>4793</v>
      </c>
      <c r="AL7" s="40">
        <f ca="1">IFERROR((AL5-AK5)-(AL6-AK6),AL5-AK5)</f>
        <v>5919</v>
      </c>
      <c r="AM7" s="40">
        <f t="shared" ref="AM7" ca="1" si="31">(AM5-AL5)-(AM6-AL6)</f>
        <v>6735</v>
      </c>
      <c r="AN7" s="40">
        <f ca="1">(AN5-AM5)-(AN6-AM6)</f>
        <v>6197</v>
      </c>
      <c r="AO7" s="40">
        <f t="shared" ref="AO7" ca="1" si="32">(AO5-AN5)-(AO6-AN6)</f>
        <v>4764</v>
      </c>
      <c r="AP7" s="40">
        <f t="shared" ref="AP7" ca="1" si="33">(AP5-AO5)-(AP6-AO6)</f>
        <v>3891</v>
      </c>
      <c r="AQ7" s="40">
        <f t="shared" ref="AQ7" ca="1" si="34">(AQ5-AP5)-(AQ6-AP6)</f>
        <v>3025</v>
      </c>
      <c r="AR7" s="40">
        <f t="shared" ref="AR7" ca="1" si="35">(AR5-AQ5)-(AR6-AQ6)</f>
        <v>4083</v>
      </c>
      <c r="AS7" s="40">
        <f t="shared" ref="AS7" ca="1" si="36">(AS5-AR5)-(AS6-AR6)</f>
        <v>5300</v>
      </c>
      <c r="AT7" s="40">
        <f t="shared" ref="AT7" ca="1" si="37">(AT5-AS5)-(AT6-AS6)</f>
        <v>4627</v>
      </c>
      <c r="AU7" s="40">
        <f t="shared" ref="AU7" ca="1" si="38">(AU5-AT5)-(AU6-AT6)</f>
        <v>3830</v>
      </c>
      <c r="AV7" s="40">
        <f t="shared" ref="AV7" ca="1" si="39">(AV5-AU5)-(AV6-AU6)</f>
        <v>2768</v>
      </c>
      <c r="AW7" s="40">
        <f t="shared" ref="AW7" ca="1" si="40">(AW5-AV5)-(AW6-AV6)</f>
        <v>2660</v>
      </c>
      <c r="AX7" s="40">
        <f t="shared" ref="AX7" ca="1" si="41">(AX5-AW5)-(AX6-AW6)</f>
        <v>2046</v>
      </c>
      <c r="AY7" s="40">
        <f t="shared" ref="AY7" ca="1" si="42">(AY5-AX5)-(AY6-AX6)</f>
        <v>1187</v>
      </c>
      <c r="AZ7" s="40">
        <f t="shared" ref="AZ7" ca="1" si="43">(AZ5-AY5)-(AZ6-AY6)</f>
        <v>2884</v>
      </c>
      <c r="BA7" s="40">
        <f t="shared" ref="BA7" ca="1" si="44">(BA5-AZ5)-(BA6-AZ6)</f>
        <v>2697</v>
      </c>
      <c r="BB7" s="40">
        <f t="shared" ref="BB7" ca="1" si="45">(BB5-BA5)-(BB6-BA6)</f>
        <v>3399</v>
      </c>
      <c r="BC7" s="40">
        <f t="shared" ref="BC7" ca="1" si="46">(BC5-BB5)-(BC6-BB6)</f>
        <v>1838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4459</v>
      </c>
      <c r="F8" s="19" t="s">
        <v>499</v>
      </c>
      <c r="G8" s="40">
        <f>G5</f>
        <v>130</v>
      </c>
      <c r="H8" s="40">
        <f ca="1">MAX(SUM($G$7:H7)-($G$7/H4),G8+10)</f>
        <v>140</v>
      </c>
      <c r="I8" s="40">
        <f ca="1">MAX(SUM($G$7:I7)-($G$7/I4),H8+10)</f>
        <v>150</v>
      </c>
      <c r="J8" s="40">
        <f ca="1">MAX(SUM($G$7:J7)-($G$7/J4),I8+10)</f>
        <v>218.66666666666666</v>
      </c>
      <c r="K8" s="40">
        <f ca="1">MAX(SUM($G$7:K7)-($G$7/K4),J8+10)</f>
        <v>449.5</v>
      </c>
      <c r="L8" s="40">
        <f ca="1">MAX(SUM($G$7:L7)-($G$7/L4),K8+10)</f>
        <v>644</v>
      </c>
      <c r="M8" s="40">
        <f ca="1">MAX(SUM($G$7:M7)-($G$7/M4),L8+10)</f>
        <v>777.33333333333337</v>
      </c>
      <c r="N8" s="40">
        <f ca="1">MAX(SUM($G$7:N7)-($G$7/N4),M8+10)</f>
        <v>1021.4285714285714</v>
      </c>
      <c r="O8" s="40">
        <f ca="1">MAX(SUM($G$7:O7)-($G$7/O4),N8+10)</f>
        <v>1159.75</v>
      </c>
      <c r="P8" s="40">
        <f ca="1">MAX(SUM($G$7:P7)-($G$7/P4),O8+10)</f>
        <v>1442.5555555555557</v>
      </c>
      <c r="Q8" s="40">
        <f ca="1">MAX(SUM($G$7:Q7)-($G$7/Q4),P8+10)</f>
        <v>1895</v>
      </c>
      <c r="R8" s="40">
        <f ca="1">MAX(SUM($G$7:R7)-($G$7/R4),Q8+10)</f>
        <v>2733.181818181818</v>
      </c>
      <c r="S8" s="40">
        <f t="shared" ref="S8:CD8" ca="1" si="68">SUM(I7:S7)-H7</f>
        <v>3487</v>
      </c>
      <c r="T8" s="40">
        <f t="shared" ca="1" si="68"/>
        <v>4352</v>
      </c>
      <c r="U8" s="40">
        <f ca="1">SUM(K7:U7)-J7</f>
        <v>5465</v>
      </c>
      <c r="V8" s="40">
        <f t="shared" ca="1" si="68"/>
        <v>6562</v>
      </c>
      <c r="W8" s="40">
        <f t="shared" ca="1" si="68"/>
        <v>8384</v>
      </c>
      <c r="X8" s="40">
        <f t="shared" ca="1" si="68"/>
        <v>11380</v>
      </c>
      <c r="Y8" s="40">
        <f t="shared" ca="1" si="68"/>
        <v>14004</v>
      </c>
      <c r="Z8" s="40">
        <f t="shared" ca="1" si="68"/>
        <v>18478</v>
      </c>
      <c r="AA8" s="40">
        <f t="shared" ca="1" si="68"/>
        <v>20400</v>
      </c>
      <c r="AB8" s="40">
        <f t="shared" ca="1" si="68"/>
        <v>22429</v>
      </c>
      <c r="AC8" s="40">
        <f t="shared" ca="1" si="68"/>
        <v>25360</v>
      </c>
      <c r="AD8" s="40">
        <f t="shared" ca="1" si="68"/>
        <v>28233</v>
      </c>
      <c r="AE8" s="40">
        <f t="shared" ca="1" si="68"/>
        <v>31631</v>
      </c>
      <c r="AF8" s="40">
        <f ca="1">SUM(V7:AF7)-U7</f>
        <v>36679</v>
      </c>
      <c r="AG8" s="40">
        <f ca="1">SUM(W7:AG7)-V7</f>
        <v>41803</v>
      </c>
      <c r="AH8" s="40">
        <f t="shared" ca="1" si="68"/>
        <v>46051</v>
      </c>
      <c r="AI8" s="40">
        <f ca="1">SUM(Y7:AI7)-X7</f>
        <v>46197</v>
      </c>
      <c r="AJ8" s="40">
        <f t="shared" ca="1" si="68"/>
        <v>47987</v>
      </c>
      <c r="AK8" s="40">
        <f ca="1">SUM(AA7:AK7)-Z7</f>
        <v>46747</v>
      </c>
      <c r="AL8" s="40">
        <f ca="1">SUM(AB7:AL7)-AA7</f>
        <v>52475</v>
      </c>
      <c r="AM8" s="40">
        <f ca="1">SUM(AC7:AM7)-AB7</f>
        <v>56258</v>
      </c>
      <c r="AN8" s="40">
        <f ca="1">SUM(AD7:AN7)-AC7</f>
        <v>56797</v>
      </c>
      <c r="AO8" s="40">
        <f t="shared" ca="1" si="68"/>
        <v>57923</v>
      </c>
      <c r="AP8" s="40">
        <f t="shared" ca="1" si="68"/>
        <v>57134</v>
      </c>
      <c r="AQ8" s="40">
        <f ca="1">SUM(AG7:AQ7)-AF7</f>
        <v>51339</v>
      </c>
      <c r="AR8" s="40">
        <f t="shared" ca="1" si="68"/>
        <v>48260</v>
      </c>
      <c r="AS8" s="40">
        <f t="shared" ca="1" si="68"/>
        <v>46952</v>
      </c>
      <c r="AT8" s="40">
        <f t="shared" ca="1" si="68"/>
        <v>49712</v>
      </c>
      <c r="AU8" s="40">
        <f t="shared" ca="1" si="68"/>
        <v>48486</v>
      </c>
      <c r="AV8" s="40">
        <f t="shared" ca="1" si="68"/>
        <v>46346</v>
      </c>
      <c r="AW8" s="40">
        <f t="shared" ca="1" si="68"/>
        <v>41961</v>
      </c>
      <c r="AX8" s="40">
        <f t="shared" ca="1" si="68"/>
        <v>36456</v>
      </c>
      <c r="AY8" s="40">
        <f t="shared" ca="1" si="68"/>
        <v>31984</v>
      </c>
      <c r="AZ8" s="40">
        <f t="shared" ca="1" si="68"/>
        <v>31537</v>
      </c>
      <c r="BA8" s="40">
        <f t="shared" ca="1" si="68"/>
        <v>31216</v>
      </c>
      <c r="BB8" s="40">
        <f t="shared" ca="1" si="68"/>
        <v>32456</v>
      </c>
      <c r="BC8" s="40">
        <f t="shared" ca="1" si="68"/>
        <v>29153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565</v>
      </c>
      <c r="C9" s="83">
        <f ca="1">VLOOKUP(B2,Country_Data!C:P,14,FALSE)</f>
        <v>13</v>
      </c>
      <c r="F9" s="19" t="s">
        <v>576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130</v>
      </c>
      <c r="H9" s="40">
        <f t="shared" ca="1" si="72"/>
        <v>140</v>
      </c>
      <c r="I9" s="40">
        <f t="shared" ca="1" si="72"/>
        <v>150</v>
      </c>
      <c r="J9" s="40">
        <f t="shared" ca="1" si="72"/>
        <v>218.66666666666666</v>
      </c>
      <c r="K9" s="40">
        <f t="shared" ca="1" si="72"/>
        <v>449.5</v>
      </c>
      <c r="L9" s="40">
        <f t="shared" ca="1" si="72"/>
        <v>644</v>
      </c>
      <c r="M9" s="40">
        <f t="shared" ca="1" si="72"/>
        <v>777.33333333333337</v>
      </c>
      <c r="N9" s="40">
        <f t="shared" ca="1" si="72"/>
        <v>1021.4285714285714</v>
      </c>
      <c r="O9" s="40">
        <f t="shared" ca="1" si="72"/>
        <v>1159.75</v>
      </c>
      <c r="P9" s="40">
        <f t="shared" ca="1" si="72"/>
        <v>1442.5555555555557</v>
      </c>
      <c r="Q9" s="40">
        <f t="shared" ca="1" si="72"/>
        <v>1895</v>
      </c>
      <c r="R9" s="40">
        <f t="shared" ca="1" si="72"/>
        <v>2733.181818181818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3487</v>
      </c>
      <c r="T9" s="40">
        <f ca="1">IF(IF(AND(ISNA(S8),ISNA(S$8)),S9*(1+$C$11),IF(AND(S$8&gt;0,ISNA(T$8)),S9*(1+$C$11),T$8))&gt;$C$21,$C$21,IF(AND(ISNA(T$8),ISNA(S$8)),S9*(1+$C$11),IF(AND(S$8&gt;0,ISNA(T$8)),S9*(1+$C$11),T$8)))</f>
        <v>4352</v>
      </c>
      <c r="U9" s="40">
        <f ca="1">IF(IF(AND(ISNA(T8),ISNA(T$8)),T9*(1+$C$11),IF(AND(T$8&gt;0,ISNA(U$8)),T9*(1+$C$11),U$8))&gt;$C$21,$C$21,IF(AND(ISNA(U$8),ISNA(T$8)),T9*(1+$C$11),IF(AND(T$8&gt;0,ISNA(U$8)),T9*(1+$C$11),U$8)))</f>
        <v>5465</v>
      </c>
      <c r="V9" s="40">
        <f t="shared" ca="1" si="72"/>
        <v>6562</v>
      </c>
      <c r="W9" s="40">
        <f t="shared" ca="1" si="72"/>
        <v>8384</v>
      </c>
      <c r="X9" s="40">
        <f t="shared" ca="1" si="72"/>
        <v>11380</v>
      </c>
      <c r="Y9" s="40">
        <f ca="1">IF(IF(AND(ISNA(Y$8),ISNA(X$8)),X9*(1+$C$11),IF(AND(X$8&gt;0,ISNA(Y$8)),X9*(1+$C$11),Y$8))&gt;$C$21,$C$21,IF(AND(ISNA(Y$8),ISNA(X$8)),X9*(1+$C$11),IF(AND(X$8&gt;0,ISNA(Y$8)),X9*(1+$C$11),Y$8)))</f>
        <v>14004</v>
      </c>
      <c r="Z9" s="40">
        <f t="shared" ca="1" si="72"/>
        <v>18478</v>
      </c>
      <c r="AA9" s="40">
        <f t="shared" ca="1" si="72"/>
        <v>20400</v>
      </c>
      <c r="AB9" s="40">
        <f t="shared" ca="1" si="72"/>
        <v>22429</v>
      </c>
      <c r="AC9" s="40">
        <f t="shared" ca="1" si="72"/>
        <v>25360</v>
      </c>
      <c r="AD9" s="40">
        <f t="shared" ca="1" si="72"/>
        <v>28233</v>
      </c>
      <c r="AE9" s="40">
        <f t="shared" ca="1" si="72"/>
        <v>31631</v>
      </c>
      <c r="AF9" s="40">
        <f t="shared" ca="1" si="72"/>
        <v>36679</v>
      </c>
      <c r="AG9" s="40">
        <f t="shared" ca="1" si="72"/>
        <v>41803</v>
      </c>
      <c r="AH9" s="40">
        <f t="shared" ca="1" si="72"/>
        <v>46051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46197</v>
      </c>
      <c r="AJ9" s="40">
        <f t="shared" ca="1" si="72"/>
        <v>47987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46747</v>
      </c>
      <c r="AL9" s="40">
        <f t="shared" ca="1" si="72"/>
        <v>52475</v>
      </c>
      <c r="AM9" s="40">
        <f t="shared" ca="1" si="72"/>
        <v>56258</v>
      </c>
      <c r="AN9" s="40">
        <f t="shared" ca="1" si="72"/>
        <v>56797</v>
      </c>
      <c r="AO9" s="40">
        <f t="shared" ca="1" si="72"/>
        <v>57923</v>
      </c>
      <c r="AP9" s="40">
        <f t="shared" ca="1" si="72"/>
        <v>57134</v>
      </c>
      <c r="AQ9" s="40">
        <f t="shared" ca="1" si="72"/>
        <v>51339</v>
      </c>
      <c r="AR9" s="40">
        <f t="shared" ca="1" si="72"/>
        <v>48260</v>
      </c>
      <c r="AS9" s="40">
        <f t="shared" ca="1" si="72"/>
        <v>46952</v>
      </c>
      <c r="AT9" s="40">
        <f t="shared" ca="1" si="72"/>
        <v>49712</v>
      </c>
      <c r="AU9" s="40">
        <f t="shared" ca="1" si="72"/>
        <v>48486</v>
      </c>
      <c r="AV9" s="40">
        <f t="shared" ca="1" si="72"/>
        <v>46346</v>
      </c>
      <c r="AW9" s="40">
        <f t="shared" ca="1" si="72"/>
        <v>41961</v>
      </c>
      <c r="AX9" s="40">
        <f t="shared" ca="1" si="72"/>
        <v>36456</v>
      </c>
      <c r="AY9" s="40">
        <f t="shared" ca="1" si="72"/>
        <v>31984</v>
      </c>
      <c r="AZ9" s="40">
        <f t="shared" ca="1" si="72"/>
        <v>31537</v>
      </c>
      <c r="BA9" s="40">
        <f t="shared" ca="1" si="72"/>
        <v>31216</v>
      </c>
      <c r="BB9" s="40">
        <f t="shared" ca="1" si="72"/>
        <v>32456</v>
      </c>
      <c r="BC9" s="40">
        <f t="shared" ca="1" si="72"/>
        <v>29153</v>
      </c>
      <c r="BD9" s="40">
        <f t="shared" ca="1" si="72"/>
        <v>27502.973374609319</v>
      </c>
      <c r="BE9" s="40">
        <f t="shared" ca="1" si="72"/>
        <v>25946.336378570613</v>
      </c>
      <c r="BF9" s="40">
        <f t="shared" ca="1" si="72"/>
        <v>24477.803265135142</v>
      </c>
      <c r="BG9" s="40">
        <f t="shared" ca="1" si="72"/>
        <v>23092.38745480523</v>
      </c>
      <c r="BH9" s="40">
        <f t="shared" ca="1" si="72"/>
        <v>21785.384602808306</v>
      </c>
      <c r="BI9" s="40">
        <f t="shared" ca="1" si="72"/>
        <v>20552.356624932621</v>
      </c>
      <c r="BJ9" s="40">
        <f t="shared" ca="1" si="72"/>
        <v>19389.116627482501</v>
      </c>
      <c r="BK9" s="40">
        <f t="shared" ca="1" si="72"/>
        <v>18291.714690180979</v>
      </c>
      <c r="BL9" s="40">
        <f t="shared" ca="1" si="72"/>
        <v>17256.424453743959</v>
      </c>
      <c r="BM9" s="40">
        <f t="shared" ca="1" si="72"/>
        <v>16279.730466582419</v>
      </c>
      <c r="BN9" s="40">
        <f t="shared" ca="1" si="72"/>
        <v>15358.316247666877</v>
      </c>
      <c r="BO9" s="40">
        <f t="shared" ca="1" si="72"/>
        <v>14489.053025020128</v>
      </c>
      <c r="BP9" s="40">
        <f t="shared" ca="1" si="72"/>
        <v>13668.989111598505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12895.339882486138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12165.478319368638</v>
      </c>
      <c r="BS9" s="40">
        <f t="shared" ca="1" si="74"/>
        <v>11476.9260901788</v>
      </c>
      <c r="BT9" s="40">
        <f t="shared" ca="1" si="74"/>
        <v>10827.345133624209</v>
      </c>
      <c r="BU9" s="40">
        <f t="shared" ca="1" si="74"/>
        <v>10214.529720021006</v>
      </c>
      <c r="BV9" s="40">
        <f t="shared" ca="1" si="74"/>
        <v>9636.3989614754337</v>
      </c>
      <c r="BW9" s="40">
        <f t="shared" ca="1" si="74"/>
        <v>9090.9897459805761</v>
      </c>
      <c r="BX9" s="40">
        <f t="shared" ca="1" si="74"/>
        <v>8576.4500714351907</v>
      </c>
      <c r="BY9" s="40">
        <f t="shared" ca="1" si="74"/>
        <v>8091.0327569494821</v>
      </c>
      <c r="BZ9" s="40">
        <f t="shared" ca="1" si="74"/>
        <v>7633.0895100838143</v>
      </c>
      <c r="CA9" s="40">
        <f t="shared" ca="1" si="74"/>
        <v>7201.0653298749639</v>
      </c>
      <c r="CB9" s="40">
        <f t="shared" ca="1" si="74"/>
        <v>6793.4932266447158</v>
      </c>
      <c r="CC9" s="40">
        <f t="shared" ca="1" si="74"/>
        <v>6408.9892406612826</v>
      </c>
      <c r="CD9" s="40">
        <f t="shared" ca="1" si="74"/>
        <v>6046.2477427388212</v>
      </c>
      <c r="CE9" s="40">
        <f t="shared" ca="1" si="74"/>
        <v>5704.0370008176687</v>
      </c>
      <c r="CF9" s="40">
        <f t="shared" ca="1" si="74"/>
        <v>5381.1949974710915</v>
      </c>
      <c r="CG9" s="40">
        <f t="shared" ca="1" si="74"/>
        <v>5076.6254841363943</v>
      </c>
      <c r="CH9" s="40">
        <f t="shared" ca="1" si="74"/>
        <v>4789.2942586720546</v>
      </c>
      <c r="CI9" s="40">
        <f t="shared" ca="1" si="74"/>
        <v>4518.2256536008917</v>
      </c>
      <c r="CJ9" s="40">
        <f t="shared" ca="1" si="74"/>
        <v>4262.4992231146744</v>
      </c>
      <c r="CK9" s="40">
        <f t="shared" ca="1" si="74"/>
        <v>4021.2466175904983</v>
      </c>
      <c r="CL9" s="40">
        <f t="shared" ca="1" si="74"/>
        <v>3793.6486350059772</v>
      </c>
      <c r="CM9" s="40">
        <f t="shared" ca="1" si="74"/>
        <v>3578.9324392409831</v>
      </c>
      <c r="CN9" s="40">
        <f t="shared" ca="1" si="74"/>
        <v>3376.3689358203392</v>
      </c>
      <c r="CO9" s="40">
        <f t="shared" ca="1" si="74"/>
        <v>3185.2702961864916</v>
      </c>
      <c r="CP9" s="40">
        <f t="shared" ca="1" si="74"/>
        <v>3004.9876220955312</v>
      </c>
      <c r="CQ9" s="40">
        <f t="shared" ca="1" si="74"/>
        <v>2834.908742205741</v>
      </c>
      <c r="CR9" s="40">
        <f t="shared" ca="1" si="74"/>
        <v>2674.456133376726</v>
      </c>
      <c r="CS9" s="40">
        <f t="shared" ca="1" si="74"/>
        <v>2523.0849596206458</v>
      </c>
      <c r="CT9" s="40">
        <f t="shared" ca="1" si="74"/>
        <v>2380.2812220465767</v>
      </c>
      <c r="CU9" s="40">
        <f t="shared" ca="1" si="74"/>
        <v>2245.560013515917</v>
      </c>
      <c r="CV9" s="40">
        <f t="shared" ca="1" si="74"/>
        <v>2118.4638720823109</v>
      </c>
      <c r="CW9" s="40">
        <f t="shared" ca="1" si="74"/>
        <v>1998.5612276249979</v>
      </c>
      <c r="CX9" s="40">
        <f t="shared" ca="1" si="74"/>
        <v>1885.4449364009479</v>
      </c>
      <c r="CY9" s="40">
        <f t="shared" ca="1" si="74"/>
        <v>1778.730898539678</v>
      </c>
      <c r="CZ9" s="40">
        <f t="shared" ca="1" si="74"/>
        <v>1678.0567537862887</v>
      </c>
      <c r="DA9" s="40">
        <f t="shared" ca="1" si="74"/>
        <v>1583.0806510639607</v>
      </c>
      <c r="DB9" s="40">
        <f t="shared" ca="1" si="74"/>
        <v>1493.4800876778136</v>
      </c>
      <c r="DC9" s="40">
        <f t="shared" ca="1" si="74"/>
        <v>1408.9508142185057</v>
      </c>
      <c r="DD9" s="40">
        <f t="shared" ca="1" si="74"/>
        <v>1329.2058014470442</v>
      </c>
      <c r="DE9" s="40">
        <f t="shared" ca="1" si="74"/>
        <v>1253.9742656527389</v>
      </c>
      <c r="DF9" s="40">
        <f t="shared" ca="1" si="74"/>
        <v>1183.0007491747865</v>
      </c>
      <c r="DG9" s="40">
        <f t="shared" ca="1" si="74"/>
        <v>1116.0442529652876</v>
      </c>
      <c r="DH9" s="40">
        <f t="shared" ca="1" si="74"/>
        <v>1052.8774182482096</v>
      </c>
      <c r="DI9" s="40">
        <f t="shared" ca="1" si="74"/>
        <v>993.28575449552045</v>
      </c>
      <c r="DJ9" s="40">
        <f t="shared" ca="1" si="74"/>
        <v>937.06691109899589</v>
      </c>
      <c r="DK9" s="40">
        <f t="shared" ca="1" si="74"/>
        <v>884.02999026457246</v>
      </c>
      <c r="DL9" s="40">
        <f t="shared" ca="1" si="74"/>
        <v>833.99489879609894</v>
      </c>
      <c r="DM9" s="40">
        <f t="shared" ca="1" si="74"/>
        <v>786.79173656738942</v>
      </c>
      <c r="DN9" s="40">
        <f t="shared" ca="1" si="74"/>
        <v>742.26021960606249</v>
      </c>
      <c r="DO9" s="40">
        <f t="shared" ca="1" si="74"/>
        <v>700.24913583017883</v>
      </c>
      <c r="DP9" s="40">
        <f t="shared" ca="1" si="74"/>
        <v>660.61583158956512</v>
      </c>
      <c r="DQ9" s="40">
        <f t="shared" ca="1" si="74"/>
        <v>623.22572726831561</v>
      </c>
      <c r="DR9" s="40">
        <f t="shared" ca="1" si="74"/>
        <v>587.95186030363993</v>
      </c>
      <c r="DS9" s="40">
        <f t="shared" ca="1" si="74"/>
        <v>554.67445406932484</v>
      </c>
      <c r="DT9" s="40">
        <f t="shared" ca="1" si="74"/>
        <v>523.28051115990127</v>
      </c>
      <c r="DU9" s="40">
        <f t="shared" ca="1" si="74"/>
        <v>493.66342969446436</v>
      </c>
      <c r="DV9" s="40">
        <f t="shared" ca="1" si="74"/>
        <v>465.72264133726111</v>
      </c>
      <c r="DW9" s="40">
        <f t="shared" ca="1" si="74"/>
        <v>439.36326980590053</v>
      </c>
      <c r="DX9" s="40">
        <f t="shared" ca="1" si="74"/>
        <v>414.49580870761065</v>
      </c>
      <c r="DY9" s="40">
        <f t="shared" ca="1" si="74"/>
        <v>391.03581760959673</v>
      </c>
      <c r="DZ9" s="40">
        <f t="shared" ca="1" si="74"/>
        <v>368.90363531147136</v>
      </c>
      <c r="EA9" s="40">
        <f t="shared" ca="1" si="74"/>
        <v>348.02410934613874</v>
      </c>
      <c r="EB9" s="40">
        <f t="shared" ca="1" si="74"/>
        <v>328.32634079062109</v>
      </c>
      <c r="EC9" s="40">
        <f t="shared" ca="1" si="74"/>
        <v>309.74344352030175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292.21231708910454</v>
      </c>
      <c r="EE9" s="40">
        <f t="shared" ca="1" si="75"/>
        <v>275.67343246439606</v>
      </c>
      <c r="EF9" s="40">
        <f t="shared" ca="1" si="75"/>
        <v>260.07062988904897</v>
      </c>
      <c r="EG9" s="40">
        <f t="shared" ca="1" si="75"/>
        <v>245.35092818428254</v>
      </c>
      <c r="EH9" s="40">
        <f t="shared" ca="1" si="75"/>
        <v>231.46434484574507</v>
      </c>
      <c r="EI9" s="40">
        <f t="shared" ca="1" si="75"/>
        <v>218.36372632195372</v>
      </c>
      <c r="EJ9" s="40">
        <f t="shared" ca="1" si="75"/>
        <v>206.00458789878124</v>
      </c>
      <c r="EK9" s="40">
        <f t="shared" ca="1" si="75"/>
        <v>194.34496264629868</v>
      </c>
      <c r="EL9" s="40">
        <f t="shared" ca="1" si="75"/>
        <v>183.3452589150549</v>
      </c>
      <c r="EM9" s="40">
        <f t="shared" ca="1" si="75"/>
        <v>172.9681258979044</v>
      </c>
      <c r="EN9" s="40">
        <f t="shared" ca="1" si="75"/>
        <v>163.17832680088284</v>
      </c>
      <c r="EO9" s="40">
        <f t="shared" ca="1" si="75"/>
        <v>153.94261919246662</v>
      </c>
      <c r="EP9" s="40">
        <f t="shared" ca="1" si="75"/>
        <v>145.22964212492818</v>
      </c>
      <c r="EQ9" s="40">
        <f t="shared" ca="1" si="75"/>
        <v>137.0098096444942</v>
      </c>
      <c r="ER9" s="40">
        <f t="shared" ca="1" si="75"/>
        <v>129.25521032870768</v>
      </c>
      <c r="ES9" s="40">
        <f t="shared" ca="1" si="75"/>
        <v>121.93951250986089</v>
      </c>
      <c r="ET9" s="40">
        <f t="shared" ca="1" si="75"/>
        <v>115.0378748626743</v>
      </c>
      <c r="EU9" s="40">
        <f t="shared" ca="1" si="75"/>
        <v>108.52686205261105</v>
      </c>
      <c r="EV9" s="40">
        <f t="shared" ca="1" si="75"/>
        <v>102.38436515840085</v>
      </c>
      <c r="EW9" s="40">
        <f t="shared" ca="1" si="75"/>
        <v>96.589526598558521</v>
      </c>
      <c r="EX9" s="40">
        <f t="shared" ca="1" si="75"/>
        <v>91.122669306976078</v>
      </c>
      <c r="EY9" s="40">
        <f t="shared" ca="1" si="75"/>
        <v>85.965229917095769</v>
      </c>
      <c r="EZ9" s="40">
        <f t="shared" ca="1" si="75"/>
        <v>81.099695727782844</v>
      </c>
      <c r="FA9" s="40">
        <f t="shared" ca="1" si="75"/>
        <v>76.509545236858258</v>
      </c>
      <c r="FB9" s="40">
        <f t="shared" ca="1" si="75"/>
        <v>72.179192040365649</v>
      </c>
      <c r="FC9" s="40">
        <f t="shared" ca="1" si="75"/>
        <v>68.093931907076097</v>
      </c>
      <c r="FD9" s="40">
        <f t="shared" ca="1" si="75"/>
        <v>64.239892848515552</v>
      </c>
      <c r="FE9" s="40">
        <f t="shared" ca="1" si="75"/>
        <v>60.603988014972003</v>
      </c>
      <c r="FF9" s="40">
        <f t="shared" ca="1" si="75"/>
        <v>57.173871257534984</v>
      </c>
      <c r="FG9" s="40">
        <f t="shared" ca="1" si="75"/>
        <v>53.937895205273065</v>
      </c>
      <c r="FH9" s="40">
        <f t="shared" ca="1" si="75"/>
        <v>50.885071715195444</v>
      </c>
      <c r="FI9" s="40">
        <f t="shared" ca="1" si="75"/>
        <v>48.005034560700651</v>
      </c>
      <c r="FJ9" s="40">
        <f t="shared" ca="1" si="75"/>
        <v>45.288004231816629</v>
      </c>
      <c r="FK9" s="40">
        <f t="shared" ca="1" si="75"/>
        <v>42.724754727707165</v>
      </c>
      <c r="FL9" s="40">
        <f t="shared" ca="1" si="75"/>
        <v>40.306582228684654</v>
      </c>
      <c r="FM9" s="40">
        <f t="shared" ca="1" si="75"/>
        <v>38.025275541351327</v>
      </c>
      <c r="FN9" s="40">
        <f t="shared" ca="1" si="75"/>
        <v>35.873088216511803</v>
      </c>
      <c r="FO9" s="40">
        <f t="shared" ca="1" si="75"/>
        <v>33.842712245180103</v>
      </c>
      <c r="FP9" s="40">
        <f t="shared" ca="1" si="75"/>
        <v>31.927253243362713</v>
      </c>
      <c r="FQ9" s="40">
        <f t="shared" ca="1" si="75"/>
        <v>30.120207041354707</v>
      </c>
      <c r="FR9" s="40">
        <f t="shared" ca="1" si="75"/>
        <v>28.415437598055043</v>
      </c>
      <c r="FS9" s="40">
        <f t="shared" ca="1" si="75"/>
        <v>26.807156165306502</v>
      </c>
      <c r="FT9" s="40">
        <f t="shared" ca="1" si="75"/>
        <v>25.289901631510265</v>
      </c>
      <c r="FU9" s="40">
        <f t="shared" ca="1" si="75"/>
        <v>23.858521977769549</v>
      </c>
      <c r="FV9" s="40">
        <f t="shared" ca="1" si="75"/>
        <v>22.508156783594387</v>
      </c>
      <c r="FW9" s="40">
        <f t="shared" ca="1" si="75"/>
        <v>21.234220722763645</v>
      </c>
      <c r="FX9" s="40">
        <f t="shared" ca="1" si="75"/>
        <v>20.032387993302439</v>
      </c>
      <c r="FY9" s="40">
        <f t="shared" ca="1" si="75"/>
        <v>18.898577628705119</v>
      </c>
      <c r="FZ9" s="40">
        <f t="shared" ca="1" si="75"/>
        <v>17.828939640526336</v>
      </c>
      <c r="GA9" s="40">
        <f t="shared" ca="1" si="75"/>
        <v>16.819841945285646</v>
      </c>
      <c r="GB9" s="40">
        <f t="shared" ca="1" si="75"/>
        <v>15.867858031294485</v>
      </c>
      <c r="GC9" s="40">
        <f t="shared" ca="1" si="75"/>
        <v>14.969755323526666</v>
      </c>
      <c r="GD9" s="40">
        <f t="shared" ca="1" si="75"/>
        <v>14.122484207023977</v>
      </c>
      <c r="GE9" s="40">
        <f t="shared" ca="1" si="75"/>
        <v>13.323167671564541</v>
      </c>
      <c r="GF9" s="40">
        <f t="shared" ca="1" si="75"/>
        <v>12.569091542431146</v>
      </c>
      <c r="GG9" s="40">
        <f t="shared" ca="1" si="75"/>
        <v>11.857695264106987</v>
      </c>
      <c r="GH9" s="40">
        <f t="shared" ca="1" si="75"/>
        <v>11.186563205603727</v>
      </c>
      <c r="GI9" s="40">
        <f t="shared" ca="1" si="75"/>
        <v>10.553416457898109</v>
      </c>
      <c r="GJ9" s="40">
        <f t="shared" ca="1" si="75"/>
        <v>9.9561050956243093</v>
      </c>
      <c r="GK9" s="40">
        <f t="shared" ca="1" si="75"/>
        <v>9.3926008767457052</v>
      </c>
      <c r="GL9" s="40">
        <f t="shared" ca="1" si="75"/>
        <v>8.8609903554169129</v>
      </c>
      <c r="GM9" s="40">
        <f t="shared" ca="1" si="75"/>
        <v>8.3594683846499951</v>
      </c>
      <c r="GN9" s="40">
        <f t="shared" ca="1" si="75"/>
        <v>7.886331986722368</v>
      </c>
      <c r="GO9" s="40">
        <f t="shared" ca="1" si="75"/>
        <v>7.4399745705126437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7.0188804761286878</v>
      </c>
      <c r="GQ9" s="40">
        <f t="shared" ca="1" si="76"/>
        <v>6.621619828303519</v>
      </c>
      <c r="GR9" s="40">
        <f t="shared" ca="1" si="76"/>
        <v>6.2468436810831411</v>
      </c>
      <c r="GS9" s="40">
        <f t="shared" ca="1" si="76"/>
        <v>5.8932794373195243</v>
      </c>
      <c r="GT9" s="40">
        <f t="shared" ca="1" si="76"/>
        <v>5.5597265274150676</v>
      </c>
      <c r="GU9" s="40">
        <f t="shared" ca="1" si="76"/>
        <v>5.2450523326452076</v>
      </c>
      <c r="GV9" s="40">
        <f t="shared" ca="1" si="76"/>
        <v>4.9481883392163297</v>
      </c>
      <c r="GW9" s="40">
        <f t="shared" ca="1" si="76"/>
        <v>4.6681265099996239</v>
      </c>
      <c r="GX9" s="40">
        <f t="shared" ca="1" si="76"/>
        <v>4.4039158616206766</v>
      </c>
      <c r="GY9" s="40">
        <f t="shared" ca="1" si="76"/>
        <v>4.1546592352818967</v>
      </c>
      <c r="GZ9" s="40">
        <f t="shared" ca="1" si="76"/>
        <v>3.9195102503527157</v>
      </c>
      <c r="HA9" s="40">
        <f t="shared" ca="1" si="76"/>
        <v>3.6976704303831185</v>
      </c>
      <c r="HB9" s="40">
        <f t="shared" ca="1" si="76"/>
        <v>3.4883864917815348</v>
      </c>
      <c r="HC9" s="40">
        <f t="shared" ca="1" si="76"/>
        <v>3.2909477859504808</v>
      </c>
      <c r="HD9" s="40">
        <f t="shared" ca="1" si="76"/>
        <v>3.1046838861944073</v>
      </c>
      <c r="HE9" s="40">
        <f t="shared" ca="1" si="76"/>
        <v>2.9289623112058236</v>
      </c>
      <c r="HF9" s="40">
        <f t="shared" ca="1" si="76"/>
        <v>2.7631863773995109</v>
      </c>
      <c r="HG9" s="40">
        <f t="shared" ca="1" si="76"/>
        <v>2.6067931728021789</v>
      </c>
      <c r="HH9" s="40">
        <f t="shared" ca="1" si="76"/>
        <v>2.4592516456176612</v>
      </c>
      <c r="HI9" s="40">
        <f t="shared" ca="1" si="76"/>
        <v>2.3200608009771444</v>
      </c>
      <c r="HJ9" s="40">
        <f t="shared" ca="1" si="76"/>
        <v>2.1887479997512838</v>
      </c>
      <c r="HK9" s="40">
        <f t="shared" ca="1" si="76"/>
        <v>2.0648673536476165</v>
      </c>
      <c r="HL9" s="40">
        <f t="shared" ca="1" si="76"/>
        <v>1.9479982111436354</v>
      </c>
      <c r="HM9" s="40">
        <f t="shared" ca="1" si="76"/>
        <v>1.8377437291143275</v>
      </c>
      <c r="HN9" s="40">
        <f t="shared" ca="1" si="76"/>
        <v>1.7337295253039684</v>
      </c>
      <c r="HO9" s="40">
        <f t="shared" ca="1" si="76"/>
        <v>1.6356024070664801</v>
      </c>
      <c r="HP9" s="40">
        <f t="shared" ca="1" si="76"/>
        <v>1.5430291720576379</v>
      </c>
      <c r="HQ9" s="40">
        <f t="shared" ca="1" si="76"/>
        <v>1.4556954768067327</v>
      </c>
      <c r="HR9" s="40">
        <f t="shared" ca="1" si="76"/>
        <v>1.3733047693257912</v>
      </c>
      <c r="HS9" s="40">
        <f t="shared" ca="1" si="76"/>
        <v>1.295577282131898</v>
      </c>
      <c r="HT9" s="40">
        <f t="shared" ca="1" si="76"/>
        <v>1.2222490822633107</v>
      </c>
      <c r="HU9" s="40">
        <f t="shared" ca="1" si="76"/>
        <v>1.1530711750635787</v>
      </c>
      <c r="HV9" s="40">
        <f t="shared" ca="1" si="76"/>
        <v>1.0878086586904636</v>
      </c>
      <c r="HW9" s="40">
        <f t="shared" ca="1" si="76"/>
        <v>1.0262399264786917</v>
      </c>
      <c r="HX9" s="40">
        <f t="shared" ca="1" si="76"/>
        <v>0.96815591444806648</v>
      </c>
      <c r="HY9" s="40">
        <f t="shared" ca="1" si="76"/>
        <v>0.91335939140176692</v>
      </c>
      <c r="HZ9" s="40">
        <f t="shared" ca="1" si="76"/>
        <v>0.86166428920427285</v>
      </c>
      <c r="IA9" s="40">
        <f t="shared" ca="1" si="76"/>
        <v>0.81289507096479885</v>
      </c>
      <c r="IB9" s="40">
        <f t="shared" ca="1" si="76"/>
        <v>0.76688613498082581</v>
      </c>
      <c r="IC9" s="40">
        <f t="shared" ca="1" si="76"/>
        <v>0.72348125241775119</v>
      </c>
      <c r="ID9" s="40">
        <f t="shared" ca="1" si="76"/>
        <v>0.68253303681523048</v>
      </c>
      <c r="IE9" s="40">
        <f t="shared" ca="1" si="76"/>
        <v>0.64390244361885662</v>
      </c>
      <c r="IF9" s="40">
        <f t="shared" ca="1" si="76"/>
        <v>0.60745829803777629</v>
      </c>
      <c r="IG9" s="40">
        <f t="shared" ca="1" si="76"/>
        <v>0.57307684962502847</v>
      </c>
      <c r="IH9" s="40">
        <f t="shared" ca="1" si="76"/>
        <v>0.54064135206812836</v>
      </c>
      <c r="II9" s="40">
        <f t="shared" ca="1" si="76"/>
        <v>0.51004166676302665</v>
      </c>
      <c r="IJ9" s="40">
        <f t="shared" ca="1" si="76"/>
        <v>0.48117388882533119</v>
      </c>
      <c r="IK9" s="40">
        <f t="shared" ca="1" si="76"/>
        <v>0.453939994268868</v>
      </c>
      <c r="IL9" s="40">
        <f t="shared" ca="1" si="76"/>
        <v>0.42824750715353421</v>
      </c>
      <c r="IM9" s="40">
        <f t="shared" ca="1" si="76"/>
        <v>0.40400918557220405</v>
      </c>
      <c r="IN9" s="40">
        <f t="shared" ca="1" si="76"/>
        <v>0.38114272541041827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tr">
        <f>TEXT(E10,"0%")&amp;" daily increase"</f>
        <v>5%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130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140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150</v>
      </c>
      <c r="J10" s="40">
        <f t="shared" ca="1" si="78"/>
        <v>218.66666666666666</v>
      </c>
      <c r="K10" s="40">
        <f t="shared" ca="1" si="78"/>
        <v>449.5</v>
      </c>
      <c r="L10" s="40">
        <f t="shared" ca="1" si="78"/>
        <v>644</v>
      </c>
      <c r="M10" s="40">
        <f t="shared" ca="1" si="78"/>
        <v>777.33333333333337</v>
      </c>
      <c r="N10" s="40">
        <f t="shared" ca="1" si="78"/>
        <v>1021.4285714285714</v>
      </c>
      <c r="O10" s="40">
        <f t="shared" ca="1" si="78"/>
        <v>1159.75</v>
      </c>
      <c r="P10" s="40">
        <f t="shared" ca="1" si="78"/>
        <v>1442.5555555555557</v>
      </c>
      <c r="Q10" s="40">
        <f t="shared" ca="1" si="78"/>
        <v>1895</v>
      </c>
      <c r="R10" s="40">
        <f t="shared" ca="1" si="78"/>
        <v>2733.181818181818</v>
      </c>
      <c r="S10" s="40">
        <f t="shared" ca="1" si="78"/>
        <v>3487</v>
      </c>
      <c r="T10" s="40">
        <f t="shared" ca="1" si="78"/>
        <v>4352</v>
      </c>
      <c r="U10" s="40">
        <f t="shared" ca="1" si="78"/>
        <v>5465</v>
      </c>
      <c r="V10" s="40">
        <f t="shared" ca="1" si="78"/>
        <v>6562</v>
      </c>
      <c r="W10" s="40">
        <f t="shared" ca="1" si="78"/>
        <v>8384</v>
      </c>
      <c r="X10" s="40">
        <f t="shared" ca="1" si="78"/>
        <v>11380</v>
      </c>
      <c r="Y10" s="40">
        <f t="shared" ca="1" si="78"/>
        <v>14004</v>
      </c>
      <c r="Z10" s="40">
        <f t="shared" ca="1" si="78"/>
        <v>18478</v>
      </c>
      <c r="AA10" s="40">
        <f t="shared" ca="1" si="78"/>
        <v>20400</v>
      </c>
      <c r="AB10" s="40">
        <f t="shared" ca="1" si="78"/>
        <v>22429</v>
      </c>
      <c r="AC10" s="40">
        <f t="shared" ca="1" si="78"/>
        <v>25360</v>
      </c>
      <c r="AD10" s="40">
        <f t="shared" ca="1" si="78"/>
        <v>28233</v>
      </c>
      <c r="AE10" s="40">
        <f t="shared" ca="1" si="78"/>
        <v>31631</v>
      </c>
      <c r="AF10" s="40">
        <f t="shared" ca="1" si="78"/>
        <v>36679</v>
      </c>
      <c r="AG10" s="40">
        <f t="shared" ca="1" si="78"/>
        <v>41803</v>
      </c>
      <c r="AH10" s="40">
        <f t="shared" ca="1" si="78"/>
        <v>46051</v>
      </c>
      <c r="AI10" s="40">
        <f t="shared" ca="1" si="78"/>
        <v>46197</v>
      </c>
      <c r="AJ10" s="40">
        <f t="shared" ca="1" si="78"/>
        <v>47987</v>
      </c>
      <c r="AK10" s="40">
        <f t="shared" ca="1" si="78"/>
        <v>46747</v>
      </c>
      <c r="AL10" s="40">
        <f t="shared" ca="1" si="78"/>
        <v>52475</v>
      </c>
      <c r="AM10" s="40">
        <f t="shared" ca="1" si="78"/>
        <v>56258</v>
      </c>
      <c r="AN10" s="40">
        <f t="shared" ca="1" si="78"/>
        <v>56797</v>
      </c>
      <c r="AO10" s="40">
        <f t="shared" ca="1" si="78"/>
        <v>57923</v>
      </c>
      <c r="AP10" s="40">
        <f t="shared" ca="1" si="78"/>
        <v>57134</v>
      </c>
      <c r="AQ10" s="40">
        <f t="shared" ca="1" si="78"/>
        <v>51339</v>
      </c>
      <c r="AR10" s="40">
        <f t="shared" ca="1" si="78"/>
        <v>48260</v>
      </c>
      <c r="AS10" s="40">
        <f t="shared" ca="1" si="78"/>
        <v>46952</v>
      </c>
      <c r="AT10" s="40">
        <f t="shared" ca="1" si="78"/>
        <v>49712</v>
      </c>
      <c r="AU10" s="40">
        <f t="shared" ca="1" si="78"/>
        <v>48486</v>
      </c>
      <c r="AV10" s="40">
        <f t="shared" ca="1" si="78"/>
        <v>46346</v>
      </c>
      <c r="AW10" s="40">
        <f t="shared" ca="1" si="78"/>
        <v>41961</v>
      </c>
      <c r="AX10" s="40">
        <f t="shared" ca="1" si="78"/>
        <v>36456</v>
      </c>
      <c r="AY10" s="40">
        <f t="shared" ca="1" si="78"/>
        <v>31984</v>
      </c>
      <c r="AZ10" s="40">
        <f t="shared" ca="1" si="78"/>
        <v>31537</v>
      </c>
      <c r="BA10" s="40">
        <f t="shared" ca="1" si="78"/>
        <v>31216</v>
      </c>
      <c r="BB10" s="40">
        <f t="shared" ca="1" si="78"/>
        <v>32456</v>
      </c>
      <c r="BC10" s="40">
        <f t="shared" ca="1" si="78"/>
        <v>29153</v>
      </c>
      <c r="BD10" s="40">
        <f t="shared" ca="1" si="78"/>
        <v>30610.65</v>
      </c>
      <c r="BE10" s="40">
        <f t="shared" ca="1" si="78"/>
        <v>32141.182500000003</v>
      </c>
      <c r="BF10" s="40">
        <f t="shared" ca="1" si="78"/>
        <v>33748.241625000002</v>
      </c>
      <c r="BG10" s="40">
        <f t="shared" ca="1" si="78"/>
        <v>35435.653706250007</v>
      </c>
      <c r="BH10" s="40">
        <f t="shared" ca="1" si="78"/>
        <v>37207.436391562507</v>
      </c>
      <c r="BI10" s="40">
        <f t="shared" ca="1" si="78"/>
        <v>39067.808211140633</v>
      </c>
      <c r="BJ10" s="40">
        <f t="shared" ca="1" si="78"/>
        <v>41021.198621697666</v>
      </c>
      <c r="BK10" s="40">
        <f t="shared" ca="1" si="78"/>
        <v>43072.25855278255</v>
      </c>
      <c r="BL10" s="40">
        <f t="shared" ca="1" si="78"/>
        <v>45225.87148042168</v>
      </c>
      <c r="BM10" s="40">
        <f t="shared" ca="1" si="78"/>
        <v>47487.165054442768</v>
      </c>
      <c r="BN10" s="40">
        <f t="shared" ca="1" si="78"/>
        <v>49861.523307164905</v>
      </c>
      <c r="BO10" s="40">
        <f t="shared" ca="1" si="78"/>
        <v>52354.59947252315</v>
      </c>
      <c r="BP10" s="40">
        <f t="shared" ca="1" si="78"/>
        <v>54972.329446149313</v>
      </c>
      <c r="BQ10" s="40">
        <f t="shared" ca="1" si="78"/>
        <v>57720.945918456782</v>
      </c>
      <c r="BR10" s="40">
        <f t="shared" ca="1" si="78"/>
        <v>60606.993214379625</v>
      </c>
      <c r="BS10" s="40">
        <f t="shared" ca="1" si="78"/>
        <v>63637.342875098606</v>
      </c>
      <c r="BT10" s="40">
        <f t="shared" ca="1" si="78"/>
        <v>66819.210018853541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70160.170519796215</v>
      </c>
      <c r="BV10" s="40">
        <f t="shared" ca="1" si="79"/>
        <v>73668.179045786033</v>
      </c>
      <c r="BW10" s="40">
        <f t="shared" ca="1" si="79"/>
        <v>77351.587998075338</v>
      </c>
      <c r="BX10" s="40">
        <f t="shared" ca="1" si="79"/>
        <v>81219.167397979109</v>
      </c>
      <c r="BY10" s="40">
        <f t="shared" ca="1" si="79"/>
        <v>85280.125767878068</v>
      </c>
      <c r="BZ10" s="40">
        <f t="shared" ca="1" si="79"/>
        <v>89544.132056271977</v>
      </c>
      <c r="CA10" s="40">
        <f t="shared" ca="1" si="79"/>
        <v>94021.338659085581</v>
      </c>
      <c r="CB10" s="40">
        <f t="shared" ca="1" si="79"/>
        <v>98722.405592039868</v>
      </c>
      <c r="CC10" s="40">
        <f t="shared" ca="1" si="79"/>
        <v>103658.52587164186</v>
      </c>
      <c r="CD10" s="40">
        <f t="shared" ca="1" si="79"/>
        <v>108841.45216522396</v>
      </c>
      <c r="CE10" s="40">
        <f t="shared" ca="1" si="79"/>
        <v>114283.52477348517</v>
      </c>
      <c r="CF10" s="40">
        <f t="shared" ca="1" si="79"/>
        <v>119997.70101215944</v>
      </c>
      <c r="CG10" s="40">
        <f t="shared" ca="1" si="79"/>
        <v>125997.58606276741</v>
      </c>
      <c r="CH10" s="40">
        <f t="shared" ca="1" si="79"/>
        <v>132297.46536590578</v>
      </c>
      <c r="CI10" s="40">
        <f t="shared" ca="1" si="79"/>
        <v>138912.33863420106</v>
      </c>
      <c r="CJ10" s="40">
        <f t="shared" ca="1" si="79"/>
        <v>145857.95556591114</v>
      </c>
      <c r="CK10" s="40">
        <f t="shared" ca="1" si="79"/>
        <v>153150.8533442067</v>
      </c>
      <c r="CL10" s="40">
        <f t="shared" ca="1" si="79"/>
        <v>160808.39601141703</v>
      </c>
      <c r="CM10" s="40">
        <f t="shared" ca="1" si="79"/>
        <v>168848.81581198788</v>
      </c>
      <c r="CN10" s="40">
        <f t="shared" ca="1" si="79"/>
        <v>177291.25660258729</v>
      </c>
      <c r="CO10" s="40">
        <f t="shared" ca="1" si="79"/>
        <v>186155.81943271667</v>
      </c>
      <c r="CP10" s="40">
        <f t="shared" ca="1" si="79"/>
        <v>195463.61040435251</v>
      </c>
      <c r="CQ10" s="40">
        <f t="shared" ca="1" si="79"/>
        <v>205236.79092457014</v>
      </c>
      <c r="CR10" s="40">
        <f t="shared" ca="1" si="79"/>
        <v>215498.63047079867</v>
      </c>
      <c r="CS10" s="40">
        <f t="shared" ca="1" si="79"/>
        <v>226273.56199433861</v>
      </c>
      <c r="CT10" s="40">
        <f t="shared" ca="1" si="79"/>
        <v>237587.24009405554</v>
      </c>
      <c r="CU10" s="40">
        <f t="shared" ca="1" si="79"/>
        <v>249466.60209875833</v>
      </c>
      <c r="CV10" s="40">
        <f t="shared" ca="1" si="79"/>
        <v>261939.93220369625</v>
      </c>
      <c r="CW10" s="40">
        <f t="shared" ca="1" si="79"/>
        <v>275036.92881388107</v>
      </c>
      <c r="CX10" s="40">
        <f t="shared" ca="1" si="79"/>
        <v>288788.77525457513</v>
      </c>
      <c r="CY10" s="40">
        <f t="shared" ca="1" si="79"/>
        <v>303228.21401730389</v>
      </c>
      <c r="CZ10" s="40">
        <f t="shared" ca="1" si="79"/>
        <v>318389.6247181691</v>
      </c>
      <c r="DA10" s="40">
        <f t="shared" ca="1" si="79"/>
        <v>334309.10595407756</v>
      </c>
      <c r="DB10" s="40">
        <f t="shared" ca="1" si="79"/>
        <v>351024.56125178147</v>
      </c>
      <c r="DC10" s="40">
        <f t="shared" ca="1" si="79"/>
        <v>368575.78931437054</v>
      </c>
      <c r="DD10" s="40">
        <f t="shared" ca="1" si="79"/>
        <v>387004.5787800891</v>
      </c>
      <c r="DE10" s="40">
        <f t="shared" ca="1" si="79"/>
        <v>406354.80771909357</v>
      </c>
      <c r="DF10" s="40">
        <f t="shared" ca="1" si="79"/>
        <v>426672.54810504825</v>
      </c>
      <c r="DG10" s="40">
        <f t="shared" ca="1" si="79"/>
        <v>448006.17551030067</v>
      </c>
      <c r="DH10" s="40">
        <f t="shared" ca="1" si="79"/>
        <v>470406.48428581574</v>
      </c>
      <c r="DI10" s="40">
        <f t="shared" ca="1" si="79"/>
        <v>493926.80850010656</v>
      </c>
      <c r="DJ10" s="40">
        <f t="shared" ca="1" si="79"/>
        <v>518623.14892511192</v>
      </c>
      <c r="DK10" s="40">
        <f t="shared" ca="1" si="79"/>
        <v>544554.30637136754</v>
      </c>
      <c r="DL10" s="40">
        <f t="shared" ca="1" si="79"/>
        <v>571782.02168993594</v>
      </c>
      <c r="DM10" s="40">
        <f t="shared" ca="1" si="79"/>
        <v>600371.12277443276</v>
      </c>
      <c r="DN10" s="40">
        <f t="shared" ca="1" si="79"/>
        <v>630389.67891315441</v>
      </c>
      <c r="DO10" s="40">
        <f t="shared" ca="1" si="79"/>
        <v>661909.16285881214</v>
      </c>
      <c r="DP10" s="40">
        <f t="shared" ca="1" si="79"/>
        <v>695004.62100175279</v>
      </c>
      <c r="DQ10" s="40">
        <f t="shared" ca="1" si="79"/>
        <v>729754.85205184051</v>
      </c>
      <c r="DR10" s="40">
        <f t="shared" ca="1" si="79"/>
        <v>766242.59465443261</v>
      </c>
      <c r="DS10" s="40">
        <f t="shared" ca="1" si="79"/>
        <v>804554.72438715433</v>
      </c>
      <c r="DT10" s="40">
        <f t="shared" ca="1" si="79"/>
        <v>844782.46060651203</v>
      </c>
      <c r="DU10" s="40">
        <f t="shared" ca="1" si="79"/>
        <v>887021.58363683766</v>
      </c>
      <c r="DV10" s="40">
        <f t="shared" ca="1" si="79"/>
        <v>931372.66281867959</v>
      </c>
      <c r="DW10" s="40">
        <f t="shared" ca="1" si="79"/>
        <v>977941.29595961364</v>
      </c>
      <c r="DX10" s="40">
        <f t="shared" ca="1" si="79"/>
        <v>1026838.3607575943</v>
      </c>
      <c r="DY10" s="40">
        <f t="shared" ca="1" si="79"/>
        <v>1078180.2787954742</v>
      </c>
      <c r="DZ10" s="40">
        <f t="shared" ca="1" si="79"/>
        <v>1132089.2927352479</v>
      </c>
      <c r="EA10" s="40">
        <f t="shared" ca="1" si="79"/>
        <v>1188693.7573720103</v>
      </c>
      <c r="EB10" s="40">
        <f t="shared" ca="1" si="79"/>
        <v>1248128.4452406107</v>
      </c>
      <c r="EC10" s="40">
        <f t="shared" ca="1" si="79"/>
        <v>1310534.8675026414</v>
      </c>
      <c r="ED10" s="40">
        <f t="shared" ca="1" si="79"/>
        <v>1376061.6108777735</v>
      </c>
      <c r="EE10" s="40">
        <f t="shared" ca="1" si="79"/>
        <v>1444864.6914216622</v>
      </c>
      <c r="EF10" s="40">
        <f t="shared" ca="1" si="79"/>
        <v>1517107.9259927454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1592963.3222923828</v>
      </c>
      <c r="EH10" s="40">
        <f t="shared" ca="1" si="80"/>
        <v>1672611.4884070021</v>
      </c>
      <c r="EI10" s="40">
        <f t="shared" ca="1" si="80"/>
        <v>1756242.0628273522</v>
      </c>
      <c r="EJ10" s="40">
        <f t="shared" ca="1" si="80"/>
        <v>1844054.1659687199</v>
      </c>
      <c r="EK10" s="40">
        <f t="shared" ca="1" si="80"/>
        <v>1936256.874267156</v>
      </c>
      <c r="EL10" s="40">
        <f t="shared" ca="1" si="80"/>
        <v>2033069.7179805138</v>
      </c>
      <c r="EM10" s="40">
        <f t="shared" ca="1" si="80"/>
        <v>2134723.2038795394</v>
      </c>
      <c r="EN10" s="40">
        <f t="shared" ca="1" si="80"/>
        <v>2241459.3640735163</v>
      </c>
      <c r="EO10" s="40">
        <f t="shared" ca="1" si="80"/>
        <v>2353532.3322771923</v>
      </c>
      <c r="EP10" s="40">
        <f t="shared" ca="1" si="80"/>
        <v>2471208.948891052</v>
      </c>
      <c r="EQ10" s="40">
        <f t="shared" ca="1" si="80"/>
        <v>2594769.3963356046</v>
      </c>
      <c r="ER10" s="40">
        <f t="shared" ca="1" si="80"/>
        <v>2724507.8661523848</v>
      </c>
      <c r="ES10" s="40">
        <f t="shared" ca="1" si="80"/>
        <v>2860733.259460004</v>
      </c>
      <c r="ET10" s="40">
        <f t="shared" ca="1" si="80"/>
        <v>3003769.9224330042</v>
      </c>
      <c r="EU10" s="40">
        <f t="shared" ca="1" si="80"/>
        <v>3153958.4185546548</v>
      </c>
      <c r="EV10" s="40">
        <f t="shared" ca="1" si="80"/>
        <v>3311656.3394823875</v>
      </c>
      <c r="EW10" s="40">
        <f t="shared" ca="1" si="80"/>
        <v>3477239.1564565073</v>
      </c>
      <c r="EX10" s="40">
        <f t="shared" ca="1" si="80"/>
        <v>3651101.1142793326</v>
      </c>
      <c r="EY10" s="40">
        <f t="shared" ca="1" si="80"/>
        <v>3833656.1699932995</v>
      </c>
      <c r="EZ10" s="40">
        <f t="shared" ca="1" si="80"/>
        <v>4025338.9784929645</v>
      </c>
      <c r="FA10" s="40">
        <f t="shared" ca="1" si="80"/>
        <v>4226605.9274176126</v>
      </c>
      <c r="FB10" s="40">
        <f t="shared" ca="1" si="80"/>
        <v>4437936.2237884933</v>
      </c>
      <c r="FC10" s="40">
        <f t="shared" ca="1" si="80"/>
        <v>4659833.0349779185</v>
      </c>
      <c r="FD10" s="40">
        <f t="shared" ca="1" si="80"/>
        <v>4892824.6867268151</v>
      </c>
      <c r="FE10" s="40">
        <f t="shared" ca="1" si="80"/>
        <v>5137465.9210631559</v>
      </c>
      <c r="FF10" s="40">
        <f t="shared" ca="1" si="80"/>
        <v>5394339.217116314</v>
      </c>
      <c r="FG10" s="40">
        <f t="shared" ca="1" si="80"/>
        <v>5664056.1779721295</v>
      </c>
      <c r="FH10" s="40">
        <f t="shared" ca="1" si="80"/>
        <v>5947258.9868707359</v>
      </c>
      <c r="FI10" s="40">
        <f t="shared" ca="1" si="80"/>
        <v>6244621.9362142729</v>
      </c>
      <c r="FJ10" s="40">
        <f t="shared" ca="1" si="80"/>
        <v>6556853.0330249872</v>
      </c>
      <c r="FK10" s="40">
        <f t="shared" ca="1" si="80"/>
        <v>6884695.6846762365</v>
      </c>
      <c r="FL10" s="40">
        <f t="shared" ca="1" si="80"/>
        <v>7228930.4689100487</v>
      </c>
      <c r="FM10" s="40">
        <f t="shared" ca="1" si="80"/>
        <v>7590376.9923555516</v>
      </c>
      <c r="FN10" s="40">
        <f t="shared" ca="1" si="80"/>
        <v>7969895.8419733299</v>
      </c>
      <c r="FO10" s="40">
        <f t="shared" ca="1" si="80"/>
        <v>8368390.6340719964</v>
      </c>
      <c r="FP10" s="40">
        <f t="shared" ca="1" si="80"/>
        <v>8786810.1657755971</v>
      </c>
      <c r="FQ10" s="40">
        <f t="shared" ca="1" si="80"/>
        <v>9226150.6740643773</v>
      </c>
      <c r="FR10" s="40">
        <f t="shared" ca="1" si="80"/>
        <v>9687458.2077675965</v>
      </c>
      <c r="FS10" s="40">
        <f t="shared" ca="1" si="80"/>
        <v>10171831.118155977</v>
      </c>
      <c r="FT10" s="40">
        <f t="shared" ca="1" si="80"/>
        <v>10680422.674063776</v>
      </c>
      <c r="FU10" s="40">
        <f t="shared" ca="1" si="80"/>
        <v>11214443.807766965</v>
      </c>
      <c r="FV10" s="40">
        <f t="shared" ca="1" si="80"/>
        <v>11775165.998155313</v>
      </c>
      <c r="FW10" s="40">
        <f t="shared" ca="1" si="80"/>
        <v>12363924.298063079</v>
      </c>
      <c r="FX10" s="40">
        <f t="shared" ca="1" si="80"/>
        <v>12982120.512966234</v>
      </c>
      <c r="FY10" s="40">
        <f t="shared" ca="1" si="80"/>
        <v>13631226.538614547</v>
      </c>
      <c r="FZ10" s="40">
        <f t="shared" ca="1" si="80"/>
        <v>14312787.865545275</v>
      </c>
      <c r="GA10" s="40">
        <f t="shared" ca="1" si="80"/>
        <v>15028427.25882254</v>
      </c>
      <c r="GB10" s="40">
        <f t="shared" ca="1" si="80"/>
        <v>15779848.621763667</v>
      </c>
      <c r="GC10" s="40">
        <f t="shared" ca="1" si="80"/>
        <v>16568841.052851852</v>
      </c>
      <c r="GD10" s="40">
        <f t="shared" ca="1" si="80"/>
        <v>17397283.105494447</v>
      </c>
      <c r="GE10" s="40">
        <f t="shared" ca="1" si="80"/>
        <v>18267147.26076917</v>
      </c>
      <c r="GF10" s="40">
        <f t="shared" ca="1" si="80"/>
        <v>19180504.623807628</v>
      </c>
      <c r="GG10" s="40">
        <f t="shared" ca="1" si="80"/>
        <v>20139529.854998011</v>
      </c>
      <c r="GH10" s="40">
        <f t="shared" ca="1" si="80"/>
        <v>21146506.347747911</v>
      </c>
      <c r="GI10" s="40">
        <f t="shared" ca="1" si="80"/>
        <v>22203831.665135309</v>
      </c>
      <c r="GJ10" s="40">
        <f t="shared" ca="1" si="80"/>
        <v>23314023.248392075</v>
      </c>
      <c r="GK10" s="40">
        <f t="shared" ca="1" si="80"/>
        <v>24479724.410811681</v>
      </c>
      <c r="GL10" s="40">
        <f t="shared" ca="1" si="80"/>
        <v>25703710.631352268</v>
      </c>
      <c r="GM10" s="40">
        <f t="shared" ca="1" si="80"/>
        <v>26988896.162919883</v>
      </c>
      <c r="GN10" s="40">
        <f t="shared" ca="1" si="80"/>
        <v>28338340.971065879</v>
      </c>
      <c r="GO10" s="40">
        <f t="shared" ca="1" si="80"/>
        <v>29755258.019619174</v>
      </c>
      <c r="GP10" s="40">
        <f t="shared" ca="1" si="80"/>
        <v>31243020.920600135</v>
      </c>
      <c r="GQ10" s="40">
        <f t="shared" ca="1" si="80"/>
        <v>32805171.966630142</v>
      </c>
      <c r="GR10" s="40">
        <f t="shared" ca="1" si="80"/>
        <v>33513576.800000001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33513576.800000001</v>
      </c>
      <c r="GT10" s="40">
        <f t="shared" ca="1" si="81"/>
        <v>33513576.800000001</v>
      </c>
      <c r="GU10" s="40">
        <f t="shared" ca="1" si="81"/>
        <v>33513576.800000001</v>
      </c>
      <c r="GV10" s="40">
        <f t="shared" ca="1" si="81"/>
        <v>33513576.800000001</v>
      </c>
      <c r="GW10" s="40">
        <f t="shared" ca="1" si="81"/>
        <v>33513576.800000001</v>
      </c>
      <c r="GX10" s="40">
        <f t="shared" ca="1" si="81"/>
        <v>33513576.800000001</v>
      </c>
      <c r="GY10" s="40">
        <f t="shared" ca="1" si="81"/>
        <v>33513576.800000001</v>
      </c>
      <c r="GZ10" s="40">
        <f t="shared" ca="1" si="81"/>
        <v>33513576.800000001</v>
      </c>
      <c r="HA10" s="40">
        <f t="shared" ca="1" si="81"/>
        <v>33513576.800000001</v>
      </c>
      <c r="HB10" s="40">
        <f t="shared" ca="1" si="81"/>
        <v>33513576.800000001</v>
      </c>
      <c r="HC10" s="40">
        <f t="shared" ca="1" si="81"/>
        <v>33513576.800000001</v>
      </c>
      <c r="HD10" s="40">
        <f t="shared" ca="1" si="81"/>
        <v>33513576.800000001</v>
      </c>
      <c r="HE10" s="40">
        <f t="shared" ca="1" si="81"/>
        <v>33513576.800000001</v>
      </c>
      <c r="HF10" s="40">
        <f t="shared" ca="1" si="81"/>
        <v>33513576.800000001</v>
      </c>
      <c r="HG10" s="40">
        <f t="shared" ca="1" si="81"/>
        <v>33513576.800000001</v>
      </c>
      <c r="HH10" s="40">
        <f t="shared" ca="1" si="81"/>
        <v>33513576.800000001</v>
      </c>
      <c r="HI10" s="40">
        <f t="shared" ca="1" si="81"/>
        <v>33513576.800000001</v>
      </c>
      <c r="HJ10" s="40">
        <f t="shared" ca="1" si="81"/>
        <v>33513576.800000001</v>
      </c>
      <c r="HK10" s="40">
        <f t="shared" ca="1" si="81"/>
        <v>33513576.800000001</v>
      </c>
      <c r="HL10" s="40">
        <f t="shared" ca="1" si="81"/>
        <v>33513576.800000001</v>
      </c>
      <c r="HM10" s="40">
        <f t="shared" ca="1" si="81"/>
        <v>33513576.800000001</v>
      </c>
      <c r="HN10" s="40">
        <f t="shared" ca="1" si="81"/>
        <v>33513576.800000001</v>
      </c>
      <c r="HO10" s="40">
        <f t="shared" ca="1" si="81"/>
        <v>33513576.800000001</v>
      </c>
      <c r="HP10" s="40">
        <f t="shared" ca="1" si="81"/>
        <v>33513576.800000001</v>
      </c>
      <c r="HQ10" s="40">
        <f t="shared" ca="1" si="81"/>
        <v>33513576.800000001</v>
      </c>
      <c r="HR10" s="40">
        <f t="shared" ca="1" si="81"/>
        <v>33513576.800000001</v>
      </c>
      <c r="HS10" s="40">
        <f t="shared" ca="1" si="81"/>
        <v>33513576.800000001</v>
      </c>
      <c r="HT10" s="40">
        <f t="shared" ca="1" si="81"/>
        <v>33513576.800000001</v>
      </c>
      <c r="HU10" s="40">
        <f t="shared" ca="1" si="81"/>
        <v>33513576.800000001</v>
      </c>
      <c r="HV10" s="40">
        <f t="shared" ca="1" si="81"/>
        <v>33513576.800000001</v>
      </c>
      <c r="HW10" s="40">
        <f t="shared" ca="1" si="81"/>
        <v>33513576.800000001</v>
      </c>
      <c r="HX10" s="40">
        <f t="shared" ca="1" si="81"/>
        <v>33513576.800000001</v>
      </c>
      <c r="HY10" s="40">
        <f t="shared" ca="1" si="81"/>
        <v>33513576.800000001</v>
      </c>
      <c r="HZ10" s="40">
        <f t="shared" ca="1" si="81"/>
        <v>33513576.800000001</v>
      </c>
      <c r="IA10" s="40">
        <f t="shared" ca="1" si="81"/>
        <v>33513576.800000001</v>
      </c>
      <c r="IB10" s="40">
        <f t="shared" ca="1" si="81"/>
        <v>33513576.800000001</v>
      </c>
      <c r="IC10" s="40">
        <f t="shared" ca="1" si="81"/>
        <v>33513576.800000001</v>
      </c>
      <c r="ID10" s="40">
        <f t="shared" ca="1" si="81"/>
        <v>33513576.800000001</v>
      </c>
      <c r="IE10" s="40">
        <f t="shared" ca="1" si="81"/>
        <v>33513576.800000001</v>
      </c>
      <c r="IF10" s="40">
        <f t="shared" ca="1" si="81"/>
        <v>33513576.800000001</v>
      </c>
      <c r="IG10" s="40">
        <f t="shared" ca="1" si="81"/>
        <v>33513576.800000001</v>
      </c>
      <c r="IH10" s="40">
        <f t="shared" ca="1" si="81"/>
        <v>33513576.800000001</v>
      </c>
      <c r="II10" s="40">
        <f t="shared" ca="1" si="81"/>
        <v>33513576.800000001</v>
      </c>
      <c r="IJ10" s="40">
        <f t="shared" ca="1" si="81"/>
        <v>33513576.800000001</v>
      </c>
      <c r="IK10" s="40">
        <f t="shared" ca="1" si="81"/>
        <v>33513576.800000001</v>
      </c>
      <c r="IL10" s="40">
        <f t="shared" ca="1" si="81"/>
        <v>33513576.800000001</v>
      </c>
      <c r="IM10" s="40">
        <f t="shared" ca="1" si="81"/>
        <v>33513576.800000001</v>
      </c>
      <c r="IN10" s="40">
        <f t="shared" ca="1" si="81"/>
        <v>33513576.800000001</v>
      </c>
    </row>
    <row r="11" spans="2:248" x14ac:dyDescent="0.3">
      <c r="B11" s="19" t="s">
        <v>520</v>
      </c>
      <c r="C11" s="53">
        <f ca="1">HLOOKUP($C$5-1,G4:IN16,13,FALSE)</f>
        <v>-5.6598862051613276E-2</v>
      </c>
      <c r="E11" s="22">
        <f>Projections!Z17</f>
        <v>0.1</v>
      </c>
      <c r="F11" s="19" t="str">
        <f t="shared" ref="F11:F12" si="82">TEXT(E11,"0%")&amp;" daily increase"</f>
        <v>10%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130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140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150</v>
      </c>
      <c r="J11" s="40">
        <f t="shared" ca="1" si="85"/>
        <v>218.66666666666666</v>
      </c>
      <c r="K11" s="40">
        <f t="shared" ca="1" si="85"/>
        <v>449.5</v>
      </c>
      <c r="L11" s="40">
        <f t="shared" ca="1" si="85"/>
        <v>644</v>
      </c>
      <c r="M11" s="40">
        <f t="shared" ca="1" si="85"/>
        <v>777.33333333333337</v>
      </c>
      <c r="N11" s="40">
        <f t="shared" ca="1" si="85"/>
        <v>1021.4285714285714</v>
      </c>
      <c r="O11" s="40">
        <f t="shared" ca="1" si="85"/>
        <v>1159.75</v>
      </c>
      <c r="P11" s="40">
        <f t="shared" ca="1" si="85"/>
        <v>1442.5555555555557</v>
      </c>
      <c r="Q11" s="40">
        <f t="shared" ca="1" si="85"/>
        <v>1895</v>
      </c>
      <c r="R11" s="40">
        <f t="shared" ca="1" si="85"/>
        <v>2733.181818181818</v>
      </c>
      <c r="S11" s="40">
        <f t="shared" ca="1" si="85"/>
        <v>3487</v>
      </c>
      <c r="T11" s="40">
        <f t="shared" ca="1" si="85"/>
        <v>4352</v>
      </c>
      <c r="U11" s="40">
        <f t="shared" ca="1" si="85"/>
        <v>5465</v>
      </c>
      <c r="V11" s="40">
        <f t="shared" ca="1" si="85"/>
        <v>6562</v>
      </c>
      <c r="W11" s="40">
        <f t="shared" ca="1" si="85"/>
        <v>8384</v>
      </c>
      <c r="X11" s="40">
        <f t="shared" ca="1" si="85"/>
        <v>11380</v>
      </c>
      <c r="Y11" s="40">
        <f t="shared" ca="1" si="85"/>
        <v>14004</v>
      </c>
      <c r="Z11" s="40">
        <f t="shared" ca="1" si="85"/>
        <v>18478</v>
      </c>
      <c r="AA11" s="40">
        <f t="shared" ca="1" si="85"/>
        <v>20400</v>
      </c>
      <c r="AB11" s="40">
        <f t="shared" ca="1" si="85"/>
        <v>22429</v>
      </c>
      <c r="AC11" s="40">
        <f t="shared" ca="1" si="85"/>
        <v>25360</v>
      </c>
      <c r="AD11" s="40">
        <f t="shared" ca="1" si="85"/>
        <v>28233</v>
      </c>
      <c r="AE11" s="40">
        <f t="shared" ca="1" si="85"/>
        <v>31631</v>
      </c>
      <c r="AF11" s="40">
        <f t="shared" ca="1" si="85"/>
        <v>36679</v>
      </c>
      <c r="AG11" s="40">
        <f t="shared" ca="1" si="85"/>
        <v>41803</v>
      </c>
      <c r="AH11" s="40">
        <f t="shared" ca="1" si="85"/>
        <v>46051</v>
      </c>
      <c r="AI11" s="40">
        <f t="shared" ca="1" si="85"/>
        <v>46197</v>
      </c>
      <c r="AJ11" s="40">
        <f t="shared" ca="1" si="85"/>
        <v>47987</v>
      </c>
      <c r="AK11" s="40">
        <f t="shared" ca="1" si="85"/>
        <v>46747</v>
      </c>
      <c r="AL11" s="40">
        <f t="shared" ca="1" si="85"/>
        <v>52475</v>
      </c>
      <c r="AM11" s="40">
        <f t="shared" ca="1" si="85"/>
        <v>56258</v>
      </c>
      <c r="AN11" s="40">
        <f t="shared" ca="1" si="85"/>
        <v>56797</v>
      </c>
      <c r="AO11" s="40">
        <f t="shared" ca="1" si="85"/>
        <v>57923</v>
      </c>
      <c r="AP11" s="40">
        <f t="shared" ca="1" si="85"/>
        <v>57134</v>
      </c>
      <c r="AQ11" s="40">
        <f t="shared" ca="1" si="85"/>
        <v>51339</v>
      </c>
      <c r="AR11" s="40">
        <f t="shared" ca="1" si="85"/>
        <v>48260</v>
      </c>
      <c r="AS11" s="40">
        <f t="shared" ca="1" si="85"/>
        <v>46952</v>
      </c>
      <c r="AT11" s="40">
        <f t="shared" ca="1" si="85"/>
        <v>49712</v>
      </c>
      <c r="AU11" s="40">
        <f t="shared" ca="1" si="85"/>
        <v>48486</v>
      </c>
      <c r="AV11" s="40">
        <f t="shared" ca="1" si="85"/>
        <v>46346</v>
      </c>
      <c r="AW11" s="40">
        <f t="shared" ca="1" si="85"/>
        <v>41961</v>
      </c>
      <c r="AX11" s="40">
        <f t="shared" ca="1" si="85"/>
        <v>36456</v>
      </c>
      <c r="AY11" s="40">
        <f t="shared" ca="1" si="85"/>
        <v>31984</v>
      </c>
      <c r="AZ11" s="40">
        <f t="shared" ca="1" si="85"/>
        <v>31537</v>
      </c>
      <c r="BA11" s="40">
        <f t="shared" ca="1" si="85"/>
        <v>31216</v>
      </c>
      <c r="BB11" s="40">
        <f t="shared" ca="1" si="85"/>
        <v>32456</v>
      </c>
      <c r="BC11" s="40">
        <f t="shared" ca="1" si="85"/>
        <v>29153</v>
      </c>
      <c r="BD11" s="40">
        <f t="shared" ca="1" si="85"/>
        <v>32068.300000000003</v>
      </c>
      <c r="BE11" s="40">
        <f t="shared" ca="1" si="85"/>
        <v>35275.130000000005</v>
      </c>
      <c r="BF11" s="40">
        <f t="shared" ca="1" si="85"/>
        <v>38802.643000000011</v>
      </c>
      <c r="BG11" s="40">
        <f t="shared" ca="1" si="85"/>
        <v>42682.907300000013</v>
      </c>
      <c r="BH11" s="40">
        <f t="shared" ca="1" si="85"/>
        <v>46951.198030000021</v>
      </c>
      <c r="BI11" s="40">
        <f t="shared" ca="1" si="85"/>
        <v>51646.31783300003</v>
      </c>
      <c r="BJ11" s="40">
        <f t="shared" ca="1" si="85"/>
        <v>56810.949616300037</v>
      </c>
      <c r="BK11" s="40">
        <f t="shared" ca="1" si="85"/>
        <v>62492.044577930043</v>
      </c>
      <c r="BL11" s="40">
        <f t="shared" ca="1" si="85"/>
        <v>68741.249035723056</v>
      </c>
      <c r="BM11" s="40">
        <f t="shared" ca="1" si="85"/>
        <v>75615.373939295372</v>
      </c>
      <c r="BN11" s="40">
        <f t="shared" ca="1" si="85"/>
        <v>83176.911333224911</v>
      </c>
      <c r="BO11" s="40">
        <f t="shared" ca="1" si="85"/>
        <v>91494.602466547411</v>
      </c>
      <c r="BP11" s="40">
        <f t="shared" ca="1" si="85"/>
        <v>100644.06271320216</v>
      </c>
      <c r="BQ11" s="40">
        <f t="shared" ca="1" si="85"/>
        <v>110708.46898452239</v>
      </c>
      <c r="BR11" s="40">
        <f t="shared" ca="1" si="85"/>
        <v>121779.31588297464</v>
      </c>
      <c r="BS11" s="40">
        <f t="shared" ca="1" si="85"/>
        <v>133957.2474712721</v>
      </c>
      <c r="BT11" s="40">
        <f t="shared" ca="1" si="85"/>
        <v>147352.97221839931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162088.26944023927</v>
      </c>
      <c r="BV11" s="40">
        <f t="shared" ca="1" si="86"/>
        <v>178297.09638426322</v>
      </c>
      <c r="BW11" s="40">
        <f t="shared" ca="1" si="86"/>
        <v>196126.80602268956</v>
      </c>
      <c r="BX11" s="40">
        <f t="shared" ca="1" si="86"/>
        <v>215739.48662495855</v>
      </c>
      <c r="BY11" s="40">
        <f t="shared" ca="1" si="86"/>
        <v>237313.43528745443</v>
      </c>
      <c r="BZ11" s="40">
        <f t="shared" ca="1" si="86"/>
        <v>261044.77881619989</v>
      </c>
      <c r="CA11" s="40">
        <f t="shared" ca="1" si="86"/>
        <v>287149.25669781992</v>
      </c>
      <c r="CB11" s="40">
        <f t="shared" ca="1" si="86"/>
        <v>315864.18236760196</v>
      </c>
      <c r="CC11" s="40">
        <f t="shared" ca="1" si="86"/>
        <v>347450.6006043622</v>
      </c>
      <c r="CD11" s="40">
        <f t="shared" ca="1" si="86"/>
        <v>382195.66066479846</v>
      </c>
      <c r="CE11" s="40">
        <f t="shared" ca="1" si="86"/>
        <v>420415.22673127835</v>
      </c>
      <c r="CF11" s="40">
        <f t="shared" ca="1" si="86"/>
        <v>462456.74940440623</v>
      </c>
      <c r="CG11" s="40">
        <f t="shared" ca="1" si="86"/>
        <v>508702.42434484692</v>
      </c>
      <c r="CH11" s="40">
        <f t="shared" ca="1" si="86"/>
        <v>559572.66677933163</v>
      </c>
      <c r="CI11" s="40">
        <f t="shared" ca="1" si="86"/>
        <v>615529.93345726479</v>
      </c>
      <c r="CJ11" s="40">
        <f t="shared" ca="1" si="86"/>
        <v>677082.92680299131</v>
      </c>
      <c r="CK11" s="40">
        <f t="shared" ca="1" si="86"/>
        <v>744791.21948329045</v>
      </c>
      <c r="CL11" s="40">
        <f t="shared" ca="1" si="86"/>
        <v>819270.3414316196</v>
      </c>
      <c r="CM11" s="40">
        <f t="shared" ca="1" si="86"/>
        <v>901197.37557478168</v>
      </c>
      <c r="CN11" s="40">
        <f t="shared" ca="1" si="86"/>
        <v>991317.11313225992</v>
      </c>
      <c r="CO11" s="40">
        <f t="shared" ca="1" si="86"/>
        <v>1090448.8244454861</v>
      </c>
      <c r="CP11" s="40">
        <f t="shared" ca="1" si="86"/>
        <v>1199493.7068900347</v>
      </c>
      <c r="CQ11" s="40">
        <f t="shared" ca="1" si="86"/>
        <v>1319443.0775790382</v>
      </c>
      <c r="CR11" s="40">
        <f t="shared" ca="1" si="86"/>
        <v>1451387.3853369423</v>
      </c>
      <c r="CS11" s="40">
        <f t="shared" ca="1" si="86"/>
        <v>1596526.1238706366</v>
      </c>
      <c r="CT11" s="40">
        <f t="shared" ca="1" si="86"/>
        <v>1756178.7362577005</v>
      </c>
      <c r="CU11" s="40">
        <f t="shared" ca="1" si="86"/>
        <v>1931796.6098834707</v>
      </c>
      <c r="CV11" s="40">
        <f t="shared" ca="1" si="86"/>
        <v>2124976.2708718181</v>
      </c>
      <c r="CW11" s="40">
        <f t="shared" ca="1" si="86"/>
        <v>2337473.897959</v>
      </c>
      <c r="CX11" s="40">
        <f t="shared" ca="1" si="86"/>
        <v>2571221.2877549003</v>
      </c>
      <c r="CY11" s="40">
        <f t="shared" ca="1" si="86"/>
        <v>2828343.4165303907</v>
      </c>
      <c r="CZ11" s="40">
        <f t="shared" ca="1" si="86"/>
        <v>3111177.7581834299</v>
      </c>
      <c r="DA11" s="40">
        <f t="shared" ca="1" si="86"/>
        <v>3422295.5340017732</v>
      </c>
      <c r="DB11" s="40">
        <f t="shared" ca="1" si="86"/>
        <v>3764525.0874019507</v>
      </c>
      <c r="DC11" s="40">
        <f t="shared" ca="1" si="86"/>
        <v>4140977.5961421463</v>
      </c>
      <c r="DD11" s="40">
        <f t="shared" ca="1" si="86"/>
        <v>4555075.355756361</v>
      </c>
      <c r="DE11" s="40">
        <f t="shared" ca="1" si="86"/>
        <v>5010582.8913319977</v>
      </c>
      <c r="DF11" s="40">
        <f t="shared" ca="1" si="86"/>
        <v>5511641.1804651981</v>
      </c>
      <c r="DG11" s="40">
        <f t="shared" ca="1" si="86"/>
        <v>6062805.2985117184</v>
      </c>
      <c r="DH11" s="40">
        <f t="shared" ca="1" si="86"/>
        <v>6669085.8283628905</v>
      </c>
      <c r="DI11" s="40">
        <f t="shared" ca="1" si="86"/>
        <v>7335994.4111991804</v>
      </c>
      <c r="DJ11" s="40">
        <f t="shared" ca="1" si="86"/>
        <v>8069593.852319099</v>
      </c>
      <c r="DK11" s="40">
        <f t="shared" ca="1" si="86"/>
        <v>8876553.2375510093</v>
      </c>
      <c r="DL11" s="40">
        <f t="shared" ca="1" si="86"/>
        <v>9764208.5613061115</v>
      </c>
      <c r="DM11" s="40">
        <f t="shared" ca="1" si="86"/>
        <v>10740629.417436723</v>
      </c>
      <c r="DN11" s="40">
        <f t="shared" ca="1" si="86"/>
        <v>11814692.359180396</v>
      </c>
      <c r="DO11" s="40">
        <f t="shared" ca="1" si="86"/>
        <v>12996161.595098438</v>
      </c>
      <c r="DP11" s="40">
        <f t="shared" ca="1" si="86"/>
        <v>14295777.754608283</v>
      </c>
      <c r="DQ11" s="40">
        <f t="shared" ca="1" si="86"/>
        <v>15725355.530069113</v>
      </c>
      <c r="DR11" s="40">
        <f t="shared" ca="1" si="86"/>
        <v>17297891.083076026</v>
      </c>
      <c r="DS11" s="40">
        <f t="shared" ca="1" si="86"/>
        <v>19027680.19138363</v>
      </c>
      <c r="DT11" s="40">
        <f t="shared" ca="1" si="86"/>
        <v>20930448.210521996</v>
      </c>
      <c r="DU11" s="40">
        <f t="shared" ca="1" si="86"/>
        <v>23023493.031574197</v>
      </c>
      <c r="DV11" s="40">
        <f t="shared" ca="1" si="86"/>
        <v>25325842.33473162</v>
      </c>
      <c r="DW11" s="40">
        <f t="shared" ca="1" si="86"/>
        <v>27858426.568204783</v>
      </c>
      <c r="DX11" s="40">
        <f t="shared" ca="1" si="86"/>
        <v>30644269.225025263</v>
      </c>
      <c r="DY11" s="40">
        <f t="shared" ca="1" si="86"/>
        <v>33513576.800000001</v>
      </c>
      <c r="DZ11" s="40">
        <f t="shared" ca="1" si="86"/>
        <v>33513576.800000001</v>
      </c>
      <c r="EA11" s="40">
        <f t="shared" ca="1" si="86"/>
        <v>33513576.800000001</v>
      </c>
      <c r="EB11" s="40">
        <f t="shared" ca="1" si="86"/>
        <v>33513576.800000001</v>
      </c>
      <c r="EC11" s="40">
        <f t="shared" ca="1" si="86"/>
        <v>33513576.800000001</v>
      </c>
      <c r="ED11" s="40">
        <f t="shared" ca="1" si="86"/>
        <v>33513576.800000001</v>
      </c>
      <c r="EE11" s="40">
        <f t="shared" ca="1" si="86"/>
        <v>33513576.800000001</v>
      </c>
      <c r="EF11" s="40">
        <f t="shared" ca="1" si="86"/>
        <v>33513576.800000001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33513576.800000001</v>
      </c>
      <c r="EH11" s="40">
        <f t="shared" ca="1" si="87"/>
        <v>33513576.800000001</v>
      </c>
      <c r="EI11" s="40">
        <f t="shared" ca="1" si="87"/>
        <v>33513576.800000001</v>
      </c>
      <c r="EJ11" s="40">
        <f t="shared" ca="1" si="87"/>
        <v>33513576.800000001</v>
      </c>
      <c r="EK11" s="40">
        <f t="shared" ca="1" si="87"/>
        <v>33513576.800000001</v>
      </c>
      <c r="EL11" s="40">
        <f t="shared" ca="1" si="87"/>
        <v>33513576.800000001</v>
      </c>
      <c r="EM11" s="40">
        <f t="shared" ca="1" si="87"/>
        <v>33513576.800000001</v>
      </c>
      <c r="EN11" s="40">
        <f t="shared" ca="1" si="87"/>
        <v>33513576.800000001</v>
      </c>
      <c r="EO11" s="40">
        <f t="shared" ca="1" si="87"/>
        <v>33513576.800000001</v>
      </c>
      <c r="EP11" s="40">
        <f t="shared" ca="1" si="87"/>
        <v>33513576.800000001</v>
      </c>
      <c r="EQ11" s="40">
        <f t="shared" ca="1" si="87"/>
        <v>33513576.800000001</v>
      </c>
      <c r="ER11" s="40">
        <f t="shared" ca="1" si="87"/>
        <v>33513576.800000001</v>
      </c>
      <c r="ES11" s="40">
        <f t="shared" ca="1" si="87"/>
        <v>33513576.800000001</v>
      </c>
      <c r="ET11" s="40">
        <f t="shared" ca="1" si="87"/>
        <v>33513576.800000001</v>
      </c>
      <c r="EU11" s="40">
        <f t="shared" ca="1" si="87"/>
        <v>33513576.800000001</v>
      </c>
      <c r="EV11" s="40">
        <f t="shared" ca="1" si="87"/>
        <v>33513576.800000001</v>
      </c>
      <c r="EW11" s="40">
        <f t="shared" ca="1" si="87"/>
        <v>33513576.800000001</v>
      </c>
      <c r="EX11" s="40">
        <f t="shared" ca="1" si="87"/>
        <v>33513576.800000001</v>
      </c>
      <c r="EY11" s="40">
        <f t="shared" ca="1" si="87"/>
        <v>33513576.800000001</v>
      </c>
      <c r="EZ11" s="40">
        <f t="shared" ca="1" si="87"/>
        <v>33513576.800000001</v>
      </c>
      <c r="FA11" s="40">
        <f t="shared" ca="1" si="87"/>
        <v>33513576.800000001</v>
      </c>
      <c r="FB11" s="40">
        <f t="shared" ca="1" si="87"/>
        <v>33513576.800000001</v>
      </c>
      <c r="FC11" s="40">
        <f t="shared" ca="1" si="87"/>
        <v>33513576.800000001</v>
      </c>
      <c r="FD11" s="40">
        <f t="shared" ca="1" si="87"/>
        <v>33513576.800000001</v>
      </c>
      <c r="FE11" s="40">
        <f t="shared" ca="1" si="87"/>
        <v>33513576.800000001</v>
      </c>
      <c r="FF11" s="40">
        <f t="shared" ca="1" si="87"/>
        <v>33513576.800000001</v>
      </c>
      <c r="FG11" s="40">
        <f t="shared" ca="1" si="87"/>
        <v>33513576.800000001</v>
      </c>
      <c r="FH11" s="40">
        <f t="shared" ca="1" si="87"/>
        <v>33513576.800000001</v>
      </c>
      <c r="FI11" s="40">
        <f t="shared" ca="1" si="87"/>
        <v>33513576.800000001</v>
      </c>
      <c r="FJ11" s="40">
        <f t="shared" ca="1" si="87"/>
        <v>33513576.800000001</v>
      </c>
      <c r="FK11" s="40">
        <f t="shared" ca="1" si="87"/>
        <v>33513576.800000001</v>
      </c>
      <c r="FL11" s="40">
        <f t="shared" ca="1" si="87"/>
        <v>33513576.800000001</v>
      </c>
      <c r="FM11" s="40">
        <f t="shared" ca="1" si="87"/>
        <v>33513576.800000001</v>
      </c>
      <c r="FN11" s="40">
        <f t="shared" ca="1" si="87"/>
        <v>33513576.800000001</v>
      </c>
      <c r="FO11" s="40">
        <f t="shared" ca="1" si="87"/>
        <v>33513576.800000001</v>
      </c>
      <c r="FP11" s="40">
        <f t="shared" ca="1" si="87"/>
        <v>33513576.800000001</v>
      </c>
      <c r="FQ11" s="40">
        <f t="shared" ca="1" si="87"/>
        <v>33513576.800000001</v>
      </c>
      <c r="FR11" s="40">
        <f t="shared" ca="1" si="87"/>
        <v>33513576.800000001</v>
      </c>
      <c r="FS11" s="40">
        <f t="shared" ca="1" si="87"/>
        <v>33513576.800000001</v>
      </c>
      <c r="FT11" s="40">
        <f t="shared" ca="1" si="87"/>
        <v>33513576.800000001</v>
      </c>
      <c r="FU11" s="40">
        <f t="shared" ca="1" si="87"/>
        <v>33513576.800000001</v>
      </c>
      <c r="FV11" s="40">
        <f t="shared" ca="1" si="87"/>
        <v>33513576.800000001</v>
      </c>
      <c r="FW11" s="40">
        <f t="shared" ca="1" si="87"/>
        <v>33513576.800000001</v>
      </c>
      <c r="FX11" s="40">
        <f t="shared" ca="1" si="87"/>
        <v>33513576.800000001</v>
      </c>
      <c r="FY11" s="40">
        <f t="shared" ca="1" si="87"/>
        <v>33513576.800000001</v>
      </c>
      <c r="FZ11" s="40">
        <f t="shared" ca="1" si="87"/>
        <v>33513576.800000001</v>
      </c>
      <c r="GA11" s="40">
        <f t="shared" ca="1" si="87"/>
        <v>33513576.800000001</v>
      </c>
      <c r="GB11" s="40">
        <f t="shared" ca="1" si="87"/>
        <v>33513576.800000001</v>
      </c>
      <c r="GC11" s="40">
        <f t="shared" ca="1" si="87"/>
        <v>33513576.800000001</v>
      </c>
      <c r="GD11" s="40">
        <f t="shared" ca="1" si="87"/>
        <v>33513576.800000001</v>
      </c>
      <c r="GE11" s="40">
        <f t="shared" ca="1" si="87"/>
        <v>33513576.800000001</v>
      </c>
      <c r="GF11" s="40">
        <f t="shared" ca="1" si="87"/>
        <v>33513576.800000001</v>
      </c>
      <c r="GG11" s="40">
        <f t="shared" ca="1" si="87"/>
        <v>33513576.800000001</v>
      </c>
      <c r="GH11" s="40">
        <f t="shared" ca="1" si="87"/>
        <v>33513576.800000001</v>
      </c>
      <c r="GI11" s="40">
        <f t="shared" ca="1" si="87"/>
        <v>33513576.800000001</v>
      </c>
      <c r="GJ11" s="40">
        <f t="shared" ca="1" si="87"/>
        <v>33513576.800000001</v>
      </c>
      <c r="GK11" s="40">
        <f t="shared" ca="1" si="87"/>
        <v>33513576.800000001</v>
      </c>
      <c r="GL11" s="40">
        <f t="shared" ca="1" si="87"/>
        <v>33513576.800000001</v>
      </c>
      <c r="GM11" s="40">
        <f t="shared" ca="1" si="87"/>
        <v>33513576.800000001</v>
      </c>
      <c r="GN11" s="40">
        <f t="shared" ca="1" si="87"/>
        <v>33513576.800000001</v>
      </c>
      <c r="GO11" s="40">
        <f t="shared" ca="1" si="87"/>
        <v>33513576.800000001</v>
      </c>
      <c r="GP11" s="40">
        <f t="shared" ca="1" si="87"/>
        <v>33513576.800000001</v>
      </c>
      <c r="GQ11" s="40">
        <f t="shared" ca="1" si="87"/>
        <v>33513576.800000001</v>
      </c>
      <c r="GR11" s="40">
        <f t="shared" ca="1" si="87"/>
        <v>33513576.800000001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33513576.800000001</v>
      </c>
      <c r="GT11" s="40">
        <f t="shared" ca="1" si="88"/>
        <v>33513576.800000001</v>
      </c>
      <c r="GU11" s="40">
        <f t="shared" ca="1" si="88"/>
        <v>33513576.800000001</v>
      </c>
      <c r="GV11" s="40">
        <f t="shared" ca="1" si="88"/>
        <v>33513576.800000001</v>
      </c>
      <c r="GW11" s="40">
        <f t="shared" ca="1" si="88"/>
        <v>33513576.800000001</v>
      </c>
      <c r="GX11" s="40">
        <f t="shared" ca="1" si="88"/>
        <v>33513576.800000001</v>
      </c>
      <c r="GY11" s="40">
        <f t="shared" ca="1" si="88"/>
        <v>33513576.800000001</v>
      </c>
      <c r="GZ11" s="40">
        <f t="shared" ca="1" si="88"/>
        <v>33513576.800000001</v>
      </c>
      <c r="HA11" s="40">
        <f t="shared" ca="1" si="88"/>
        <v>33513576.800000001</v>
      </c>
      <c r="HB11" s="40">
        <f t="shared" ca="1" si="88"/>
        <v>33513576.800000001</v>
      </c>
      <c r="HC11" s="40">
        <f t="shared" ca="1" si="88"/>
        <v>33513576.800000001</v>
      </c>
      <c r="HD11" s="40">
        <f t="shared" ca="1" si="88"/>
        <v>33513576.800000001</v>
      </c>
      <c r="HE11" s="40">
        <f t="shared" ca="1" si="88"/>
        <v>33513576.800000001</v>
      </c>
      <c r="HF11" s="40">
        <f t="shared" ca="1" si="88"/>
        <v>33513576.800000001</v>
      </c>
      <c r="HG11" s="40">
        <f t="shared" ca="1" si="88"/>
        <v>33513576.800000001</v>
      </c>
      <c r="HH11" s="40">
        <f t="shared" ca="1" si="88"/>
        <v>33513576.800000001</v>
      </c>
      <c r="HI11" s="40">
        <f t="shared" ca="1" si="88"/>
        <v>33513576.800000001</v>
      </c>
      <c r="HJ11" s="40">
        <f t="shared" ca="1" si="88"/>
        <v>33513576.800000001</v>
      </c>
      <c r="HK11" s="40">
        <f t="shared" ca="1" si="88"/>
        <v>33513576.800000001</v>
      </c>
      <c r="HL11" s="40">
        <f t="shared" ca="1" si="88"/>
        <v>33513576.800000001</v>
      </c>
      <c r="HM11" s="40">
        <f t="shared" ca="1" si="88"/>
        <v>33513576.800000001</v>
      </c>
      <c r="HN11" s="40">
        <f t="shared" ca="1" si="88"/>
        <v>33513576.800000001</v>
      </c>
      <c r="HO11" s="40">
        <f t="shared" ca="1" si="88"/>
        <v>33513576.800000001</v>
      </c>
      <c r="HP11" s="40">
        <f t="shared" ca="1" si="88"/>
        <v>33513576.800000001</v>
      </c>
      <c r="HQ11" s="40">
        <f t="shared" ca="1" si="88"/>
        <v>33513576.800000001</v>
      </c>
      <c r="HR11" s="40">
        <f t="shared" ca="1" si="88"/>
        <v>33513576.800000001</v>
      </c>
      <c r="HS11" s="40">
        <f t="shared" ca="1" si="88"/>
        <v>33513576.800000001</v>
      </c>
      <c r="HT11" s="40">
        <f t="shared" ca="1" si="88"/>
        <v>33513576.800000001</v>
      </c>
      <c r="HU11" s="40">
        <f t="shared" ca="1" si="88"/>
        <v>33513576.800000001</v>
      </c>
      <c r="HV11" s="40">
        <f t="shared" ca="1" si="88"/>
        <v>33513576.800000001</v>
      </c>
      <c r="HW11" s="40">
        <f t="shared" ca="1" si="88"/>
        <v>33513576.800000001</v>
      </c>
      <c r="HX11" s="40">
        <f t="shared" ca="1" si="88"/>
        <v>33513576.800000001</v>
      </c>
      <c r="HY11" s="40">
        <f t="shared" ca="1" si="88"/>
        <v>33513576.800000001</v>
      </c>
      <c r="HZ11" s="40">
        <f t="shared" ca="1" si="88"/>
        <v>33513576.800000001</v>
      </c>
      <c r="IA11" s="40">
        <f t="shared" ca="1" si="88"/>
        <v>33513576.800000001</v>
      </c>
      <c r="IB11" s="40">
        <f t="shared" ca="1" si="88"/>
        <v>33513576.800000001</v>
      </c>
      <c r="IC11" s="40">
        <f t="shared" ca="1" si="88"/>
        <v>33513576.800000001</v>
      </c>
      <c r="ID11" s="40">
        <f t="shared" ca="1" si="88"/>
        <v>33513576.800000001</v>
      </c>
      <c r="IE11" s="40">
        <f t="shared" ca="1" si="88"/>
        <v>33513576.800000001</v>
      </c>
      <c r="IF11" s="40">
        <f t="shared" ca="1" si="88"/>
        <v>33513576.800000001</v>
      </c>
      <c r="IG11" s="40">
        <f t="shared" ca="1" si="88"/>
        <v>33513576.800000001</v>
      </c>
      <c r="IH11" s="40">
        <f t="shared" ca="1" si="88"/>
        <v>33513576.800000001</v>
      </c>
      <c r="II11" s="40">
        <f t="shared" ca="1" si="88"/>
        <v>33513576.800000001</v>
      </c>
      <c r="IJ11" s="40">
        <f t="shared" ca="1" si="88"/>
        <v>33513576.800000001</v>
      </c>
      <c r="IK11" s="40">
        <f t="shared" ca="1" si="88"/>
        <v>33513576.800000001</v>
      </c>
      <c r="IL11" s="40">
        <f t="shared" ca="1" si="88"/>
        <v>33513576.800000001</v>
      </c>
      <c r="IM11" s="40">
        <f t="shared" ca="1" si="88"/>
        <v>33513576.800000001</v>
      </c>
      <c r="IN11" s="40">
        <f t="shared" ca="1" si="88"/>
        <v>33513576.800000001</v>
      </c>
    </row>
    <row r="12" spans="2:248" x14ac:dyDescent="0.3">
      <c r="B12" s="19" t="s">
        <v>521</v>
      </c>
      <c r="C12" s="74">
        <f>VLOOKUP(B2,Days_Since_100!C:G,5,FALSE)-1</f>
        <v>1.9619020288367928E-2</v>
      </c>
      <c r="E12" s="22">
        <f>Projections!Z15</f>
        <v>0.2</v>
      </c>
      <c r="F12" s="19" t="str">
        <f t="shared" si="82"/>
        <v>20%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130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140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150</v>
      </c>
      <c r="J12" s="40">
        <f t="shared" ca="1" si="91"/>
        <v>218.66666666666666</v>
      </c>
      <c r="K12" s="40">
        <f t="shared" ca="1" si="91"/>
        <v>449.5</v>
      </c>
      <c r="L12" s="40">
        <f t="shared" ca="1" si="91"/>
        <v>644</v>
      </c>
      <c r="M12" s="40">
        <f t="shared" ca="1" si="91"/>
        <v>777.33333333333337</v>
      </c>
      <c r="N12" s="40">
        <f t="shared" ca="1" si="91"/>
        <v>1021.4285714285714</v>
      </c>
      <c r="O12" s="40">
        <f t="shared" ca="1" si="91"/>
        <v>1159.75</v>
      </c>
      <c r="P12" s="40">
        <f t="shared" ca="1" si="91"/>
        <v>1442.5555555555557</v>
      </c>
      <c r="Q12" s="40">
        <f t="shared" ca="1" si="91"/>
        <v>1895</v>
      </c>
      <c r="R12" s="40">
        <f t="shared" ca="1" si="91"/>
        <v>2733.181818181818</v>
      </c>
      <c r="S12" s="40">
        <f t="shared" ca="1" si="91"/>
        <v>3487</v>
      </c>
      <c r="T12" s="40">
        <f t="shared" ca="1" si="91"/>
        <v>4352</v>
      </c>
      <c r="U12" s="40">
        <f t="shared" ca="1" si="91"/>
        <v>5465</v>
      </c>
      <c r="V12" s="40">
        <f t="shared" ca="1" si="91"/>
        <v>6562</v>
      </c>
      <c r="W12" s="40">
        <f t="shared" ca="1" si="91"/>
        <v>8384</v>
      </c>
      <c r="X12" s="40">
        <f t="shared" ca="1" si="91"/>
        <v>11380</v>
      </c>
      <c r="Y12" s="40">
        <f t="shared" ca="1" si="91"/>
        <v>14004</v>
      </c>
      <c r="Z12" s="40">
        <f t="shared" ca="1" si="91"/>
        <v>18478</v>
      </c>
      <c r="AA12" s="40">
        <f t="shared" ca="1" si="91"/>
        <v>20400</v>
      </c>
      <c r="AB12" s="40">
        <f t="shared" ca="1" si="91"/>
        <v>22429</v>
      </c>
      <c r="AC12" s="40">
        <f t="shared" ca="1" si="91"/>
        <v>25360</v>
      </c>
      <c r="AD12" s="40">
        <f t="shared" ca="1" si="91"/>
        <v>28233</v>
      </c>
      <c r="AE12" s="40">
        <f t="shared" ca="1" si="91"/>
        <v>31631</v>
      </c>
      <c r="AF12" s="40">
        <f t="shared" ca="1" si="91"/>
        <v>36679</v>
      </c>
      <c r="AG12" s="40">
        <f t="shared" ca="1" si="91"/>
        <v>41803</v>
      </c>
      <c r="AH12" s="40">
        <f t="shared" ca="1" si="91"/>
        <v>46051</v>
      </c>
      <c r="AI12" s="40">
        <f t="shared" ca="1" si="91"/>
        <v>46197</v>
      </c>
      <c r="AJ12" s="40">
        <f t="shared" ca="1" si="91"/>
        <v>47987</v>
      </c>
      <c r="AK12" s="40">
        <f t="shared" ca="1" si="91"/>
        <v>46747</v>
      </c>
      <c r="AL12" s="40">
        <f t="shared" ca="1" si="91"/>
        <v>52475</v>
      </c>
      <c r="AM12" s="40">
        <f t="shared" ca="1" si="91"/>
        <v>56258</v>
      </c>
      <c r="AN12" s="40">
        <f t="shared" ca="1" si="91"/>
        <v>56797</v>
      </c>
      <c r="AO12" s="40">
        <f t="shared" ca="1" si="91"/>
        <v>57923</v>
      </c>
      <c r="AP12" s="40">
        <f t="shared" ca="1" si="91"/>
        <v>57134</v>
      </c>
      <c r="AQ12" s="40">
        <f t="shared" ca="1" si="91"/>
        <v>51339</v>
      </c>
      <c r="AR12" s="40">
        <f t="shared" ca="1" si="91"/>
        <v>48260</v>
      </c>
      <c r="AS12" s="40">
        <f t="shared" ca="1" si="91"/>
        <v>46952</v>
      </c>
      <c r="AT12" s="40">
        <f t="shared" ca="1" si="91"/>
        <v>49712</v>
      </c>
      <c r="AU12" s="40">
        <f t="shared" ca="1" si="91"/>
        <v>48486</v>
      </c>
      <c r="AV12" s="40">
        <f t="shared" ca="1" si="91"/>
        <v>46346</v>
      </c>
      <c r="AW12" s="40">
        <f t="shared" ca="1" si="91"/>
        <v>41961</v>
      </c>
      <c r="AX12" s="40">
        <f t="shared" ca="1" si="91"/>
        <v>36456</v>
      </c>
      <c r="AY12" s="40">
        <f t="shared" ca="1" si="91"/>
        <v>31984</v>
      </c>
      <c r="AZ12" s="40">
        <f t="shared" ca="1" si="91"/>
        <v>31537</v>
      </c>
      <c r="BA12" s="40">
        <f t="shared" ca="1" si="91"/>
        <v>31216</v>
      </c>
      <c r="BB12" s="40">
        <f t="shared" ca="1" si="91"/>
        <v>32456</v>
      </c>
      <c r="BC12" s="40">
        <f t="shared" ca="1" si="91"/>
        <v>29153</v>
      </c>
      <c r="BD12" s="40">
        <f t="shared" ca="1" si="91"/>
        <v>34983.599999999999</v>
      </c>
      <c r="BE12" s="40">
        <f t="shared" ca="1" si="91"/>
        <v>41980.32</v>
      </c>
      <c r="BF12" s="40">
        <f t="shared" ca="1" si="91"/>
        <v>50376.383999999998</v>
      </c>
      <c r="BG12" s="40">
        <f t="shared" ca="1" si="91"/>
        <v>60451.660799999998</v>
      </c>
      <c r="BH12" s="40">
        <f t="shared" ca="1" si="91"/>
        <v>72541.992959999989</v>
      </c>
      <c r="BI12" s="40">
        <f t="shared" ca="1" si="91"/>
        <v>87050.391551999986</v>
      </c>
      <c r="BJ12" s="40">
        <f t="shared" ca="1" si="91"/>
        <v>104460.46986239999</v>
      </c>
      <c r="BK12" s="40">
        <f t="shared" ca="1" si="91"/>
        <v>125352.56383487998</v>
      </c>
      <c r="BL12" s="40">
        <f t="shared" ca="1" si="91"/>
        <v>150423.07660185598</v>
      </c>
      <c r="BM12" s="40">
        <f t="shared" ca="1" si="91"/>
        <v>180507.69192222718</v>
      </c>
      <c r="BN12" s="40">
        <f t="shared" ca="1" si="91"/>
        <v>216609.2303066726</v>
      </c>
      <c r="BO12" s="40">
        <f t="shared" ca="1" si="91"/>
        <v>259931.07636800711</v>
      </c>
      <c r="BP12" s="40">
        <f t="shared" ca="1" si="91"/>
        <v>311917.29164160852</v>
      </c>
      <c r="BQ12" s="40">
        <f t="shared" ca="1" si="91"/>
        <v>374300.74996993021</v>
      </c>
      <c r="BR12" s="40">
        <f t="shared" ca="1" si="91"/>
        <v>449160.89996391622</v>
      </c>
      <c r="BS12" s="40">
        <f t="shared" ca="1" si="91"/>
        <v>538993.0799566994</v>
      </c>
      <c r="BT12" s="40">
        <f t="shared" ca="1" si="91"/>
        <v>646791.6959480393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776150.03513764718</v>
      </c>
      <c r="BV12" s="40">
        <f t="shared" ca="1" si="92"/>
        <v>931380.04216517659</v>
      </c>
      <c r="BW12" s="40">
        <f t="shared" ca="1" si="92"/>
        <v>1117656.0505982118</v>
      </c>
      <c r="BX12" s="40">
        <f t="shared" ca="1" si="92"/>
        <v>1341187.2607178541</v>
      </c>
      <c r="BY12" s="40">
        <f t="shared" ca="1" si="92"/>
        <v>1609424.712861425</v>
      </c>
      <c r="BZ12" s="40">
        <f t="shared" ca="1" si="92"/>
        <v>1931309.65543371</v>
      </c>
      <c r="CA12" s="40">
        <f t="shared" ca="1" si="92"/>
        <v>2317571.5865204521</v>
      </c>
      <c r="CB12" s="40">
        <f t="shared" ca="1" si="92"/>
        <v>2781085.9038245422</v>
      </c>
      <c r="CC12" s="40">
        <f t="shared" ca="1" si="92"/>
        <v>3337303.0845894506</v>
      </c>
      <c r="CD12" s="40">
        <f t="shared" ca="1" si="92"/>
        <v>4004763.7015073407</v>
      </c>
      <c r="CE12" s="40">
        <f t="shared" ca="1" si="92"/>
        <v>4805716.4418088086</v>
      </c>
      <c r="CF12" s="40">
        <f t="shared" ca="1" si="92"/>
        <v>5766859.7301705703</v>
      </c>
      <c r="CG12" s="40">
        <f t="shared" ca="1" si="92"/>
        <v>6920231.6762046842</v>
      </c>
      <c r="CH12" s="40">
        <f t="shared" ca="1" si="92"/>
        <v>8304278.011445621</v>
      </c>
      <c r="CI12" s="40">
        <f t="shared" ca="1" si="92"/>
        <v>9965133.6137347445</v>
      </c>
      <c r="CJ12" s="40">
        <f t="shared" ca="1" si="92"/>
        <v>11958160.336481692</v>
      </c>
      <c r="CK12" s="40">
        <f t="shared" ca="1" si="92"/>
        <v>14349792.40377803</v>
      </c>
      <c r="CL12" s="40">
        <f t="shared" ca="1" si="92"/>
        <v>17219750.884533636</v>
      </c>
      <c r="CM12" s="40">
        <f t="shared" ca="1" si="92"/>
        <v>20663701.061440364</v>
      </c>
      <c r="CN12" s="40">
        <f t="shared" ca="1" si="92"/>
        <v>24796441.273728434</v>
      </c>
      <c r="CO12" s="40">
        <f t="shared" ca="1" si="92"/>
        <v>29755729.528474119</v>
      </c>
      <c r="CP12" s="40">
        <f t="shared" ca="1" si="92"/>
        <v>33513576.800000001</v>
      </c>
      <c r="CQ12" s="40">
        <f t="shared" ca="1" si="92"/>
        <v>33513576.800000001</v>
      </c>
      <c r="CR12" s="40">
        <f t="shared" ca="1" si="92"/>
        <v>33513576.800000001</v>
      </c>
      <c r="CS12" s="40">
        <f t="shared" ca="1" si="92"/>
        <v>33513576.800000001</v>
      </c>
      <c r="CT12" s="40">
        <f t="shared" ca="1" si="92"/>
        <v>33513576.800000001</v>
      </c>
      <c r="CU12" s="40">
        <f t="shared" ca="1" si="92"/>
        <v>33513576.800000001</v>
      </c>
      <c r="CV12" s="40">
        <f t="shared" ca="1" si="92"/>
        <v>33513576.800000001</v>
      </c>
      <c r="CW12" s="40">
        <f t="shared" ca="1" si="92"/>
        <v>33513576.800000001</v>
      </c>
      <c r="CX12" s="40">
        <f t="shared" ca="1" si="92"/>
        <v>33513576.800000001</v>
      </c>
      <c r="CY12" s="40">
        <f t="shared" ca="1" si="92"/>
        <v>33513576.800000001</v>
      </c>
      <c r="CZ12" s="40">
        <f t="shared" ca="1" si="92"/>
        <v>33513576.800000001</v>
      </c>
      <c r="DA12" s="40">
        <f t="shared" ca="1" si="92"/>
        <v>33513576.800000001</v>
      </c>
      <c r="DB12" s="40">
        <f t="shared" ca="1" si="92"/>
        <v>33513576.800000001</v>
      </c>
      <c r="DC12" s="40">
        <f t="shared" ca="1" si="92"/>
        <v>33513576.800000001</v>
      </c>
      <c r="DD12" s="40">
        <f t="shared" ca="1" si="92"/>
        <v>33513576.800000001</v>
      </c>
      <c r="DE12" s="40">
        <f t="shared" ca="1" si="92"/>
        <v>33513576.800000001</v>
      </c>
      <c r="DF12" s="40">
        <f t="shared" ca="1" si="92"/>
        <v>33513576.800000001</v>
      </c>
      <c r="DG12" s="40">
        <f t="shared" ca="1" si="92"/>
        <v>33513576.800000001</v>
      </c>
      <c r="DH12" s="40">
        <f t="shared" ca="1" si="92"/>
        <v>33513576.800000001</v>
      </c>
      <c r="DI12" s="40">
        <f t="shared" ca="1" si="92"/>
        <v>33513576.800000001</v>
      </c>
      <c r="DJ12" s="40">
        <f t="shared" ca="1" si="92"/>
        <v>33513576.800000001</v>
      </c>
      <c r="DK12" s="40">
        <f t="shared" ca="1" si="92"/>
        <v>33513576.800000001</v>
      </c>
      <c r="DL12" s="40">
        <f t="shared" ca="1" si="92"/>
        <v>33513576.800000001</v>
      </c>
      <c r="DM12" s="40">
        <f t="shared" ca="1" si="92"/>
        <v>33513576.800000001</v>
      </c>
      <c r="DN12" s="40">
        <f t="shared" ca="1" si="92"/>
        <v>33513576.800000001</v>
      </c>
      <c r="DO12" s="40">
        <f t="shared" ca="1" si="92"/>
        <v>33513576.800000001</v>
      </c>
      <c r="DP12" s="40">
        <f t="shared" ca="1" si="92"/>
        <v>33513576.800000001</v>
      </c>
      <c r="DQ12" s="40">
        <f t="shared" ca="1" si="92"/>
        <v>33513576.800000001</v>
      </c>
      <c r="DR12" s="40">
        <f t="shared" ca="1" si="92"/>
        <v>33513576.800000001</v>
      </c>
      <c r="DS12" s="40">
        <f t="shared" ca="1" si="92"/>
        <v>33513576.800000001</v>
      </c>
      <c r="DT12" s="40">
        <f t="shared" ca="1" si="92"/>
        <v>33513576.800000001</v>
      </c>
      <c r="DU12" s="40">
        <f t="shared" ca="1" si="92"/>
        <v>33513576.800000001</v>
      </c>
      <c r="DV12" s="40">
        <f t="shared" ca="1" si="92"/>
        <v>33513576.800000001</v>
      </c>
      <c r="DW12" s="40">
        <f t="shared" ca="1" si="92"/>
        <v>33513576.800000001</v>
      </c>
      <c r="DX12" s="40">
        <f t="shared" ca="1" si="92"/>
        <v>33513576.800000001</v>
      </c>
      <c r="DY12" s="40">
        <f t="shared" ca="1" si="92"/>
        <v>33513576.800000001</v>
      </c>
      <c r="DZ12" s="40">
        <f t="shared" ca="1" si="92"/>
        <v>33513576.800000001</v>
      </c>
      <c r="EA12" s="40">
        <f t="shared" ca="1" si="92"/>
        <v>33513576.800000001</v>
      </c>
      <c r="EB12" s="40">
        <f t="shared" ca="1" si="92"/>
        <v>33513576.800000001</v>
      </c>
      <c r="EC12" s="40">
        <f t="shared" ca="1" si="92"/>
        <v>33513576.800000001</v>
      </c>
      <c r="ED12" s="40">
        <f t="shared" ca="1" si="92"/>
        <v>33513576.800000001</v>
      </c>
      <c r="EE12" s="40">
        <f t="shared" ca="1" si="92"/>
        <v>33513576.800000001</v>
      </c>
      <c r="EF12" s="40">
        <f t="shared" ca="1" si="92"/>
        <v>33513576.800000001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33513576.800000001</v>
      </c>
      <c r="EH12" s="40">
        <f t="shared" ca="1" si="93"/>
        <v>33513576.800000001</v>
      </c>
      <c r="EI12" s="40">
        <f t="shared" ca="1" si="93"/>
        <v>33513576.800000001</v>
      </c>
      <c r="EJ12" s="40">
        <f t="shared" ca="1" si="93"/>
        <v>33513576.800000001</v>
      </c>
      <c r="EK12" s="40">
        <f t="shared" ca="1" si="93"/>
        <v>33513576.800000001</v>
      </c>
      <c r="EL12" s="40">
        <f t="shared" ca="1" si="93"/>
        <v>33513576.800000001</v>
      </c>
      <c r="EM12" s="40">
        <f t="shared" ca="1" si="93"/>
        <v>33513576.800000001</v>
      </c>
      <c r="EN12" s="40">
        <f t="shared" ca="1" si="93"/>
        <v>33513576.800000001</v>
      </c>
      <c r="EO12" s="40">
        <f t="shared" ca="1" si="93"/>
        <v>33513576.800000001</v>
      </c>
      <c r="EP12" s="40">
        <f t="shared" ca="1" si="93"/>
        <v>33513576.800000001</v>
      </c>
      <c r="EQ12" s="40">
        <f t="shared" ca="1" si="93"/>
        <v>33513576.800000001</v>
      </c>
      <c r="ER12" s="40">
        <f t="shared" ca="1" si="93"/>
        <v>33513576.800000001</v>
      </c>
      <c r="ES12" s="40">
        <f t="shared" ca="1" si="93"/>
        <v>33513576.800000001</v>
      </c>
      <c r="ET12" s="40">
        <f t="shared" ca="1" si="93"/>
        <v>33513576.800000001</v>
      </c>
      <c r="EU12" s="40">
        <f t="shared" ca="1" si="93"/>
        <v>33513576.800000001</v>
      </c>
      <c r="EV12" s="40">
        <f t="shared" ca="1" si="93"/>
        <v>33513576.800000001</v>
      </c>
      <c r="EW12" s="40">
        <f t="shared" ca="1" si="93"/>
        <v>33513576.800000001</v>
      </c>
      <c r="EX12" s="40">
        <f t="shared" ca="1" si="93"/>
        <v>33513576.800000001</v>
      </c>
      <c r="EY12" s="40">
        <f t="shared" ca="1" si="93"/>
        <v>33513576.800000001</v>
      </c>
      <c r="EZ12" s="40">
        <f t="shared" ca="1" si="93"/>
        <v>33513576.800000001</v>
      </c>
      <c r="FA12" s="40">
        <f t="shared" ca="1" si="93"/>
        <v>33513576.800000001</v>
      </c>
      <c r="FB12" s="40">
        <f t="shared" ca="1" si="93"/>
        <v>33513576.800000001</v>
      </c>
      <c r="FC12" s="40">
        <f t="shared" ca="1" si="93"/>
        <v>33513576.800000001</v>
      </c>
      <c r="FD12" s="40">
        <f t="shared" ca="1" si="93"/>
        <v>33513576.800000001</v>
      </c>
      <c r="FE12" s="40">
        <f t="shared" ca="1" si="93"/>
        <v>33513576.800000001</v>
      </c>
      <c r="FF12" s="40">
        <f t="shared" ca="1" si="93"/>
        <v>33513576.800000001</v>
      </c>
      <c r="FG12" s="40">
        <f t="shared" ca="1" si="93"/>
        <v>33513576.800000001</v>
      </c>
      <c r="FH12" s="40">
        <f t="shared" ca="1" si="93"/>
        <v>33513576.800000001</v>
      </c>
      <c r="FI12" s="40">
        <f t="shared" ca="1" si="93"/>
        <v>33513576.800000001</v>
      </c>
      <c r="FJ12" s="40">
        <f t="shared" ca="1" si="93"/>
        <v>33513576.800000001</v>
      </c>
      <c r="FK12" s="40">
        <f t="shared" ca="1" si="93"/>
        <v>33513576.800000001</v>
      </c>
      <c r="FL12" s="40">
        <f t="shared" ca="1" si="93"/>
        <v>33513576.800000001</v>
      </c>
      <c r="FM12" s="40">
        <f t="shared" ca="1" si="93"/>
        <v>33513576.800000001</v>
      </c>
      <c r="FN12" s="40">
        <f t="shared" ca="1" si="93"/>
        <v>33513576.800000001</v>
      </c>
      <c r="FO12" s="40">
        <f t="shared" ca="1" si="93"/>
        <v>33513576.800000001</v>
      </c>
      <c r="FP12" s="40">
        <f t="shared" ca="1" si="93"/>
        <v>33513576.800000001</v>
      </c>
      <c r="FQ12" s="40">
        <f t="shared" ca="1" si="93"/>
        <v>33513576.800000001</v>
      </c>
      <c r="FR12" s="40">
        <f t="shared" ca="1" si="93"/>
        <v>33513576.800000001</v>
      </c>
      <c r="FS12" s="40">
        <f t="shared" ca="1" si="93"/>
        <v>33513576.800000001</v>
      </c>
      <c r="FT12" s="40">
        <f t="shared" ca="1" si="93"/>
        <v>33513576.800000001</v>
      </c>
      <c r="FU12" s="40">
        <f t="shared" ca="1" si="93"/>
        <v>33513576.800000001</v>
      </c>
      <c r="FV12" s="40">
        <f t="shared" ca="1" si="93"/>
        <v>33513576.800000001</v>
      </c>
      <c r="FW12" s="40">
        <f t="shared" ca="1" si="93"/>
        <v>33513576.800000001</v>
      </c>
      <c r="FX12" s="40">
        <f t="shared" ca="1" si="93"/>
        <v>33513576.800000001</v>
      </c>
      <c r="FY12" s="40">
        <f t="shared" ca="1" si="93"/>
        <v>33513576.800000001</v>
      </c>
      <c r="FZ12" s="40">
        <f t="shared" ca="1" si="93"/>
        <v>33513576.800000001</v>
      </c>
      <c r="GA12" s="40">
        <f t="shared" ca="1" si="93"/>
        <v>33513576.800000001</v>
      </c>
      <c r="GB12" s="40">
        <f t="shared" ca="1" si="93"/>
        <v>33513576.800000001</v>
      </c>
      <c r="GC12" s="40">
        <f t="shared" ca="1" si="93"/>
        <v>33513576.800000001</v>
      </c>
      <c r="GD12" s="40">
        <f t="shared" ca="1" si="93"/>
        <v>33513576.800000001</v>
      </c>
      <c r="GE12" s="40">
        <f t="shared" ca="1" si="93"/>
        <v>33513576.800000001</v>
      </c>
      <c r="GF12" s="40">
        <f t="shared" ca="1" si="93"/>
        <v>33513576.800000001</v>
      </c>
      <c r="GG12" s="40">
        <f t="shared" ca="1" si="93"/>
        <v>33513576.800000001</v>
      </c>
      <c r="GH12" s="40">
        <f t="shared" ca="1" si="93"/>
        <v>33513576.800000001</v>
      </c>
      <c r="GI12" s="40">
        <f t="shared" ca="1" si="93"/>
        <v>33513576.800000001</v>
      </c>
      <c r="GJ12" s="40">
        <f t="shared" ca="1" si="93"/>
        <v>33513576.800000001</v>
      </c>
      <c r="GK12" s="40">
        <f t="shared" ca="1" si="93"/>
        <v>33513576.800000001</v>
      </c>
      <c r="GL12" s="40">
        <f t="shared" ca="1" si="93"/>
        <v>33513576.800000001</v>
      </c>
      <c r="GM12" s="40">
        <f t="shared" ca="1" si="93"/>
        <v>33513576.800000001</v>
      </c>
      <c r="GN12" s="40">
        <f t="shared" ca="1" si="93"/>
        <v>33513576.800000001</v>
      </c>
      <c r="GO12" s="40">
        <f t="shared" ca="1" si="93"/>
        <v>33513576.800000001</v>
      </c>
      <c r="GP12" s="40">
        <f t="shared" ca="1" si="93"/>
        <v>33513576.800000001</v>
      </c>
      <c r="GQ12" s="40">
        <f t="shared" ca="1" si="93"/>
        <v>33513576.800000001</v>
      </c>
      <c r="GR12" s="40">
        <f t="shared" ca="1" si="93"/>
        <v>33513576.800000001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33513576.800000001</v>
      </c>
      <c r="GT12" s="40">
        <f t="shared" ca="1" si="94"/>
        <v>33513576.800000001</v>
      </c>
      <c r="GU12" s="40">
        <f t="shared" ca="1" si="94"/>
        <v>33513576.800000001</v>
      </c>
      <c r="GV12" s="40">
        <f t="shared" ca="1" si="94"/>
        <v>33513576.800000001</v>
      </c>
      <c r="GW12" s="40">
        <f t="shared" ca="1" si="94"/>
        <v>33513576.800000001</v>
      </c>
      <c r="GX12" s="40">
        <f t="shared" ca="1" si="94"/>
        <v>33513576.800000001</v>
      </c>
      <c r="GY12" s="40">
        <f t="shared" ca="1" si="94"/>
        <v>33513576.800000001</v>
      </c>
      <c r="GZ12" s="40">
        <f t="shared" ca="1" si="94"/>
        <v>33513576.800000001</v>
      </c>
      <c r="HA12" s="40">
        <f t="shared" ca="1" si="94"/>
        <v>33513576.800000001</v>
      </c>
      <c r="HB12" s="40">
        <f t="shared" ca="1" si="94"/>
        <v>33513576.800000001</v>
      </c>
      <c r="HC12" s="40">
        <f t="shared" ca="1" si="94"/>
        <v>33513576.800000001</v>
      </c>
      <c r="HD12" s="40">
        <f t="shared" ca="1" si="94"/>
        <v>33513576.800000001</v>
      </c>
      <c r="HE12" s="40">
        <f t="shared" ca="1" si="94"/>
        <v>33513576.800000001</v>
      </c>
      <c r="HF12" s="40">
        <f t="shared" ca="1" si="94"/>
        <v>33513576.800000001</v>
      </c>
      <c r="HG12" s="40">
        <f t="shared" ca="1" si="94"/>
        <v>33513576.800000001</v>
      </c>
      <c r="HH12" s="40">
        <f t="shared" ca="1" si="94"/>
        <v>33513576.800000001</v>
      </c>
      <c r="HI12" s="40">
        <f t="shared" ca="1" si="94"/>
        <v>33513576.800000001</v>
      </c>
      <c r="HJ12" s="40">
        <f t="shared" ca="1" si="94"/>
        <v>33513576.800000001</v>
      </c>
      <c r="HK12" s="40">
        <f t="shared" ca="1" si="94"/>
        <v>33513576.800000001</v>
      </c>
      <c r="HL12" s="40">
        <f t="shared" ca="1" si="94"/>
        <v>33513576.800000001</v>
      </c>
      <c r="HM12" s="40">
        <f t="shared" ca="1" si="94"/>
        <v>33513576.800000001</v>
      </c>
      <c r="HN12" s="40">
        <f t="shared" ca="1" si="94"/>
        <v>33513576.800000001</v>
      </c>
      <c r="HO12" s="40">
        <f t="shared" ca="1" si="94"/>
        <v>33513576.800000001</v>
      </c>
      <c r="HP12" s="40">
        <f t="shared" ca="1" si="94"/>
        <v>33513576.800000001</v>
      </c>
      <c r="HQ12" s="40">
        <f t="shared" ca="1" si="94"/>
        <v>33513576.800000001</v>
      </c>
      <c r="HR12" s="40">
        <f t="shared" ca="1" si="94"/>
        <v>33513576.800000001</v>
      </c>
      <c r="HS12" s="40">
        <f t="shared" ca="1" si="94"/>
        <v>33513576.800000001</v>
      </c>
      <c r="HT12" s="40">
        <f t="shared" ca="1" si="94"/>
        <v>33513576.800000001</v>
      </c>
      <c r="HU12" s="40">
        <f t="shared" ca="1" si="94"/>
        <v>33513576.800000001</v>
      </c>
      <c r="HV12" s="40">
        <f t="shared" ca="1" si="94"/>
        <v>33513576.800000001</v>
      </c>
      <c r="HW12" s="40">
        <f t="shared" ca="1" si="94"/>
        <v>33513576.800000001</v>
      </c>
      <c r="HX12" s="40">
        <f t="shared" ca="1" si="94"/>
        <v>33513576.800000001</v>
      </c>
      <c r="HY12" s="40">
        <f t="shared" ca="1" si="94"/>
        <v>33513576.800000001</v>
      </c>
      <c r="HZ12" s="40">
        <f t="shared" ca="1" si="94"/>
        <v>33513576.800000001</v>
      </c>
      <c r="IA12" s="40">
        <f t="shared" ca="1" si="94"/>
        <v>33513576.800000001</v>
      </c>
      <c r="IB12" s="40">
        <f t="shared" ca="1" si="94"/>
        <v>33513576.800000001</v>
      </c>
      <c r="IC12" s="40">
        <f t="shared" ca="1" si="94"/>
        <v>33513576.800000001</v>
      </c>
      <c r="ID12" s="40">
        <f t="shared" ca="1" si="94"/>
        <v>33513576.800000001</v>
      </c>
      <c r="IE12" s="40">
        <f t="shared" ca="1" si="94"/>
        <v>33513576.800000001</v>
      </c>
      <c r="IF12" s="40">
        <f t="shared" ca="1" si="94"/>
        <v>33513576.800000001</v>
      </c>
      <c r="IG12" s="40">
        <f t="shared" ca="1" si="94"/>
        <v>33513576.800000001</v>
      </c>
      <c r="IH12" s="40">
        <f t="shared" ca="1" si="94"/>
        <v>33513576.800000001</v>
      </c>
      <c r="II12" s="40">
        <f t="shared" ca="1" si="94"/>
        <v>33513576.800000001</v>
      </c>
      <c r="IJ12" s="40">
        <f t="shared" ca="1" si="94"/>
        <v>33513576.800000001</v>
      </c>
      <c r="IK12" s="40">
        <f t="shared" ca="1" si="94"/>
        <v>33513576.800000001</v>
      </c>
      <c r="IL12" s="40">
        <f t="shared" ca="1" si="94"/>
        <v>33513576.800000001</v>
      </c>
      <c r="IM12" s="40">
        <f t="shared" ca="1" si="94"/>
        <v>33513576.800000001</v>
      </c>
      <c r="IN12" s="40">
        <f t="shared" ca="1" si="94"/>
        <v>33513576.800000001</v>
      </c>
    </row>
    <row r="13" spans="2:248" x14ac:dyDescent="0.3">
      <c r="B13" s="19" t="s">
        <v>578</v>
      </c>
      <c r="C13" s="74">
        <f ca="1">HLOOKUP($C$5-1,G4:IN17,14,FALSE)</f>
        <v>7.5462015696106999E-2</v>
      </c>
      <c r="F13" s="19" t="s">
        <v>579</v>
      </c>
      <c r="G13" s="74"/>
      <c r="H13" s="53">
        <f ca="1">IF(ISNA(G5),NA(),IF(H4&lt;$C$10,(H5/OFFSET(H5,0,-H4))^(1/(H4)),(H5/OFFSET(H5,0,-$C$10))^(1/$C$10))-1)</f>
        <v>0.22307692307692317</v>
      </c>
      <c r="I13" s="53">
        <f ca="1">IF(ISNA(H5),NA(),IF(I4&lt;$C$10,(I5/OFFSET(I5,0,-I4))^(1/(I4)),(I5/OFFSET(I5,0,-$C$10))^(1/$C$10))-1)</f>
        <v>0.22788122702984093</v>
      </c>
      <c r="J13" s="53">
        <f t="shared" ref="J13:BT13" ca="1" si="95">IF(ISNA(I5),NA(),IF(J4&lt;$C$10,(J5/OFFSET(J5,0,-J4))^(1/(J4)),(J5/OFFSET(J5,0,-$C$10))^(1/$C$10))-1)</f>
        <v>0.2631433684039477</v>
      </c>
      <c r="K13" s="53">
        <f t="shared" ca="1" si="95"/>
        <v>0.38763716012764582</v>
      </c>
      <c r="L13" s="53">
        <f ca="1">IF(ISNA(K5),NA(),IF(L4&lt;$C$10,(L5/OFFSET(L5,0,-L4))^(1/(L4)),(L5/OFFSET(L5,0,-$C$10))^(1/$C$10))-1)</f>
        <v>0.38811769392774842</v>
      </c>
      <c r="M13" s="53">
        <f t="shared" ca="1" si="95"/>
        <v>0.38111528279502327</v>
      </c>
      <c r="N13" s="53">
        <f t="shared" ca="1" si="95"/>
        <v>0.39622514024097799</v>
      </c>
      <c r="O13" s="53">
        <f t="shared" ca="1" si="95"/>
        <v>0.35027182622316877</v>
      </c>
      <c r="P13" s="53">
        <f t="shared" ca="1" si="95"/>
        <v>0.24762050157678384</v>
      </c>
      <c r="Q13" s="53">
        <f t="shared" ca="1" si="95"/>
        <v>0.23282295852597534</v>
      </c>
      <c r="R13" s="53">
        <f t="shared" ca="1" si="95"/>
        <v>0.27996800514092834</v>
      </c>
      <c r="S13" s="53">
        <f t="shared" ca="1" si="95"/>
        <v>0.28719635363307194</v>
      </c>
      <c r="T13" s="53">
        <f ca="1">IF(ISNA(S5),NA(),IF(T4&lt;$C$10,(T5/OFFSET(T5,0,-T4))^(1/(T4)),(T5/OFFSET(T5,0,-$C$10))^(1/$C$10))-1)</f>
        <v>0.31276322958120861</v>
      </c>
      <c r="U13" s="53">
        <f t="shared" ca="1" si="95"/>
        <v>0.31801021959469611</v>
      </c>
      <c r="V13" s="53">
        <f t="shared" ca="1" si="95"/>
        <v>0.30681797649716258</v>
      </c>
      <c r="W13" s="53">
        <f t="shared" ca="1" si="95"/>
        <v>0.27522137300408422</v>
      </c>
      <c r="X13" s="53">
        <f t="shared" ca="1" si="95"/>
        <v>0.27385504237479696</v>
      </c>
      <c r="Y13" s="53">
        <f t="shared" ca="1" si="95"/>
        <v>0.27286951418928918</v>
      </c>
      <c r="Z13" s="53">
        <f t="shared" ca="1" si="95"/>
        <v>0.27918295014541572</v>
      </c>
      <c r="AA13" s="53">
        <f t="shared" ca="1" si="95"/>
        <v>0.25023216896561684</v>
      </c>
      <c r="AB13" s="53">
        <f t="shared" ca="1" si="95"/>
        <v>0.21857308423964206</v>
      </c>
      <c r="AC13" s="53">
        <f ca="1">IF(ISNA(AB5),NA(),IF(AC4&lt;$C$10,(AC5/OFFSET(AC5,0,-AC4))^(1/(AC4)),(AC5/OFFSET(AC5,0,-$C$10))^(1/$C$10))-1)</f>
        <v>0.18706824157354807</v>
      </c>
      <c r="AD13" s="53">
        <f t="shared" ca="1" si="95"/>
        <v>0.16577349736940339</v>
      </c>
      <c r="AE13" s="53">
        <f t="shared" ca="1" si="95"/>
        <v>0.13462398176249657</v>
      </c>
      <c r="AF13" s="53">
        <f t="shared" ca="1" si="95"/>
        <v>0.14616360427005559</v>
      </c>
      <c r="AG13" s="53">
        <f ca="1">IF(ISNA(AF5),NA(),IF(AG4&lt;$C$10,(AG5/OFFSET(AG5,0,-AG4))^(1/(AG4)),(AG5/OFFSET(AG5,0,-$C$10))^(1/$C$10))-1)</f>
        <v>0.15384752013639558</v>
      </c>
      <c r="AH13" s="53">
        <f t="shared" ca="1" si="95"/>
        <v>0.14704503703433636</v>
      </c>
      <c r="AI13" s="53">
        <f t="shared" ca="1" si="95"/>
        <v>0.13486811764522422</v>
      </c>
      <c r="AJ13" s="53">
        <f t="shared" ca="1" si="95"/>
        <v>0.12375189557200628</v>
      </c>
      <c r="AK13" s="53">
        <f t="shared" ca="1" si="95"/>
        <v>0.10323113355270253</v>
      </c>
      <c r="AL13" s="53">
        <f t="shared" ca="1" si="95"/>
        <v>8.8885490427644376E-2</v>
      </c>
      <c r="AM13" s="53">
        <f t="shared" ca="1" si="95"/>
        <v>8.0053799434025796E-2</v>
      </c>
      <c r="AN13" s="53">
        <f t="shared" ca="1" si="95"/>
        <v>7.9813080816061088E-2</v>
      </c>
      <c r="AO13" s="53">
        <f t="shared" ca="1" si="95"/>
        <v>7.5156538114349969E-2</v>
      </c>
      <c r="AP13" s="53">
        <f t="shared" ca="1" si="95"/>
        <v>6.8740345672909209E-2</v>
      </c>
      <c r="AQ13" s="53">
        <f t="shared" ca="1" si="95"/>
        <v>5.8293182686081524E-2</v>
      </c>
      <c r="AR13" s="53">
        <f t="shared" ca="1" si="95"/>
        <v>4.8914939115472178E-2</v>
      </c>
      <c r="AS13" s="53">
        <f t="shared" ca="1" si="95"/>
        <v>4.4438818792918111E-2</v>
      </c>
      <c r="AT13" s="53">
        <f t="shared" ca="1" si="95"/>
        <v>4.2250436236658473E-2</v>
      </c>
      <c r="AU13" s="53">
        <f t="shared" ca="1" si="95"/>
        <v>4.0607268235496985E-2</v>
      </c>
      <c r="AV13" s="53">
        <f t="shared" ca="1" si="95"/>
        <v>3.8570031505282376E-2</v>
      </c>
      <c r="AW13" s="53">
        <f t="shared" ca="1" si="95"/>
        <v>3.4974306667082233E-2</v>
      </c>
      <c r="AX13" s="53">
        <f t="shared" ca="1" si="95"/>
        <v>2.8001736338486349E-2</v>
      </c>
      <c r="AY13" s="53">
        <f t="shared" ca="1" si="95"/>
        <v>2.1368441127415094E-2</v>
      </c>
      <c r="AZ13" s="53">
        <f t="shared" ca="1" si="95"/>
        <v>1.9797781345829435E-2</v>
      </c>
      <c r="BA13" s="53">
        <f t="shared" ca="1" si="95"/>
        <v>1.9688392421108647E-2</v>
      </c>
      <c r="BB13" s="53">
        <f t="shared" ca="1" si="95"/>
        <v>2.0340616997072125E-2</v>
      </c>
      <c r="BC13" s="53">
        <f t="shared" ca="1" si="95"/>
        <v>1.9619020288367928E-2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146154.22960617524</v>
      </c>
      <c r="F14" s="19" t="s">
        <v>593</v>
      </c>
      <c r="G14" s="53">
        <f ca="1">H14</f>
        <v>7.6923076923076872E-2</v>
      </c>
      <c r="H14" s="53">
        <f ca="1">IF(ISNA(G8),NA(),IF(H4&lt;$C$10,(H8/OFFSET(H8,0,-H4))^(1/(H4)),(H8/OFFSET(H8,0,-$C$10))^(1/$C$10))-1)</f>
        <v>7.6923076923076872E-2</v>
      </c>
      <c r="I14" s="53">
        <f t="shared" ref="I14:BT14" ca="1" si="99">IF(ISNA(H8),NA(),IF(I4&lt;$C$10,(I8/OFFSET(I8,0,-I4))^(1/(I4)),(I8/OFFSET(I8,0,-$C$10))^(1/$C$10))-1)</f>
        <v>7.4172311059149232E-2</v>
      </c>
      <c r="J14" s="53">
        <f t="shared" ca="1" si="99"/>
        <v>0.18926802949554711</v>
      </c>
      <c r="K14" s="53">
        <f t="shared" ca="1" si="99"/>
        <v>0.36363012168726372</v>
      </c>
      <c r="L14" s="53">
        <f t="shared" ca="1" si="99"/>
        <v>0.37717301079062748</v>
      </c>
      <c r="M14" s="53">
        <f t="shared" ca="1" si="99"/>
        <v>0.40895087511616057</v>
      </c>
      <c r="N14" s="53">
        <f t="shared" ca="1" si="99"/>
        <v>0.46765287125452915</v>
      </c>
      <c r="O14" s="53">
        <f t="shared" ca="1" si="99"/>
        <v>0.39609946062902868</v>
      </c>
      <c r="P14" s="53">
        <f t="shared" ca="1" si="99"/>
        <v>0.26264298528089158</v>
      </c>
      <c r="Q14" s="53">
        <f t="shared" ca="1" si="99"/>
        <v>0.24092252934460778</v>
      </c>
      <c r="R14" s="53">
        <f t="shared" ca="1" si="99"/>
        <v>0.28591495263545563</v>
      </c>
      <c r="S14" s="53">
        <f t="shared" ca="1" si="99"/>
        <v>0.27834709576188432</v>
      </c>
      <c r="T14" s="53">
        <f t="shared" ca="1" si="99"/>
        <v>0.30276145666003074</v>
      </c>
      <c r="U14" s="53">
        <f t="shared" ca="1" si="99"/>
        <v>0.30524345367704764</v>
      </c>
      <c r="V14" s="53">
        <f t="shared" ca="1" si="99"/>
        <v>0.28199225764388891</v>
      </c>
      <c r="W14" s="53">
        <f t="shared" ca="1" si="99"/>
        <v>0.25128589578655514</v>
      </c>
      <c r="X14" s="53">
        <f t="shared" ca="1" si="99"/>
        <v>0.26688753449387503</v>
      </c>
      <c r="Y14" s="53">
        <f t="shared" ca="1" si="99"/>
        <v>0.26331788069017303</v>
      </c>
      <c r="Z14" s="53">
        <f t="shared" ca="1" si="99"/>
        <v>0.27588919416598268</v>
      </c>
      <c r="AA14" s="53">
        <f t="shared" ca="1" si="99"/>
        <v>0.25463901437806258</v>
      </c>
      <c r="AB14" s="53">
        <f t="shared" ca="1" si="99"/>
        <v>0.21750773283919478</v>
      </c>
      <c r="AC14" s="53">
        <f t="shared" ca="1" si="99"/>
        <v>0.17381970947891578</v>
      </c>
      <c r="AD14" s="53">
        <f t="shared" ca="1" si="99"/>
        <v>0.15053804789098324</v>
      </c>
      <c r="AE14" s="53">
        <f t="shared" ca="1" si="99"/>
        <v>0.11350351388811042</v>
      </c>
      <c r="AF14" s="53">
        <f t="shared" ca="1" si="99"/>
        <v>0.12449483209477119</v>
      </c>
      <c r="AG14" s="53">
        <f t="shared" ca="1" si="99"/>
        <v>0.13260769477728718</v>
      </c>
      <c r="AH14" s="53">
        <f t="shared" ca="1" si="99"/>
        <v>0.12672508456089782</v>
      </c>
      <c r="AI14" s="53">
        <f t="shared" ca="1" si="99"/>
        <v>0.10349748861261321</v>
      </c>
      <c r="AJ14" s="53">
        <f t="shared" ca="1" si="99"/>
        <v>8.6931401121738139E-2</v>
      </c>
      <c r="AK14" s="53">
        <f ca="1">IF(ISNA(AJ8),NA(),IF(AK4&lt;$C$10,(AK8/OFFSET(AK8,0,-AK4))^(1/(AK4)),(AK8/OFFSET(AK8,0,-$C$10))^(1/$C$10))-1)</f>
        <v>4.9704965733370576E-2</v>
      </c>
      <c r="AL14" s="53">
        <f t="shared" ca="1" si="99"/>
        <v>4.652353477224147E-2</v>
      </c>
      <c r="AM14" s="53">
        <f t="shared" ca="1" si="99"/>
        <v>4.0852152489255777E-2</v>
      </c>
      <c r="AN14" s="53">
        <f t="shared" ca="1" si="99"/>
        <v>4.2179016358752985E-2</v>
      </c>
      <c r="AO14" s="53">
        <f t="shared" ca="1" si="99"/>
        <v>3.8354117562117596E-2</v>
      </c>
      <c r="AP14" s="53">
        <f t="shared" ca="1" si="99"/>
        <v>4.0945943381629046E-2</v>
      </c>
      <c r="AQ14" s="53">
        <f t="shared" ca="1" si="99"/>
        <v>-4.367667564082689E-3</v>
      </c>
      <c r="AR14" s="53">
        <f t="shared" ca="1" si="99"/>
        <v>-3.0203514828679778E-2</v>
      </c>
      <c r="AS14" s="53">
        <f t="shared" ca="1" si="99"/>
        <v>-3.7355929932851528E-2</v>
      </c>
      <c r="AT14" s="53">
        <f t="shared" ca="1" si="99"/>
        <v>-3.0110991184439939E-2</v>
      </c>
      <c r="AU14" s="53">
        <f t="shared" ca="1" si="99"/>
        <v>-3.2291968846967611E-2</v>
      </c>
      <c r="AV14" s="53">
        <f t="shared" ca="1" si="99"/>
        <v>-2.0255192535000188E-2</v>
      </c>
      <c r="AW14" s="53">
        <f t="shared" ca="1" si="99"/>
        <v>-2.75848814022146E-2</v>
      </c>
      <c r="AX14" s="53">
        <f t="shared" ca="1" si="99"/>
        <v>-4.9344896927855486E-2</v>
      </c>
      <c r="AY14" s="53">
        <f t="shared" ca="1" si="99"/>
        <v>-8.4424193563242933E-2</v>
      </c>
      <c r="AZ14" s="53">
        <f t="shared" ca="1" si="99"/>
        <v>-8.2426623033579949E-2</v>
      </c>
      <c r="BA14" s="53">
        <f t="shared" ca="1" si="99"/>
        <v>-7.5997813409194093E-2</v>
      </c>
      <c r="BB14" s="53">
        <f t="shared" ca="1" si="99"/>
        <v>-5.0073872476112502E-2</v>
      </c>
      <c r="BC14" s="53">
        <f t="shared" ca="1" si="99"/>
        <v>-4.372490026953324E-2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7.776855352932148E-2</v>
      </c>
      <c r="E15" s="90"/>
      <c r="F15" s="19" t="s">
        <v>560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 t="e">
        <f t="shared" ca="1" si="103"/>
        <v>#N/A</v>
      </c>
      <c r="K15" s="53" t="e">
        <f t="shared" ca="1" si="103"/>
        <v>#N/A</v>
      </c>
      <c r="L15" s="53" t="e">
        <f t="shared" ca="1" si="103"/>
        <v>#N/A</v>
      </c>
      <c r="M15" s="53" t="e">
        <f t="shared" ca="1" si="103"/>
        <v>#N/A</v>
      </c>
      <c r="N15" s="53" t="e">
        <f t="shared" ca="1" si="103"/>
        <v>#N/A</v>
      </c>
      <c r="O15" s="53" t="e">
        <f t="shared" ca="1" si="103"/>
        <v>#N/A</v>
      </c>
      <c r="P15" s="53" t="e">
        <f t="shared" ca="1" si="103"/>
        <v>#N/A</v>
      </c>
      <c r="Q15" s="53" t="e">
        <f t="shared" ca="1" si="103"/>
        <v>#N/A</v>
      </c>
      <c r="R15" s="53" t="e">
        <f t="shared" ca="1" si="103"/>
        <v>#N/A</v>
      </c>
      <c r="S15" s="53" t="e">
        <f t="shared" ca="1" si="103"/>
        <v>#N/A</v>
      </c>
      <c r="T15" s="53" t="e">
        <f t="shared" ca="1" si="103"/>
        <v>#N/A</v>
      </c>
      <c r="U15" s="53">
        <f t="shared" ca="1" si="103"/>
        <v>0.22222222222222232</v>
      </c>
      <c r="V15" s="53">
        <f t="shared" ca="1" si="103"/>
        <v>0.37436854187255353</v>
      </c>
      <c r="W15" s="53">
        <f t="shared" ca="1" si="103"/>
        <v>0.38672254870126932</v>
      </c>
      <c r="X15" s="53">
        <f t="shared" ca="1" si="103"/>
        <v>0.32809420124341848</v>
      </c>
      <c r="Y15" s="53">
        <f t="shared" ca="1" si="103"/>
        <v>0.37354228352311925</v>
      </c>
      <c r="Z15" s="53">
        <f t="shared" ca="1" si="103"/>
        <v>0.43527930703195183</v>
      </c>
      <c r="AA15" s="53">
        <f t="shared" ca="1" si="103"/>
        <v>0.37646785270916117</v>
      </c>
      <c r="AB15" s="53">
        <f t="shared" ca="1" si="103"/>
        <v>0.31396356370828427</v>
      </c>
      <c r="AC15" s="53">
        <f t="shared" ca="1" si="103"/>
        <v>0.34446473733680305</v>
      </c>
      <c r="AD15" s="53">
        <f t="shared" ca="1" si="103"/>
        <v>0.28970206493748685</v>
      </c>
      <c r="AE15" s="53">
        <f t="shared" ca="1" si="103"/>
        <v>0.25186784235226223</v>
      </c>
      <c r="AF15" s="53">
        <f t="shared" ca="1" si="103"/>
        <v>0.26022007941246028</v>
      </c>
      <c r="AG15" s="53">
        <f t="shared" ca="1" si="103"/>
        <v>0.29473130994821006</v>
      </c>
      <c r="AH15" s="53">
        <f t="shared" ca="1" si="103"/>
        <v>0.28622384612131402</v>
      </c>
      <c r="AI15" s="53">
        <f t="shared" ca="1" si="103"/>
        <v>0.27692535733421098</v>
      </c>
      <c r="AJ15" s="53">
        <f t="shared" ca="1" si="103"/>
        <v>0.2564305823026849</v>
      </c>
      <c r="AK15" s="53">
        <f t="shared" ca="1" si="103"/>
        <v>0.23753670322254794</v>
      </c>
      <c r="AL15" s="53">
        <f t="shared" ca="1" si="103"/>
        <v>0.21885584482654097</v>
      </c>
      <c r="AM15" s="53">
        <f t="shared" ca="1" si="103"/>
        <v>0.20651283102474283</v>
      </c>
      <c r="AN15" s="53">
        <f t="shared" ca="1" si="103"/>
        <v>0.19057455113529387</v>
      </c>
      <c r="AO15" s="53">
        <f t="shared" ca="1" si="103"/>
        <v>0.17490160131930899</v>
      </c>
      <c r="AP15" s="53">
        <f t="shared" ca="1" si="103"/>
        <v>0.15369416189255047</v>
      </c>
      <c r="AQ15" s="53">
        <f t="shared" ca="1" si="103"/>
        <v>0.14492792891186457</v>
      </c>
      <c r="AR15" s="53">
        <f t="shared" ca="1" si="103"/>
        <v>0.12737547100924429</v>
      </c>
      <c r="AS15" s="53">
        <f t="shared" ca="1" si="103"/>
        <v>0.12998991218363032</v>
      </c>
      <c r="AT15" s="53">
        <f t="shared" ca="1" si="103"/>
        <v>0.1254203596595056</v>
      </c>
      <c r="AU15" s="53">
        <f t="shared" ca="1" si="103"/>
        <v>0.11802315038574052</v>
      </c>
      <c r="AV15" s="53">
        <f t="shared" ca="1" si="103"/>
        <v>8.6144240569899111E-2</v>
      </c>
      <c r="AW15" s="53">
        <f t="shared" ca="1" si="103"/>
        <v>8.4328284586270952E-2</v>
      </c>
      <c r="AX15" s="53">
        <f t="shared" ca="1" si="103"/>
        <v>6.3384630509183637E-2</v>
      </c>
      <c r="AY15" s="53">
        <f t="shared" ca="1" si="103"/>
        <v>4.7891970876410506E-2</v>
      </c>
      <c r="AZ15" s="53">
        <f t="shared" ca="1" si="103"/>
        <v>6.572773896637818E-2</v>
      </c>
      <c r="BA15" s="53">
        <f t="shared" ca="1" si="103"/>
        <v>8.1709561914512285E-2</v>
      </c>
      <c r="BB15" s="53">
        <f t="shared" ca="1" si="103"/>
        <v>7.566957606808189E-2</v>
      </c>
      <c r="BC15" s="53">
        <f t="shared" ca="1" si="103"/>
        <v>6.9006909105726821E-2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>
        <f>IF(Projections!Z39="",VLOOKUP(B2,Country_Data!C:L,10,FALSE),Projections!Z39)</f>
        <v>24464.911064</v>
      </c>
      <c r="E16" s="90" t="s">
        <v>577</v>
      </c>
      <c r="F16" s="19" t="s">
        <v>561</v>
      </c>
      <c r="G16" s="91">
        <f ca="1">IFERROR(AVERAGE(E14:G14),NA())</f>
        <v>7.6923076923076872E-2</v>
      </c>
      <c r="H16" s="91">
        <f t="shared" ref="H16:O16" ca="1" si="107">IFERROR(AVERAGE(F14:H14),NA())</f>
        <v>7.6923076923076872E-2</v>
      </c>
      <c r="I16" s="91">
        <f t="shared" ca="1" si="107"/>
        <v>7.6006154968434325E-2</v>
      </c>
      <c r="J16" s="91">
        <f t="shared" ca="1" si="107"/>
        <v>0.11345447249259107</v>
      </c>
      <c r="K16" s="91">
        <f t="shared" ca="1" si="107"/>
        <v>0.20902348741398669</v>
      </c>
      <c r="L16" s="91">
        <f t="shared" ca="1" si="107"/>
        <v>0.31002372065781275</v>
      </c>
      <c r="M16" s="91">
        <f ca="1">IFERROR(AVERAGE(K14:M14),NA())</f>
        <v>0.38325133586468391</v>
      </c>
      <c r="N16" s="91">
        <f t="shared" ca="1" si="107"/>
        <v>0.41792558572043909</v>
      </c>
      <c r="O16" s="91">
        <f t="shared" ca="1" si="107"/>
        <v>0.42423440233323945</v>
      </c>
      <c r="P16" s="91">
        <f ca="1">IFERROR(AVERAGE(N14:P14),NA())</f>
        <v>0.37546510572148312</v>
      </c>
      <c r="Q16" s="91">
        <f t="shared" ref="Q16:AC16" ca="1" si="108">IFERROR(AVERAGE(O14:Q14),NA())</f>
        <v>0.2998883250848427</v>
      </c>
      <c r="R16" s="91">
        <f t="shared" ca="1" si="108"/>
        <v>0.26316015575365165</v>
      </c>
      <c r="S16" s="91">
        <f t="shared" ca="1" si="108"/>
        <v>0.26839485924731593</v>
      </c>
      <c r="T16" s="91">
        <f t="shared" ca="1" si="108"/>
        <v>0.28900783501912358</v>
      </c>
      <c r="U16" s="91">
        <f t="shared" ca="1" si="108"/>
        <v>0.29545066869965425</v>
      </c>
      <c r="V16" s="91">
        <f t="shared" ca="1" si="108"/>
        <v>0.29666572266032243</v>
      </c>
      <c r="W16" s="91">
        <f t="shared" ca="1" si="108"/>
        <v>0.27950720236916388</v>
      </c>
      <c r="X16" s="91">
        <f t="shared" ca="1" si="108"/>
        <v>0.26672189597477303</v>
      </c>
      <c r="Y16" s="91">
        <f t="shared" ca="1" si="108"/>
        <v>0.26049710365686773</v>
      </c>
      <c r="Z16" s="91">
        <f t="shared" ca="1" si="108"/>
        <v>0.26869820311667691</v>
      </c>
      <c r="AA16" s="91">
        <f t="shared" ca="1" si="108"/>
        <v>0.26461536307807276</v>
      </c>
      <c r="AB16" s="91">
        <f t="shared" ca="1" si="108"/>
        <v>0.24934531379441335</v>
      </c>
      <c r="AC16" s="91">
        <f t="shared" ca="1" si="108"/>
        <v>0.21532215223205772</v>
      </c>
      <c r="AD16" s="91">
        <f ca="1">IFERROR(AVERAGE(AB14:AD14),NA())</f>
        <v>0.18062183006969793</v>
      </c>
      <c r="AE16" s="91">
        <f ca="1">IFERROR(AVERAGE(AC14:AE14),NA())</f>
        <v>0.14595375708600314</v>
      </c>
      <c r="AF16" s="91">
        <f t="shared" ref="AF16:CP16" ca="1" si="109">IFERROR(AVERAGE(AD14:AF14),NA())</f>
        <v>0.12951213129128827</v>
      </c>
      <c r="AG16" s="91">
        <f t="shared" ca="1" si="109"/>
        <v>0.12353534692005626</v>
      </c>
      <c r="AH16" s="91">
        <f t="shared" ca="1" si="109"/>
        <v>0.12794253714431872</v>
      </c>
      <c r="AI16" s="91">
        <f t="shared" ca="1" si="109"/>
        <v>0.12094342265026607</v>
      </c>
      <c r="AJ16" s="91">
        <f t="shared" ca="1" si="109"/>
        <v>0.10571799143174972</v>
      </c>
      <c r="AK16" s="91">
        <f t="shared" ca="1" si="109"/>
        <v>8.0044618489240646E-2</v>
      </c>
      <c r="AL16" s="91">
        <f t="shared" ca="1" si="109"/>
        <v>6.1053300542450062E-2</v>
      </c>
      <c r="AM16" s="91">
        <f t="shared" ca="1" si="109"/>
        <v>4.5693550998289277E-2</v>
      </c>
      <c r="AN16" s="91">
        <f t="shared" ca="1" si="109"/>
        <v>4.318490120675008E-2</v>
      </c>
      <c r="AO16" s="91">
        <f t="shared" ca="1" si="109"/>
        <v>4.0461762136708788E-2</v>
      </c>
      <c r="AP16" s="91">
        <f t="shared" ca="1" si="109"/>
        <v>4.0493025767499878E-2</v>
      </c>
      <c r="AQ16" s="91">
        <f t="shared" ca="1" si="109"/>
        <v>2.4977464459887983E-2</v>
      </c>
      <c r="AR16" s="91">
        <f t="shared" ca="1" si="109"/>
        <v>2.124920329622193E-3</v>
      </c>
      <c r="AS16" s="91">
        <f t="shared" ca="1" si="109"/>
        <v>-2.3975704108537998E-2</v>
      </c>
      <c r="AT16" s="91">
        <f t="shared" ca="1" si="109"/>
        <v>-3.2556811981990418E-2</v>
      </c>
      <c r="AU16" s="91">
        <f t="shared" ca="1" si="109"/>
        <v>-3.3252963321419693E-2</v>
      </c>
      <c r="AV16" s="91">
        <f t="shared" ca="1" si="109"/>
        <v>-2.7552717522135912E-2</v>
      </c>
      <c r="AW16" s="91">
        <f t="shared" ca="1" si="109"/>
        <v>-2.6710680928060799E-2</v>
      </c>
      <c r="AX16" s="91">
        <f t="shared" ca="1" si="109"/>
        <v>-3.2394990288356761E-2</v>
      </c>
      <c r="AY16" s="91">
        <f t="shared" ca="1" si="109"/>
        <v>-5.3784657297771009E-2</v>
      </c>
      <c r="AZ16" s="91">
        <f t="shared" ca="1" si="109"/>
        <v>-7.2065237841559451E-2</v>
      </c>
      <c r="BA16" s="91">
        <f t="shared" ca="1" si="109"/>
        <v>-8.0949543335338991E-2</v>
      </c>
      <c r="BB16" s="91">
        <f t="shared" ca="1" si="109"/>
        <v>-6.9499436306295514E-2</v>
      </c>
      <c r="BC16" s="91">
        <f t="shared" ca="1" si="109"/>
        <v>-5.6598862051613276E-2</v>
      </c>
      <c r="BD16" s="91" t="e">
        <f t="shared" ca="1" si="109"/>
        <v>#N/A</v>
      </c>
      <c r="BE16" s="91" t="e">
        <f t="shared" ca="1" si="109"/>
        <v>#N/A</v>
      </c>
      <c r="BF16" s="91" t="e">
        <f t="shared" ca="1" si="109"/>
        <v>#N/A</v>
      </c>
      <c r="BG16" s="91" t="e">
        <f t="shared" ca="1" si="109"/>
        <v>#N/A</v>
      </c>
      <c r="BH16" s="91" t="e">
        <f t="shared" ca="1" si="109"/>
        <v>#N/A</v>
      </c>
      <c r="BI16" s="91" t="e">
        <f t="shared" ca="1" si="109"/>
        <v>#N/A</v>
      </c>
      <c r="BJ16" s="91" t="e">
        <f t="shared" ca="1" si="109"/>
        <v>#N/A</v>
      </c>
      <c r="BK16" s="91" t="e">
        <f t="shared" ca="1" si="109"/>
        <v>#N/A</v>
      </c>
      <c r="BL16" s="91" t="e">
        <f t="shared" ca="1" si="109"/>
        <v>#N/A</v>
      </c>
      <c r="BM16" s="91" t="e">
        <f t="shared" ca="1" si="109"/>
        <v>#N/A</v>
      </c>
      <c r="BN16" s="91" t="e">
        <f t="shared" ca="1" si="109"/>
        <v>#N/A</v>
      </c>
      <c r="BO16" s="91" t="e">
        <f t="shared" ca="1" si="109"/>
        <v>#N/A</v>
      </c>
      <c r="BP16" s="91" t="e">
        <f t="shared" ca="1" si="109"/>
        <v>#N/A</v>
      </c>
      <c r="BQ16" s="91" t="e">
        <f t="shared" ca="1" si="109"/>
        <v>#N/A</v>
      </c>
      <c r="BR16" s="91" t="e">
        <f t="shared" ca="1" si="109"/>
        <v>#N/A</v>
      </c>
      <c r="BS16" s="91" t="e">
        <f t="shared" ca="1" si="109"/>
        <v>#N/A</v>
      </c>
      <c r="BT16" s="91" t="e">
        <f t="shared" ca="1" si="109"/>
        <v>#N/A</v>
      </c>
      <c r="BU16" s="91" t="e">
        <f t="shared" ca="1" si="109"/>
        <v>#N/A</v>
      </c>
      <c r="BV16" s="91" t="e">
        <f t="shared" ca="1" si="109"/>
        <v>#N/A</v>
      </c>
      <c r="BW16" s="91" t="e">
        <f t="shared" ca="1" si="109"/>
        <v>#N/A</v>
      </c>
      <c r="BX16" s="91" t="e">
        <f t="shared" ca="1" si="109"/>
        <v>#N/A</v>
      </c>
      <c r="BY16" s="91" t="e">
        <f t="shared" ca="1" si="109"/>
        <v>#N/A</v>
      </c>
      <c r="BZ16" s="91" t="e">
        <f t="shared" ca="1" si="109"/>
        <v>#N/A</v>
      </c>
      <c r="CA16" s="91" t="e">
        <f t="shared" ca="1" si="109"/>
        <v>#N/A</v>
      </c>
      <c r="CB16" s="91" t="e">
        <f t="shared" ca="1" si="109"/>
        <v>#N/A</v>
      </c>
      <c r="CC16" s="91" t="e">
        <f t="shared" ca="1" si="109"/>
        <v>#N/A</v>
      </c>
      <c r="CD16" s="91" t="e">
        <f t="shared" ca="1" si="109"/>
        <v>#N/A</v>
      </c>
      <c r="CE16" s="91" t="e">
        <f t="shared" ca="1" si="109"/>
        <v>#N/A</v>
      </c>
      <c r="CF16" s="91" t="e">
        <f t="shared" ca="1" si="109"/>
        <v>#N/A</v>
      </c>
      <c r="CG16" s="91" t="e">
        <f t="shared" ca="1" si="109"/>
        <v>#N/A</v>
      </c>
      <c r="CH16" s="91" t="e">
        <f t="shared" ca="1" si="109"/>
        <v>#N/A</v>
      </c>
      <c r="CI16" s="91" t="e">
        <f t="shared" ca="1" si="109"/>
        <v>#N/A</v>
      </c>
      <c r="CJ16" s="91" t="e">
        <f t="shared" ca="1" si="109"/>
        <v>#N/A</v>
      </c>
      <c r="CK16" s="91" t="e">
        <f t="shared" ca="1" si="109"/>
        <v>#N/A</v>
      </c>
      <c r="CL16" s="91" t="e">
        <f t="shared" ca="1" si="109"/>
        <v>#N/A</v>
      </c>
      <c r="CM16" s="91" t="e">
        <f t="shared" ca="1" si="109"/>
        <v>#N/A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577</v>
      </c>
      <c r="F17" s="19" t="s">
        <v>560</v>
      </c>
      <c r="G17" s="91" t="e">
        <f t="shared" ref="G17:AC17" ca="1" si="113">IFERROR(AVERAGE(E15:G15),NA())</f>
        <v>#N/A</v>
      </c>
      <c r="H17" s="91" t="e">
        <f t="shared" ca="1" si="113"/>
        <v>#N/A</v>
      </c>
      <c r="I17" s="91" t="e">
        <f t="shared" ca="1" si="113"/>
        <v>#N/A</v>
      </c>
      <c r="J17" s="91" t="e">
        <f t="shared" ca="1" si="113"/>
        <v>#N/A</v>
      </c>
      <c r="K17" s="91" t="e">
        <f t="shared" ca="1" si="113"/>
        <v>#N/A</v>
      </c>
      <c r="L17" s="91" t="e">
        <f t="shared" ca="1" si="113"/>
        <v>#N/A</v>
      </c>
      <c r="M17" s="91" t="e">
        <f t="shared" ca="1" si="113"/>
        <v>#N/A</v>
      </c>
      <c r="N17" s="91" t="e">
        <f t="shared" ca="1" si="113"/>
        <v>#N/A</v>
      </c>
      <c r="O17" s="91" t="e">
        <f t="shared" ca="1" si="113"/>
        <v>#N/A</v>
      </c>
      <c r="P17" s="91" t="e">
        <f t="shared" ca="1" si="113"/>
        <v>#N/A</v>
      </c>
      <c r="Q17" s="91" t="e">
        <f t="shared" ca="1" si="113"/>
        <v>#N/A</v>
      </c>
      <c r="R17" s="91" t="e">
        <f t="shared" ca="1" si="113"/>
        <v>#N/A</v>
      </c>
      <c r="S17" s="91" t="e">
        <f t="shared" ca="1" si="113"/>
        <v>#N/A</v>
      </c>
      <c r="T17" s="91" t="e">
        <f t="shared" ca="1" si="113"/>
        <v>#N/A</v>
      </c>
      <c r="U17" s="91" t="e">
        <f t="shared" ca="1" si="113"/>
        <v>#N/A</v>
      </c>
      <c r="V17" s="91" t="e">
        <f t="shared" ca="1" si="113"/>
        <v>#N/A</v>
      </c>
      <c r="W17" s="91">
        <f t="shared" ca="1" si="113"/>
        <v>0.32777110426534839</v>
      </c>
      <c r="X17" s="91">
        <f t="shared" ca="1" si="113"/>
        <v>0.36306176393908046</v>
      </c>
      <c r="Y17" s="91">
        <f t="shared" ca="1" si="113"/>
        <v>0.362786344489269</v>
      </c>
      <c r="Z17" s="91">
        <f t="shared" ca="1" si="113"/>
        <v>0.37897193059949652</v>
      </c>
      <c r="AA17" s="91">
        <f t="shared" ca="1" si="113"/>
        <v>0.39509648108807743</v>
      </c>
      <c r="AB17" s="91">
        <f t="shared" ca="1" si="113"/>
        <v>0.37523690781646574</v>
      </c>
      <c r="AC17" s="91">
        <f t="shared" ca="1" si="113"/>
        <v>0.34496538458474951</v>
      </c>
      <c r="AD17" s="91">
        <f ca="1">IFERROR(AVERAGE(AB15:AD15),NA())</f>
        <v>0.3160434553275247</v>
      </c>
      <c r="AE17" s="91">
        <f t="shared" ref="AE17:CP17" ca="1" si="114">IFERROR(AVERAGE(AC15:AE15),NA())</f>
        <v>0.29534488154218402</v>
      </c>
      <c r="AF17" s="91">
        <f t="shared" ca="1" si="114"/>
        <v>0.26726332890073645</v>
      </c>
      <c r="AG17" s="91">
        <f t="shared" ca="1" si="114"/>
        <v>0.26893974390431086</v>
      </c>
      <c r="AH17" s="91">
        <f t="shared" ca="1" si="114"/>
        <v>0.28039174516066145</v>
      </c>
      <c r="AI17" s="91">
        <f t="shared" ca="1" si="114"/>
        <v>0.28596017113457833</v>
      </c>
      <c r="AJ17" s="91">
        <f t="shared" ca="1" si="114"/>
        <v>0.2731932619194033</v>
      </c>
      <c r="AK17" s="91">
        <f t="shared" ca="1" si="114"/>
        <v>0.25696421428648125</v>
      </c>
      <c r="AL17" s="91">
        <f t="shared" ca="1" si="114"/>
        <v>0.23760771011725793</v>
      </c>
      <c r="AM17" s="91">
        <f t="shared" ca="1" si="114"/>
        <v>0.22096845969127724</v>
      </c>
      <c r="AN17" s="91">
        <f t="shared" ca="1" si="114"/>
        <v>0.20531440899552589</v>
      </c>
      <c r="AO17" s="91">
        <f t="shared" ca="1" si="114"/>
        <v>0.19066299449311522</v>
      </c>
      <c r="AP17" s="91">
        <f t="shared" ca="1" si="114"/>
        <v>0.1730567714490511</v>
      </c>
      <c r="AQ17" s="91">
        <f t="shared" ca="1" si="114"/>
        <v>0.15784123070790801</v>
      </c>
      <c r="AR17" s="91">
        <f t="shared" ca="1" si="114"/>
        <v>0.14199918727121977</v>
      </c>
      <c r="AS17" s="91">
        <f t="shared" ca="1" si="114"/>
        <v>0.13409777070157972</v>
      </c>
      <c r="AT17" s="91">
        <f t="shared" ca="1" si="114"/>
        <v>0.12759524761746008</v>
      </c>
      <c r="AU17" s="91">
        <f t="shared" ca="1" si="114"/>
        <v>0.12447780740962548</v>
      </c>
      <c r="AV17" s="91">
        <f t="shared" ca="1" si="114"/>
        <v>0.10986258353838174</v>
      </c>
      <c r="AW17" s="91">
        <f t="shared" ca="1" si="114"/>
        <v>9.616522518063686E-2</v>
      </c>
      <c r="AX17" s="91">
        <f t="shared" ca="1" si="114"/>
        <v>7.7952385221784562E-2</v>
      </c>
      <c r="AY17" s="91">
        <f t="shared" ca="1" si="114"/>
        <v>6.520162865728836E-2</v>
      </c>
      <c r="AZ17" s="91">
        <f t="shared" ca="1" si="114"/>
        <v>5.9001446783990774E-2</v>
      </c>
      <c r="BA17" s="91">
        <f t="shared" ca="1" si="114"/>
        <v>6.5109757252433662E-2</v>
      </c>
      <c r="BB17" s="91">
        <f t="shared" ca="1" si="114"/>
        <v>7.4368958982990785E-2</v>
      </c>
      <c r="BC17" s="91">
        <f t="shared" ca="1" si="114"/>
        <v>7.5462015696106999E-2</v>
      </c>
      <c r="BD17" s="91" t="e">
        <f t="shared" ca="1" si="114"/>
        <v>#N/A</v>
      </c>
      <c r="BE17" s="91" t="e">
        <f t="shared" ca="1" si="114"/>
        <v>#N/A</v>
      </c>
      <c r="BF17" s="91" t="e">
        <f t="shared" ca="1" si="114"/>
        <v>#N/A</v>
      </c>
      <c r="BG17" s="91" t="e">
        <f t="shared" ca="1" si="114"/>
        <v>#N/A</v>
      </c>
      <c r="BH17" s="91" t="e">
        <f t="shared" ca="1" si="114"/>
        <v>#N/A</v>
      </c>
      <c r="BI17" s="91" t="e">
        <f t="shared" ca="1" si="114"/>
        <v>#N/A</v>
      </c>
      <c r="BJ17" s="91" t="e">
        <f t="shared" ca="1" si="114"/>
        <v>#N/A</v>
      </c>
      <c r="BK17" s="91" t="e">
        <f t="shared" ca="1" si="114"/>
        <v>#N/A</v>
      </c>
      <c r="BL17" s="91" t="e">
        <f t="shared" ca="1" si="114"/>
        <v>#N/A</v>
      </c>
      <c r="BM17" s="91" t="e">
        <f t="shared" ca="1" si="114"/>
        <v>#N/A</v>
      </c>
      <c r="BN17" s="91" t="e">
        <f t="shared" ca="1" si="114"/>
        <v>#N/A</v>
      </c>
      <c r="BO17" s="91" t="e">
        <f t="shared" ca="1" si="114"/>
        <v>#N/A</v>
      </c>
      <c r="BP17" s="91" t="e">
        <f t="shared" ca="1" si="114"/>
        <v>#N/A</v>
      </c>
      <c r="BQ17" s="91" t="e">
        <f t="shared" ca="1" si="114"/>
        <v>#N/A</v>
      </c>
      <c r="BR17" s="91" t="e">
        <f t="shared" ca="1" si="114"/>
        <v>#N/A</v>
      </c>
      <c r="BS17" s="91" t="e">
        <f t="shared" ca="1" si="114"/>
        <v>#N/A</v>
      </c>
      <c r="BT17" s="91" t="e">
        <f t="shared" ca="1" si="114"/>
        <v>#N/A</v>
      </c>
      <c r="BU17" s="91" t="e">
        <f t="shared" ca="1" si="114"/>
        <v>#N/A</v>
      </c>
      <c r="BV17" s="91" t="e">
        <f t="shared" ca="1" si="114"/>
        <v>#N/A</v>
      </c>
      <c r="BW17" s="91" t="e">
        <f t="shared" ca="1" si="114"/>
        <v>#N/A</v>
      </c>
      <c r="BX17" s="91" t="e">
        <f t="shared" ca="1" si="114"/>
        <v>#N/A</v>
      </c>
      <c r="BY17" s="91" t="e">
        <f t="shared" ca="1" si="114"/>
        <v>#N/A</v>
      </c>
      <c r="BZ17" s="91" t="e">
        <f t="shared" ca="1" si="114"/>
        <v>#N/A</v>
      </c>
      <c r="CA17" s="91" t="e">
        <f t="shared" ca="1" si="114"/>
        <v>#N/A</v>
      </c>
      <c r="CB17" s="91" t="e">
        <f t="shared" ca="1" si="114"/>
        <v>#N/A</v>
      </c>
      <c r="CC17" s="91" t="e">
        <f t="shared" ca="1" si="114"/>
        <v>#N/A</v>
      </c>
      <c r="CD17" s="91" t="e">
        <f t="shared" ca="1" si="114"/>
        <v>#N/A</v>
      </c>
      <c r="CE17" s="91" t="e">
        <f t="shared" ca="1" si="114"/>
        <v>#N/A</v>
      </c>
      <c r="CF17" s="91" t="e">
        <f t="shared" ca="1" si="114"/>
        <v>#N/A</v>
      </c>
      <c r="CG17" s="91" t="e">
        <f t="shared" ca="1" si="114"/>
        <v>#N/A</v>
      </c>
      <c r="CH17" s="91" t="e">
        <f t="shared" ca="1" si="114"/>
        <v>#N/A</v>
      </c>
      <c r="CI17" s="91" t="e">
        <f t="shared" ca="1" si="114"/>
        <v>#N/A</v>
      </c>
      <c r="CJ17" s="91" t="e">
        <f t="shared" ca="1" si="114"/>
        <v>#N/A</v>
      </c>
      <c r="CK17" s="91" t="e">
        <f t="shared" ca="1" si="114"/>
        <v>#N/A</v>
      </c>
      <c r="CL17" s="91" t="e">
        <f t="shared" ca="1" si="114"/>
        <v>#N/A</v>
      </c>
      <c r="CM17" s="91" t="e">
        <f t="shared" ca="1" si="114"/>
        <v>#N/A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83783942</v>
      </c>
      <c r="F19" s="19" t="s">
        <v>463</v>
      </c>
      <c r="G19" s="40">
        <f>$C$16</f>
        <v>24464.911064</v>
      </c>
      <c r="H19" s="40">
        <f t="shared" ref="H19:BS19" si="118">$C$16</f>
        <v>24464.911064</v>
      </c>
      <c r="I19" s="40">
        <f t="shared" si="118"/>
        <v>24464.911064</v>
      </c>
      <c r="J19" s="40">
        <f t="shared" si="118"/>
        <v>24464.911064</v>
      </c>
      <c r="K19" s="40">
        <f t="shared" si="118"/>
        <v>24464.911064</v>
      </c>
      <c r="L19" s="40">
        <f t="shared" si="118"/>
        <v>24464.911064</v>
      </c>
      <c r="M19" s="40">
        <f t="shared" si="118"/>
        <v>24464.911064</v>
      </c>
      <c r="N19" s="40">
        <f t="shared" si="118"/>
        <v>24464.911064</v>
      </c>
      <c r="O19" s="40">
        <f t="shared" si="118"/>
        <v>24464.911064</v>
      </c>
      <c r="P19" s="40">
        <f t="shared" si="118"/>
        <v>24464.911064</v>
      </c>
      <c r="Q19" s="40">
        <f t="shared" si="118"/>
        <v>24464.911064</v>
      </c>
      <c r="R19" s="40">
        <f t="shared" si="118"/>
        <v>24464.911064</v>
      </c>
      <c r="S19" s="40">
        <f t="shared" si="118"/>
        <v>24464.911064</v>
      </c>
      <c r="T19" s="40">
        <f t="shared" si="118"/>
        <v>24464.911064</v>
      </c>
      <c r="U19" s="40">
        <f t="shared" si="118"/>
        <v>24464.911064</v>
      </c>
      <c r="V19" s="40">
        <f t="shared" si="118"/>
        <v>24464.911064</v>
      </c>
      <c r="W19" s="40">
        <f t="shared" si="118"/>
        <v>24464.911064</v>
      </c>
      <c r="X19" s="40">
        <f t="shared" si="118"/>
        <v>24464.911064</v>
      </c>
      <c r="Y19" s="40">
        <f t="shared" si="118"/>
        <v>24464.911064</v>
      </c>
      <c r="Z19" s="40">
        <f t="shared" si="118"/>
        <v>24464.911064</v>
      </c>
      <c r="AA19" s="40">
        <f t="shared" si="118"/>
        <v>24464.911064</v>
      </c>
      <c r="AB19" s="40">
        <f t="shared" si="118"/>
        <v>24464.911064</v>
      </c>
      <c r="AC19" s="40">
        <f t="shared" si="118"/>
        <v>24464.911064</v>
      </c>
      <c r="AD19" s="40">
        <f t="shared" si="118"/>
        <v>24464.911064</v>
      </c>
      <c r="AE19" s="40">
        <f t="shared" si="118"/>
        <v>24464.911064</v>
      </c>
      <c r="AF19" s="40">
        <f t="shared" si="118"/>
        <v>24464.911064</v>
      </c>
      <c r="AG19" s="40">
        <f t="shared" si="118"/>
        <v>24464.911064</v>
      </c>
      <c r="AH19" s="40">
        <f t="shared" si="118"/>
        <v>24464.911064</v>
      </c>
      <c r="AI19" s="40">
        <f t="shared" si="118"/>
        <v>24464.911064</v>
      </c>
      <c r="AJ19" s="40">
        <f t="shared" si="118"/>
        <v>24464.911064</v>
      </c>
      <c r="AK19" s="40">
        <f t="shared" si="118"/>
        <v>24464.911064</v>
      </c>
      <c r="AL19" s="40">
        <f t="shared" si="118"/>
        <v>24464.911064</v>
      </c>
      <c r="AM19" s="40">
        <f t="shared" si="118"/>
        <v>24464.911064</v>
      </c>
      <c r="AN19" s="40">
        <f t="shared" si="118"/>
        <v>24464.911064</v>
      </c>
      <c r="AO19" s="40">
        <f t="shared" si="118"/>
        <v>24464.911064</v>
      </c>
      <c r="AP19" s="40">
        <f t="shared" si="118"/>
        <v>24464.911064</v>
      </c>
      <c r="AQ19" s="40">
        <f t="shared" si="118"/>
        <v>24464.911064</v>
      </c>
      <c r="AR19" s="40">
        <f t="shared" si="118"/>
        <v>24464.911064</v>
      </c>
      <c r="AS19" s="40">
        <f t="shared" si="118"/>
        <v>24464.911064</v>
      </c>
      <c r="AT19" s="40">
        <f t="shared" si="118"/>
        <v>24464.911064</v>
      </c>
      <c r="AU19" s="40">
        <f t="shared" si="118"/>
        <v>24464.911064</v>
      </c>
      <c r="AV19" s="40">
        <f t="shared" si="118"/>
        <v>24464.911064</v>
      </c>
      <c r="AW19" s="40">
        <f t="shared" si="118"/>
        <v>24464.911064</v>
      </c>
      <c r="AX19" s="40">
        <f t="shared" si="118"/>
        <v>24464.911064</v>
      </c>
      <c r="AY19" s="40">
        <f t="shared" si="118"/>
        <v>24464.911064</v>
      </c>
      <c r="AZ19" s="40">
        <f t="shared" si="118"/>
        <v>24464.911064</v>
      </c>
      <c r="BA19" s="40">
        <f t="shared" si="118"/>
        <v>24464.911064</v>
      </c>
      <c r="BB19" s="40">
        <f t="shared" si="118"/>
        <v>24464.911064</v>
      </c>
      <c r="BC19" s="40">
        <f t="shared" si="118"/>
        <v>24464.911064</v>
      </c>
      <c r="BD19" s="40">
        <f t="shared" si="118"/>
        <v>24464.911064</v>
      </c>
      <c r="BE19" s="40">
        <f t="shared" si="118"/>
        <v>24464.911064</v>
      </c>
      <c r="BF19" s="40">
        <f t="shared" si="118"/>
        <v>24464.911064</v>
      </c>
      <c r="BG19" s="40">
        <f t="shared" si="118"/>
        <v>24464.911064</v>
      </c>
      <c r="BH19" s="40">
        <f t="shared" si="118"/>
        <v>24464.911064</v>
      </c>
      <c r="BI19" s="40">
        <f t="shared" si="118"/>
        <v>24464.911064</v>
      </c>
      <c r="BJ19" s="40">
        <f t="shared" si="118"/>
        <v>24464.911064</v>
      </c>
      <c r="BK19" s="40">
        <f t="shared" si="118"/>
        <v>24464.911064</v>
      </c>
      <c r="BL19" s="40">
        <f t="shared" si="118"/>
        <v>24464.911064</v>
      </c>
      <c r="BM19" s="40">
        <f t="shared" si="118"/>
        <v>24464.911064</v>
      </c>
      <c r="BN19" s="40">
        <f t="shared" si="118"/>
        <v>24464.911064</v>
      </c>
      <c r="BO19" s="40">
        <f t="shared" si="118"/>
        <v>24464.911064</v>
      </c>
      <c r="BP19" s="40">
        <f t="shared" si="118"/>
        <v>24464.911064</v>
      </c>
      <c r="BQ19" s="40">
        <f t="shared" si="118"/>
        <v>24464.911064</v>
      </c>
      <c r="BR19" s="40">
        <f t="shared" si="118"/>
        <v>24464.911064</v>
      </c>
      <c r="BS19" s="40">
        <f t="shared" si="118"/>
        <v>24464.911064</v>
      </c>
      <c r="BT19" s="40">
        <f t="shared" ref="BT19:EE19" si="119">$C$16</f>
        <v>24464.911064</v>
      </c>
      <c r="BU19" s="40">
        <f t="shared" si="119"/>
        <v>24464.911064</v>
      </c>
      <c r="BV19" s="40">
        <f t="shared" si="119"/>
        <v>24464.911064</v>
      </c>
      <c r="BW19" s="40">
        <f t="shared" si="119"/>
        <v>24464.911064</v>
      </c>
      <c r="BX19" s="40">
        <f t="shared" si="119"/>
        <v>24464.911064</v>
      </c>
      <c r="BY19" s="40">
        <f t="shared" si="119"/>
        <v>24464.911064</v>
      </c>
      <c r="BZ19" s="40">
        <f t="shared" si="119"/>
        <v>24464.911064</v>
      </c>
      <c r="CA19" s="40">
        <f t="shared" si="119"/>
        <v>24464.911064</v>
      </c>
      <c r="CB19" s="40">
        <f t="shared" si="119"/>
        <v>24464.911064</v>
      </c>
      <c r="CC19" s="40">
        <f t="shared" si="119"/>
        <v>24464.911064</v>
      </c>
      <c r="CD19" s="40">
        <f t="shared" si="119"/>
        <v>24464.911064</v>
      </c>
      <c r="CE19" s="40">
        <f t="shared" si="119"/>
        <v>24464.911064</v>
      </c>
      <c r="CF19" s="40">
        <f t="shared" si="119"/>
        <v>24464.911064</v>
      </c>
      <c r="CG19" s="40">
        <f t="shared" si="119"/>
        <v>24464.911064</v>
      </c>
      <c r="CH19" s="40">
        <f t="shared" si="119"/>
        <v>24464.911064</v>
      </c>
      <c r="CI19" s="40">
        <f t="shared" si="119"/>
        <v>24464.911064</v>
      </c>
      <c r="CJ19" s="40">
        <f t="shared" si="119"/>
        <v>24464.911064</v>
      </c>
      <c r="CK19" s="40">
        <f t="shared" si="119"/>
        <v>24464.911064</v>
      </c>
      <c r="CL19" s="40">
        <f t="shared" si="119"/>
        <v>24464.911064</v>
      </c>
      <c r="CM19" s="40">
        <f t="shared" si="119"/>
        <v>24464.911064</v>
      </c>
      <c r="CN19" s="40">
        <f t="shared" si="119"/>
        <v>24464.911064</v>
      </c>
      <c r="CO19" s="40">
        <f t="shared" si="119"/>
        <v>24464.911064</v>
      </c>
      <c r="CP19" s="40">
        <f t="shared" si="119"/>
        <v>24464.911064</v>
      </c>
      <c r="CQ19" s="40">
        <f t="shared" si="119"/>
        <v>24464.911064</v>
      </c>
      <c r="CR19" s="40">
        <f t="shared" si="119"/>
        <v>24464.911064</v>
      </c>
      <c r="CS19" s="40">
        <f t="shared" si="119"/>
        <v>24464.911064</v>
      </c>
      <c r="CT19" s="40">
        <f t="shared" si="119"/>
        <v>24464.911064</v>
      </c>
      <c r="CU19" s="40">
        <f t="shared" si="119"/>
        <v>24464.911064</v>
      </c>
      <c r="CV19" s="40">
        <f t="shared" si="119"/>
        <v>24464.911064</v>
      </c>
      <c r="CW19" s="40">
        <f t="shared" si="119"/>
        <v>24464.911064</v>
      </c>
      <c r="CX19" s="40">
        <f t="shared" si="119"/>
        <v>24464.911064</v>
      </c>
      <c r="CY19" s="40">
        <f t="shared" si="119"/>
        <v>24464.911064</v>
      </c>
      <c r="CZ19" s="40">
        <f t="shared" si="119"/>
        <v>24464.911064</v>
      </c>
      <c r="DA19" s="40">
        <f t="shared" si="119"/>
        <v>24464.911064</v>
      </c>
      <c r="DB19" s="40">
        <f t="shared" si="119"/>
        <v>24464.911064</v>
      </c>
      <c r="DC19" s="40">
        <f t="shared" si="119"/>
        <v>24464.911064</v>
      </c>
      <c r="DD19" s="40">
        <f t="shared" si="119"/>
        <v>24464.911064</v>
      </c>
      <c r="DE19" s="40">
        <f t="shared" si="119"/>
        <v>24464.911064</v>
      </c>
      <c r="DF19" s="40">
        <f t="shared" si="119"/>
        <v>24464.911064</v>
      </c>
      <c r="DG19" s="40">
        <f t="shared" si="119"/>
        <v>24464.911064</v>
      </c>
      <c r="DH19" s="40">
        <f t="shared" si="119"/>
        <v>24464.911064</v>
      </c>
      <c r="DI19" s="40">
        <f t="shared" si="119"/>
        <v>24464.911064</v>
      </c>
      <c r="DJ19" s="40">
        <f t="shared" si="119"/>
        <v>24464.911064</v>
      </c>
      <c r="DK19" s="40">
        <f t="shared" si="119"/>
        <v>24464.911064</v>
      </c>
      <c r="DL19" s="40">
        <f t="shared" si="119"/>
        <v>24464.911064</v>
      </c>
      <c r="DM19" s="40">
        <f t="shared" si="119"/>
        <v>24464.911064</v>
      </c>
      <c r="DN19" s="40">
        <f t="shared" si="119"/>
        <v>24464.911064</v>
      </c>
      <c r="DO19" s="40">
        <f t="shared" si="119"/>
        <v>24464.911064</v>
      </c>
      <c r="DP19" s="40">
        <f t="shared" si="119"/>
        <v>24464.911064</v>
      </c>
      <c r="DQ19" s="40">
        <f t="shared" si="119"/>
        <v>24464.911064</v>
      </c>
      <c r="DR19" s="40">
        <f t="shared" si="119"/>
        <v>24464.911064</v>
      </c>
      <c r="DS19" s="40">
        <f t="shared" si="119"/>
        <v>24464.911064</v>
      </c>
      <c r="DT19" s="40">
        <f t="shared" si="119"/>
        <v>24464.911064</v>
      </c>
      <c r="DU19" s="40">
        <f t="shared" si="119"/>
        <v>24464.911064</v>
      </c>
      <c r="DV19" s="40">
        <f t="shared" si="119"/>
        <v>24464.911064</v>
      </c>
      <c r="DW19" s="40">
        <f t="shared" si="119"/>
        <v>24464.911064</v>
      </c>
      <c r="DX19" s="40">
        <f t="shared" si="119"/>
        <v>24464.911064</v>
      </c>
      <c r="DY19" s="40">
        <f t="shared" si="119"/>
        <v>24464.911064</v>
      </c>
      <c r="DZ19" s="40">
        <f t="shared" si="119"/>
        <v>24464.911064</v>
      </c>
      <c r="EA19" s="40">
        <f t="shared" si="119"/>
        <v>24464.911064</v>
      </c>
      <c r="EB19" s="40">
        <f t="shared" si="119"/>
        <v>24464.911064</v>
      </c>
      <c r="EC19" s="40">
        <f t="shared" si="119"/>
        <v>24464.911064</v>
      </c>
      <c r="ED19" s="40">
        <f t="shared" si="119"/>
        <v>24464.911064</v>
      </c>
      <c r="EE19" s="40">
        <f t="shared" si="119"/>
        <v>24464.911064</v>
      </c>
      <c r="EF19" s="40">
        <f t="shared" ref="EF19:GQ19" si="120">$C$16</f>
        <v>24464.911064</v>
      </c>
      <c r="EG19" s="40">
        <f t="shared" si="120"/>
        <v>24464.911064</v>
      </c>
      <c r="EH19" s="40">
        <f t="shared" si="120"/>
        <v>24464.911064</v>
      </c>
      <c r="EI19" s="40">
        <f t="shared" si="120"/>
        <v>24464.911064</v>
      </c>
      <c r="EJ19" s="40">
        <f t="shared" si="120"/>
        <v>24464.911064</v>
      </c>
      <c r="EK19" s="40">
        <f t="shared" si="120"/>
        <v>24464.911064</v>
      </c>
      <c r="EL19" s="40">
        <f t="shared" si="120"/>
        <v>24464.911064</v>
      </c>
      <c r="EM19" s="40">
        <f t="shared" si="120"/>
        <v>24464.911064</v>
      </c>
      <c r="EN19" s="40">
        <f t="shared" si="120"/>
        <v>24464.911064</v>
      </c>
      <c r="EO19" s="40">
        <f t="shared" si="120"/>
        <v>24464.911064</v>
      </c>
      <c r="EP19" s="40">
        <f t="shared" si="120"/>
        <v>24464.911064</v>
      </c>
      <c r="EQ19" s="40">
        <f t="shared" si="120"/>
        <v>24464.911064</v>
      </c>
      <c r="ER19" s="40">
        <f t="shared" si="120"/>
        <v>24464.911064</v>
      </c>
      <c r="ES19" s="40">
        <f t="shared" si="120"/>
        <v>24464.911064</v>
      </c>
      <c r="ET19" s="40">
        <f t="shared" si="120"/>
        <v>24464.911064</v>
      </c>
      <c r="EU19" s="40">
        <f t="shared" si="120"/>
        <v>24464.911064</v>
      </c>
      <c r="EV19" s="40">
        <f t="shared" si="120"/>
        <v>24464.911064</v>
      </c>
      <c r="EW19" s="40">
        <f t="shared" si="120"/>
        <v>24464.911064</v>
      </c>
      <c r="EX19" s="40">
        <f t="shared" si="120"/>
        <v>24464.911064</v>
      </c>
      <c r="EY19" s="40">
        <f t="shared" si="120"/>
        <v>24464.911064</v>
      </c>
      <c r="EZ19" s="40">
        <f t="shared" si="120"/>
        <v>24464.911064</v>
      </c>
      <c r="FA19" s="40">
        <f t="shared" si="120"/>
        <v>24464.911064</v>
      </c>
      <c r="FB19" s="40">
        <f t="shared" si="120"/>
        <v>24464.911064</v>
      </c>
      <c r="FC19" s="40">
        <f t="shared" si="120"/>
        <v>24464.911064</v>
      </c>
      <c r="FD19" s="40">
        <f t="shared" si="120"/>
        <v>24464.911064</v>
      </c>
      <c r="FE19" s="40">
        <f t="shared" si="120"/>
        <v>24464.911064</v>
      </c>
      <c r="FF19" s="40">
        <f t="shared" si="120"/>
        <v>24464.911064</v>
      </c>
      <c r="FG19" s="40">
        <f t="shared" si="120"/>
        <v>24464.911064</v>
      </c>
      <c r="FH19" s="40">
        <f t="shared" si="120"/>
        <v>24464.911064</v>
      </c>
      <c r="FI19" s="40">
        <f t="shared" si="120"/>
        <v>24464.911064</v>
      </c>
      <c r="FJ19" s="40">
        <f t="shared" si="120"/>
        <v>24464.911064</v>
      </c>
      <c r="FK19" s="40">
        <f t="shared" si="120"/>
        <v>24464.911064</v>
      </c>
      <c r="FL19" s="40">
        <f t="shared" si="120"/>
        <v>24464.911064</v>
      </c>
      <c r="FM19" s="40">
        <f t="shared" si="120"/>
        <v>24464.911064</v>
      </c>
      <c r="FN19" s="40">
        <f t="shared" si="120"/>
        <v>24464.911064</v>
      </c>
      <c r="FO19" s="40">
        <f t="shared" si="120"/>
        <v>24464.911064</v>
      </c>
      <c r="FP19" s="40">
        <f t="shared" si="120"/>
        <v>24464.911064</v>
      </c>
      <c r="FQ19" s="40">
        <f t="shared" si="120"/>
        <v>24464.911064</v>
      </c>
      <c r="FR19" s="40">
        <f t="shared" si="120"/>
        <v>24464.911064</v>
      </c>
      <c r="FS19" s="40">
        <f t="shared" si="120"/>
        <v>24464.911064</v>
      </c>
      <c r="FT19" s="40">
        <f t="shared" si="120"/>
        <v>24464.911064</v>
      </c>
      <c r="FU19" s="40">
        <f t="shared" si="120"/>
        <v>24464.911064</v>
      </c>
      <c r="FV19" s="40">
        <f t="shared" si="120"/>
        <v>24464.911064</v>
      </c>
      <c r="FW19" s="40">
        <f t="shared" si="120"/>
        <v>24464.911064</v>
      </c>
      <c r="FX19" s="40">
        <f t="shared" si="120"/>
        <v>24464.911064</v>
      </c>
      <c r="FY19" s="40">
        <f t="shared" si="120"/>
        <v>24464.911064</v>
      </c>
      <c r="FZ19" s="40">
        <f t="shared" si="120"/>
        <v>24464.911064</v>
      </c>
      <c r="GA19" s="40">
        <f t="shared" si="120"/>
        <v>24464.911064</v>
      </c>
      <c r="GB19" s="40">
        <f t="shared" si="120"/>
        <v>24464.911064</v>
      </c>
      <c r="GC19" s="40">
        <f t="shared" si="120"/>
        <v>24464.911064</v>
      </c>
      <c r="GD19" s="40">
        <f t="shared" si="120"/>
        <v>24464.911064</v>
      </c>
      <c r="GE19" s="40">
        <f t="shared" si="120"/>
        <v>24464.911064</v>
      </c>
      <c r="GF19" s="40">
        <f t="shared" si="120"/>
        <v>24464.911064</v>
      </c>
      <c r="GG19" s="40">
        <f t="shared" si="120"/>
        <v>24464.911064</v>
      </c>
      <c r="GH19" s="40">
        <f t="shared" si="120"/>
        <v>24464.911064</v>
      </c>
      <c r="GI19" s="40">
        <f t="shared" si="120"/>
        <v>24464.911064</v>
      </c>
      <c r="GJ19" s="40">
        <f t="shared" si="120"/>
        <v>24464.911064</v>
      </c>
      <c r="GK19" s="40">
        <f t="shared" si="120"/>
        <v>24464.911064</v>
      </c>
      <c r="GL19" s="40">
        <f t="shared" si="120"/>
        <v>24464.911064</v>
      </c>
      <c r="GM19" s="40">
        <f t="shared" si="120"/>
        <v>24464.911064</v>
      </c>
      <c r="GN19" s="40">
        <f t="shared" si="120"/>
        <v>24464.911064</v>
      </c>
      <c r="GO19" s="40">
        <f t="shared" si="120"/>
        <v>24464.911064</v>
      </c>
      <c r="GP19" s="40">
        <f t="shared" si="120"/>
        <v>24464.911064</v>
      </c>
      <c r="GQ19" s="40">
        <f t="shared" si="120"/>
        <v>24464.911064</v>
      </c>
      <c r="GR19" s="40">
        <f t="shared" ref="GR19:IN19" si="121">$C$16</f>
        <v>24464.911064</v>
      </c>
      <c r="GS19" s="40">
        <f t="shared" si="121"/>
        <v>24464.911064</v>
      </c>
      <c r="GT19" s="40">
        <f t="shared" si="121"/>
        <v>24464.911064</v>
      </c>
      <c r="GU19" s="40">
        <f t="shared" si="121"/>
        <v>24464.911064</v>
      </c>
      <c r="GV19" s="40">
        <f t="shared" si="121"/>
        <v>24464.911064</v>
      </c>
      <c r="GW19" s="40">
        <f t="shared" si="121"/>
        <v>24464.911064</v>
      </c>
      <c r="GX19" s="40">
        <f t="shared" si="121"/>
        <v>24464.911064</v>
      </c>
      <c r="GY19" s="40">
        <f t="shared" si="121"/>
        <v>24464.911064</v>
      </c>
      <c r="GZ19" s="40">
        <f t="shared" si="121"/>
        <v>24464.911064</v>
      </c>
      <c r="HA19" s="40">
        <f t="shared" si="121"/>
        <v>24464.911064</v>
      </c>
      <c r="HB19" s="40">
        <f t="shared" si="121"/>
        <v>24464.911064</v>
      </c>
      <c r="HC19" s="40">
        <f t="shared" si="121"/>
        <v>24464.911064</v>
      </c>
      <c r="HD19" s="40">
        <f t="shared" si="121"/>
        <v>24464.911064</v>
      </c>
      <c r="HE19" s="40">
        <f t="shared" si="121"/>
        <v>24464.911064</v>
      </c>
      <c r="HF19" s="40">
        <f t="shared" si="121"/>
        <v>24464.911064</v>
      </c>
      <c r="HG19" s="40">
        <f t="shared" si="121"/>
        <v>24464.911064</v>
      </c>
      <c r="HH19" s="40">
        <f t="shared" si="121"/>
        <v>24464.911064</v>
      </c>
      <c r="HI19" s="40">
        <f t="shared" si="121"/>
        <v>24464.911064</v>
      </c>
      <c r="HJ19" s="40">
        <f t="shared" si="121"/>
        <v>24464.911064</v>
      </c>
      <c r="HK19" s="40">
        <f t="shared" si="121"/>
        <v>24464.911064</v>
      </c>
      <c r="HL19" s="40">
        <f t="shared" si="121"/>
        <v>24464.911064</v>
      </c>
      <c r="HM19" s="40">
        <f t="shared" si="121"/>
        <v>24464.911064</v>
      </c>
      <c r="HN19" s="40">
        <f t="shared" si="121"/>
        <v>24464.911064</v>
      </c>
      <c r="HO19" s="40">
        <f t="shared" si="121"/>
        <v>24464.911064</v>
      </c>
      <c r="HP19" s="40">
        <f t="shared" si="121"/>
        <v>24464.911064</v>
      </c>
      <c r="HQ19" s="40">
        <f t="shared" si="121"/>
        <v>24464.911064</v>
      </c>
      <c r="HR19" s="40">
        <f t="shared" si="121"/>
        <v>24464.911064</v>
      </c>
      <c r="HS19" s="40">
        <f t="shared" si="121"/>
        <v>24464.911064</v>
      </c>
      <c r="HT19" s="40">
        <f t="shared" si="121"/>
        <v>24464.911064</v>
      </c>
      <c r="HU19" s="40">
        <f t="shared" si="121"/>
        <v>24464.911064</v>
      </c>
      <c r="HV19" s="40">
        <f t="shared" si="121"/>
        <v>24464.911064</v>
      </c>
      <c r="HW19" s="40">
        <f t="shared" si="121"/>
        <v>24464.911064</v>
      </c>
      <c r="HX19" s="40">
        <f t="shared" si="121"/>
        <v>24464.911064</v>
      </c>
      <c r="HY19" s="40">
        <f t="shared" si="121"/>
        <v>24464.911064</v>
      </c>
      <c r="HZ19" s="40">
        <f t="shared" si="121"/>
        <v>24464.911064</v>
      </c>
      <c r="IA19" s="40">
        <f t="shared" si="121"/>
        <v>24464.911064</v>
      </c>
      <c r="IB19" s="40">
        <f t="shared" si="121"/>
        <v>24464.911064</v>
      </c>
      <c r="IC19" s="40">
        <f t="shared" si="121"/>
        <v>24464.911064</v>
      </c>
      <c r="ID19" s="40">
        <f t="shared" si="121"/>
        <v>24464.911064</v>
      </c>
      <c r="IE19" s="40">
        <f t="shared" si="121"/>
        <v>24464.911064</v>
      </c>
      <c r="IF19" s="40">
        <f t="shared" si="121"/>
        <v>24464.911064</v>
      </c>
      <c r="IG19" s="40">
        <f t="shared" si="121"/>
        <v>24464.911064</v>
      </c>
      <c r="IH19" s="40">
        <f t="shared" si="121"/>
        <v>24464.911064</v>
      </c>
      <c r="II19" s="40">
        <f t="shared" si="121"/>
        <v>24464.911064</v>
      </c>
      <c r="IJ19" s="40">
        <f t="shared" si="121"/>
        <v>24464.911064</v>
      </c>
      <c r="IK19" s="40">
        <f t="shared" si="121"/>
        <v>24464.911064</v>
      </c>
      <c r="IL19" s="40">
        <f t="shared" si="121"/>
        <v>24464.911064</v>
      </c>
      <c r="IM19" s="40">
        <f t="shared" si="121"/>
        <v>24464.911064</v>
      </c>
      <c r="IN19" s="40">
        <f t="shared" si="121"/>
        <v>24464.911064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10.109911958811793</v>
      </c>
      <c r="H20" s="40">
        <f t="shared" ref="H20:BS20" ca="1" si="122">H9*$C$15</f>
        <v>10.887597494105007</v>
      </c>
      <c r="I20" s="40">
        <f t="shared" ca="1" si="122"/>
        <v>11.665283029398221</v>
      </c>
      <c r="J20" s="40">
        <f t="shared" ca="1" si="122"/>
        <v>17.005390371744962</v>
      </c>
      <c r="K20" s="40">
        <f t="shared" ca="1" si="122"/>
        <v>34.956964811430005</v>
      </c>
      <c r="L20" s="40">
        <f t="shared" ca="1" si="122"/>
        <v>50.082948472883032</v>
      </c>
      <c r="M20" s="40">
        <f t="shared" ca="1" si="122"/>
        <v>60.452088943459231</v>
      </c>
      <c r="N20" s="40">
        <f t="shared" ca="1" si="122"/>
        <v>79.43502253352122</v>
      </c>
      <c r="O20" s="40">
        <f t="shared" ca="1" si="122"/>
        <v>90.192079955630589</v>
      </c>
      <c r="P20" s="40">
        <f t="shared" ca="1" si="122"/>
        <v>112.18545894124232</v>
      </c>
      <c r="Q20" s="40">
        <f t="shared" ca="1" si="122"/>
        <v>147.37140893806421</v>
      </c>
      <c r="R20" s="40">
        <f t="shared" ca="1" si="122"/>
        <v>212.55559653264092</v>
      </c>
      <c r="S20" s="40">
        <f t="shared" ca="1" si="122"/>
        <v>271.17894615674402</v>
      </c>
      <c r="T20" s="40">
        <f t="shared" ca="1" si="122"/>
        <v>338.4487449596071</v>
      </c>
      <c r="U20" s="40">
        <f t="shared" ca="1" si="122"/>
        <v>425.0051450377419</v>
      </c>
      <c r="V20" s="40">
        <f t="shared" ca="1" si="122"/>
        <v>510.31724825940756</v>
      </c>
      <c r="W20" s="40">
        <f t="shared" ca="1" si="122"/>
        <v>652.01155278983128</v>
      </c>
      <c r="X20" s="40">
        <f t="shared" ca="1" si="122"/>
        <v>885.00613916367843</v>
      </c>
      <c r="Y20" s="40">
        <f t="shared" ca="1" si="122"/>
        <v>1089.070823624618</v>
      </c>
      <c r="Z20" s="40">
        <f t="shared" ca="1" si="122"/>
        <v>1437.0073321148022</v>
      </c>
      <c r="AA20" s="40">
        <f t="shared" ca="1" si="122"/>
        <v>1586.4784919981582</v>
      </c>
      <c r="AB20" s="40">
        <f t="shared" ca="1" si="122"/>
        <v>1744.2708871091515</v>
      </c>
      <c r="AC20" s="40">
        <f t="shared" ca="1" si="122"/>
        <v>1972.2105175035927</v>
      </c>
      <c r="AD20" s="40">
        <f t="shared" ca="1" si="122"/>
        <v>2195.6395717933333</v>
      </c>
      <c r="AE20" s="40">
        <f t="shared" ca="1" si="122"/>
        <v>2459.8971166859678</v>
      </c>
      <c r="AF20" s="40">
        <f t="shared" ca="1" si="122"/>
        <v>2852.4727749019826</v>
      </c>
      <c r="AG20" s="40">
        <f t="shared" ca="1" si="122"/>
        <v>3250.9588431862257</v>
      </c>
      <c r="AH20" s="40">
        <f t="shared" ca="1" si="122"/>
        <v>3581.3196585787837</v>
      </c>
      <c r="AI20" s="40">
        <f t="shared" ca="1" si="122"/>
        <v>3592.6738673940645</v>
      </c>
      <c r="AJ20" s="40">
        <f t="shared" ca="1" si="122"/>
        <v>3731.8795782115499</v>
      </c>
      <c r="AK20" s="40">
        <f t="shared" ca="1" si="122"/>
        <v>3635.4465718351912</v>
      </c>
      <c r="AL20" s="40">
        <f t="shared" ca="1" si="122"/>
        <v>4080.9048464511447</v>
      </c>
      <c r="AM20" s="40">
        <f t="shared" ca="1" si="122"/>
        <v>4375.103284452568</v>
      </c>
      <c r="AN20" s="40">
        <f t="shared" ca="1" si="122"/>
        <v>4417.0205348048721</v>
      </c>
      <c r="AO20" s="40">
        <f t="shared" ca="1" si="122"/>
        <v>4504.5879260788879</v>
      </c>
      <c r="AP20" s="40">
        <f t="shared" ca="1" si="122"/>
        <v>4443.2285373442537</v>
      </c>
      <c r="AQ20" s="40">
        <f t="shared" ca="1" si="122"/>
        <v>3992.5597696418354</v>
      </c>
      <c r="AR20" s="40">
        <f t="shared" ca="1" si="122"/>
        <v>3753.1103933250547</v>
      </c>
      <c r="AS20" s="40">
        <f t="shared" ca="1" si="122"/>
        <v>3651.3891253087022</v>
      </c>
      <c r="AT20" s="40">
        <f t="shared" ca="1" si="122"/>
        <v>3866.0303330496295</v>
      </c>
      <c r="AU20" s="40">
        <f t="shared" ca="1" si="122"/>
        <v>3770.6860864226815</v>
      </c>
      <c r="AV20" s="40">
        <f t="shared" ca="1" si="122"/>
        <v>3604.2613818699333</v>
      </c>
      <c r="AW20" s="40">
        <f t="shared" ca="1" si="122"/>
        <v>3263.2462746438587</v>
      </c>
      <c r="AX20" s="40">
        <f t="shared" ca="1" si="122"/>
        <v>2835.1303874649439</v>
      </c>
      <c r="AY20" s="40">
        <f t="shared" ca="1" si="122"/>
        <v>2487.3494160818182</v>
      </c>
      <c r="AZ20" s="40">
        <f t="shared" ca="1" si="122"/>
        <v>2452.5868726542117</v>
      </c>
      <c r="BA20" s="40">
        <f t="shared" ca="1" si="122"/>
        <v>2427.6231669712993</v>
      </c>
      <c r="BB20" s="40">
        <f t="shared" ca="1" si="122"/>
        <v>2524.0561733476579</v>
      </c>
      <c r="BC20" s="40">
        <f t="shared" ca="1" si="122"/>
        <v>2267.186641040309</v>
      </c>
      <c r="BD20" s="40">
        <f t="shared" ca="1" si="122"/>
        <v>2138.866457098808</v>
      </c>
      <c r="BE20" s="40">
        <f t="shared" ca="1" si="122"/>
        <v>2017.8090495466499</v>
      </c>
      <c r="BF20" s="40">
        <f t="shared" ca="1" si="122"/>
        <v>1903.6033535048623</v>
      </c>
      <c r="BG20" s="40">
        <f t="shared" ca="1" si="122"/>
        <v>1795.8615698988524</v>
      </c>
      <c r="BH20" s="40">
        <f t="shared" ca="1" si="122"/>
        <v>1694.2178486403536</v>
      </c>
      <c r="BI20" s="40">
        <f t="shared" ca="1" si="122"/>
        <v>1598.3270463397776</v>
      </c>
      <c r="BJ20" s="40">
        <f t="shared" ca="1" si="122"/>
        <v>1507.86355433063</v>
      </c>
      <c r="BK20" s="40">
        <f t="shared" ca="1" si="122"/>
        <v>1422.5201930264157</v>
      </c>
      <c r="BL20" s="40">
        <f t="shared" ca="1" si="122"/>
        <v>1342.0071688556793</v>
      </c>
      <c r="BM20" s="40">
        <f t="shared" ca="1" si="122"/>
        <v>1266.0510902333406</v>
      </c>
      <c r="BN20" s="40">
        <f t="shared" ca="1" si="122"/>
        <v>1194.3940392269294</v>
      </c>
      <c r="BO20" s="40">
        <f t="shared" ca="1" si="122"/>
        <v>1126.7926957654552</v>
      </c>
      <c r="BP20" s="40">
        <f t="shared" ca="1" si="122"/>
        <v>1063.0175114170609</v>
      </c>
      <c r="BQ20" s="40">
        <f t="shared" ca="1" si="122"/>
        <v>1002.8519299299173</v>
      </c>
      <c r="BR20" s="40">
        <f t="shared" ca="1" si="122"/>
        <v>946.09165188961981</v>
      </c>
      <c r="BS20" s="40">
        <f t="shared" ca="1" si="122"/>
        <v>892.54394099613626</v>
      </c>
      <c r="BT20" s="40">
        <f t="shared" ref="BT20:EE20" ca="1" si="123">BT9*$C$15</f>
        <v>842.02696960469268</v>
      </c>
      <c r="BU20" s="40">
        <f t="shared" ca="1" si="123"/>
        <v>794.36920130829878</v>
      </c>
      <c r="BV20" s="40">
        <f t="shared" ca="1" si="123"/>
        <v>749.40880846540017</v>
      </c>
      <c r="BW20" s="40">
        <f t="shared" ca="1" si="123"/>
        <v>706.99312269480311</v>
      </c>
      <c r="BX20" s="40">
        <f t="shared" ca="1" si="123"/>
        <v>666.97811647196067</v>
      </c>
      <c r="BY20" s="40">
        <f t="shared" ca="1" si="123"/>
        <v>629.22791406631939</v>
      </c>
      <c r="BZ20" s="40">
        <f t="shared" ca="1" si="123"/>
        <v>593.61433015905538</v>
      </c>
      <c r="CA20" s="40">
        <f t="shared" ca="1" si="123"/>
        <v>560.01643457452212</v>
      </c>
      <c r="CB20" s="40">
        <f t="shared" ca="1" si="123"/>
        <v>528.32014164740247</v>
      </c>
      <c r="CC20" s="40">
        <f t="shared" ca="1" si="123"/>
        <v>498.41782283121239</v>
      </c>
      <c r="CD20" s="40">
        <f t="shared" ca="1" si="123"/>
        <v>470.20794123272316</v>
      </c>
      <c r="CE20" s="40">
        <f t="shared" ca="1" si="123"/>
        <v>443.59470683131923</v>
      </c>
      <c r="CF20" s="40">
        <f t="shared" ca="1" si="123"/>
        <v>418.48775121254755</v>
      </c>
      <c r="CG20" s="40">
        <f t="shared" ca="1" si="123"/>
        <v>394.80182071137875</v>
      </c>
      <c r="CH20" s="40">
        <f t="shared" ca="1" si="123"/>
        <v>372.4564869232097</v>
      </c>
      <c r="CI20" s="40">
        <f t="shared" ca="1" si="123"/>
        <v>351.37587359961447</v>
      </c>
      <c r="CJ20" s="40">
        <f t="shared" ca="1" si="123"/>
        <v>331.48839900148477</v>
      </c>
      <c r="CK20" s="40">
        <f t="shared" ca="1" si="123"/>
        <v>312.72653283468964</v>
      </c>
      <c r="CL20" s="40">
        <f t="shared" ca="1" si="123"/>
        <v>295.02656694289971</v>
      </c>
      <c r="CM20" s="40">
        <f t="shared" ca="1" si="123"/>
        <v>278.32839897893746</v>
      </c>
      <c r="CN20" s="40">
        <f t="shared" ca="1" si="123"/>
        <v>262.57532832008224</v>
      </c>
      <c r="CO20" s="40">
        <f t="shared" ca="1" si="123"/>
        <v>247.71386353433687</v>
      </c>
      <c r="CP20" s="40">
        <f t="shared" ca="1" si="123"/>
        <v>233.69354074388477</v>
      </c>
      <c r="CQ20" s="40">
        <f t="shared" ca="1" si="123"/>
        <v>220.46675226896861</v>
      </c>
      <c r="CR20" s="40">
        <f t="shared" ca="1" si="123"/>
        <v>207.98858497033007</v>
      </c>
      <c r="CS20" s="40">
        <f t="shared" ca="1" si="123"/>
        <v>196.21666774128411</v>
      </c>
      <c r="CT20" s="40">
        <f t="shared" ca="1" si="123"/>
        <v>185.11102763156794</v>
      </c>
      <c r="CU20" s="40">
        <f t="shared" ca="1" si="123"/>
        <v>174.63395411441647</v>
      </c>
      <c r="CV20" s="40">
        <f t="shared" ca="1" si="123"/>
        <v>164.74987103596683</v>
      </c>
      <c r="CW20" s="40">
        <f t="shared" ca="1" si="123"/>
        <v>155.42521581218111</v>
      </c>
      <c r="CX20" s="40">
        <f t="shared" ca="1" si="123"/>
        <v>146.62832546308525</v>
      </c>
      <c r="CY20" s="40">
        <f t="shared" ca="1" si="123"/>
        <v>138.32932909734106</v>
      </c>
      <c r="CZ20" s="40">
        <f t="shared" ca="1" si="123"/>
        <v>130.50004648206843</v>
      </c>
      <c r="DA20" s="40">
        <f t="shared" ca="1" si="123"/>
        <v>123.11389235350072</v>
      </c>
      <c r="DB20" s="40">
        <f t="shared" ca="1" si="123"/>
        <v>116.14578614354778</v>
      </c>
      <c r="DC20" s="40">
        <f t="shared" ca="1" si="123"/>
        <v>109.57206681573294</v>
      </c>
      <c r="DD20" s="40">
        <f t="shared" ca="1" si="123"/>
        <v>103.37041252131911</v>
      </c>
      <c r="DE20" s="40">
        <f t="shared" ca="1" si="123"/>
        <v>97.51976480280662</v>
      </c>
      <c r="DF20" s="40">
        <f t="shared" ca="1" si="123"/>
        <v>92.000257087426803</v>
      </c>
      <c r="DG20" s="40">
        <f t="shared" ca="1" si="123"/>
        <v>86.793147227822573</v>
      </c>
      <c r="DH20" s="40">
        <f t="shared" ca="1" si="123"/>
        <v>81.88075386084968</v>
      </c>
      <c r="DI20" s="40">
        <f t="shared" ca="1" si="123"/>
        <v>77.246396368397356</v>
      </c>
      <c r="DJ20" s="40">
        <f t="shared" ca="1" si="123"/>
        <v>72.874338236358199</v>
      </c>
      <c r="DK20" s="40">
        <f t="shared" ca="1" si="123"/>
        <v>68.749733619415949</v>
      </c>
      <c r="DL20" s="40">
        <f t="shared" ca="1" si="123"/>
        <v>64.858576930205473</v>
      </c>
      <c r="DM20" s="40">
        <f t="shared" ca="1" si="123"/>
        <v>61.187655281668832</v>
      </c>
      <c r="DN20" s="40">
        <f t="shared" ca="1" si="123"/>
        <v>57.724503621119986</v>
      </c>
      <c r="DO20" s="40">
        <f t="shared" ca="1" si="123"/>
        <v>54.457362403670373</v>
      </c>
      <c r="DP20" s="40">
        <f t="shared" ca="1" si="123"/>
        <v>51.375137661290317</v>
      </c>
      <c r="DQ20" s="40">
        <f t="shared" ca="1" si="123"/>
        <v>48.46736333191631</v>
      </c>
      <c r="DR20" s="40">
        <f t="shared" ca="1" si="123"/>
        <v>45.724165720687765</v>
      </c>
      <c r="DS20" s="40">
        <f t="shared" ca="1" si="123"/>
        <v>43.136229972637459</v>
      </c>
      <c r="DT20" s="40">
        <f t="shared" ca="1" si="123"/>
        <v>40.694768442989485</v>
      </c>
      <c r="DU20" s="40">
        <f t="shared" ca="1" si="123"/>
        <v>38.391490857662383</v>
      </c>
      <c r="DV20" s="40">
        <f t="shared" ca="1" si="123"/>
        <v>36.218576162653783</v>
      </c>
      <c r="DW20" s="40">
        <f t="shared" ca="1" si="123"/>
        <v>34.168645966717889</v>
      </c>
      <c r="DX20" s="40">
        <f t="shared" ca="1" si="123"/>
        <v>32.234739487157213</v>
      </c>
      <c r="DY20" s="40">
        <f t="shared" ca="1" si="123"/>
        <v>30.410289913653916</v>
      </c>
      <c r="DZ20" s="40">
        <f t="shared" ca="1" si="123"/>
        <v>28.68910210988145</v>
      </c>
      <c r="EA20" s="40">
        <f t="shared" ca="1" si="123"/>
        <v>27.065331577179624</v>
      </c>
      <c r="EB20" s="40">
        <f t="shared" ca="1" si="123"/>
        <v>25.533464608861664</v>
      </c>
      <c r="EC20" s="40">
        <f t="shared" ca="1" si="123"/>
        <v>24.088299567764953</v>
      </c>
      <c r="ED20" s="40">
        <f t="shared" ca="1" si="123"/>
        <v>22.72492922347109</v>
      </c>
      <c r="EE20" s="40">
        <f t="shared" ca="1" si="123"/>
        <v>21.438724089219175</v>
      </c>
      <c r="EF20" s="40">
        <f t="shared" ref="EF20:GQ20" ca="1" si="124">EF9*$C$15</f>
        <v>20.225316701930861</v>
      </c>
      <c r="EG20" s="40">
        <f t="shared" ca="1" si="124"/>
        <v>19.080586791968088</v>
      </c>
      <c r="EH20" s="40">
        <f t="shared" ca="1" si="124"/>
        <v>18.000647292265651</v>
      </c>
      <c r="EI20" s="40">
        <f t="shared" ca="1" si="124"/>
        <v>16.981831139330964</v>
      </c>
      <c r="EJ20" s="40">
        <f t="shared" ca="1" si="124"/>
        <v>16.020678821292179</v>
      </c>
      <c r="EK20" s="40">
        <f t="shared" ca="1" si="124"/>
        <v>15.113926630712662</v>
      </c>
      <c r="EL20" s="40">
        <f t="shared" ca="1" si="124"/>
        <v>14.258495582282753</v>
      </c>
      <c r="EM20" s="40">
        <f t="shared" ca="1" si="124"/>
        <v>13.451480957757596</v>
      </c>
      <c r="EN20" s="40">
        <f t="shared" ca="1" si="124"/>
        <v>12.690142442639571</v>
      </c>
      <c r="EO20" s="40">
        <f t="shared" ca="1" si="124"/>
        <v>11.971894821113294</v>
      </c>
      <c r="EP20" s="40">
        <f t="shared" ca="1" si="124"/>
        <v>11.294299197636679</v>
      </c>
      <c r="EQ20" s="40">
        <f t="shared" ca="1" si="124"/>
        <v>10.655054715379993</v>
      </c>
      <c r="ER20" s="40">
        <f t="shared" ca="1" si="124"/>
        <v>10.05199074339181</v>
      </c>
      <c r="ES20" s="40">
        <f t="shared" ca="1" si="124"/>
        <v>9.4830595059624834</v>
      </c>
      <c r="ET20" s="40">
        <f t="shared" ca="1" si="124"/>
        <v>8.946329129157272</v>
      </c>
      <c r="EU20" s="40">
        <f t="shared" ca="1" si="124"/>
        <v>8.4399770809077701</v>
      </c>
      <c r="EV20" s="40">
        <f t="shared" ca="1" si="124"/>
        <v>7.962283982386694</v>
      </c>
      <c r="EW20" s="40">
        <f t="shared" ca="1" si="124"/>
        <v>7.5116277696518194</v>
      </c>
      <c r="EX20" s="40">
        <f t="shared" ca="1" si="124"/>
        <v>7.0864781857342285</v>
      </c>
      <c r="EY20" s="40">
        <f t="shared" ca="1" si="124"/>
        <v>6.6853915844680909</v>
      </c>
      <c r="EZ20" s="40">
        <f t="shared" ca="1" si="124"/>
        <v>6.3070060284177645</v>
      </c>
      <c r="FA20" s="40">
        <f t="shared" ca="1" si="124"/>
        <v>5.9500366642566549</v>
      </c>
      <c r="FB20" s="40">
        <f t="shared" ca="1" si="124"/>
        <v>5.6132713598943509</v>
      </c>
      <c r="FC20" s="40">
        <f t="shared" ca="1" si="124"/>
        <v>5.2955665885374197</v>
      </c>
      <c r="FD20" s="40">
        <f t="shared" ca="1" si="124"/>
        <v>4.9958435457076575</v>
      </c>
      <c r="FE20" s="40">
        <f t="shared" ca="1" si="124"/>
        <v>4.7130844860327077</v>
      </c>
      <c r="FF20" s="40">
        <f t="shared" ca="1" si="124"/>
        <v>4.4463292673701442</v>
      </c>
      <c r="FG20" s="40">
        <f t="shared" ca="1" si="124"/>
        <v>4.1946720905302106</v>
      </c>
      <c r="FH20" s="40">
        <f t="shared" ca="1" si="124"/>
        <v>3.9572584235265391</v>
      </c>
      <c r="FI20" s="40">
        <f t="shared" ca="1" si="124"/>
        <v>3.7332820999107761</v>
      </c>
      <c r="FJ20" s="40">
        <f t="shared" ca="1" si="124"/>
        <v>3.5219825813381691</v>
      </c>
      <c r="FK20" s="40">
        <f t="shared" ca="1" si="124"/>
        <v>3.3226423750688254</v>
      </c>
      <c r="FL20" s="40">
        <f t="shared" ca="1" si="124"/>
        <v>3.1345845976354605</v>
      </c>
      <c r="FM20" s="40">
        <f t="shared" ca="1" si="124"/>
        <v>2.9571706764047794</v>
      </c>
      <c r="FN20" s="40">
        <f t="shared" ca="1" si="124"/>
        <v>2.7897981812278698</v>
      </c>
      <c r="FO20" s="40">
        <f t="shared" ca="1" si="124"/>
        <v>2.6318987788167125</v>
      </c>
      <c r="FP20" s="40">
        <f t="shared" ca="1" si="124"/>
        <v>2.4829363029006561</v>
      </c>
      <c r="FQ20" s="40">
        <f t="shared" ca="1" si="124"/>
        <v>2.3424049336098394</v>
      </c>
      <c r="FR20" s="40">
        <f t="shared" ca="1" si="124"/>
        <v>2.2098274799034376</v>
      </c>
      <c r="FS20" s="40">
        <f t="shared" ca="1" si="124"/>
        <v>2.084753759210519</v>
      </c>
      <c r="FT20" s="40">
        <f t="shared" ca="1" si="124"/>
        <v>1.9667590687813807</v>
      </c>
      <c r="FU20" s="40">
        <f t="shared" ca="1" si="124"/>
        <v>1.855442743558664</v>
      </c>
      <c r="FV20" s="40">
        <f t="shared" ca="1" si="124"/>
        <v>1.7504267956713204</v>
      </c>
      <c r="FW20" s="40">
        <f t="shared" ca="1" si="124"/>
        <v>1.651354630931672</v>
      </c>
      <c r="FX20" s="40">
        <f t="shared" ca="1" si="124"/>
        <v>1.5578898379772776</v>
      </c>
      <c r="FY20" s="40">
        <f t="shared" ca="1" si="124"/>
        <v>1.4697150459459916</v>
      </c>
      <c r="FZ20" s="40">
        <f t="shared" ca="1" si="124"/>
        <v>1.3865308468053141</v>
      </c>
      <c r="GA20" s="40">
        <f t="shared" ca="1" si="124"/>
        <v>1.3080547786766734</v>
      </c>
      <c r="GB20" s="40">
        <f t="shared" ca="1" si="124"/>
        <v>1.234020366702399</v>
      </c>
      <c r="GC20" s="40">
        <f t="shared" ca="1" si="124"/>
        <v>1.1641762181985287</v>
      </c>
      <c r="GD20" s="40">
        <f t="shared" ca="1" si="124"/>
        <v>1.0982851690209414</v>
      </c>
      <c r="GE20" s="40">
        <f t="shared" ca="1" si="124"/>
        <v>1.0361234782461923</v>
      </c>
      <c r="GF20" s="40">
        <f t="shared" ca="1" si="124"/>
        <v>0.97748006843249846</v>
      </c>
      <c r="GG20" s="40">
        <f t="shared" ca="1" si="124"/>
        <v>0.92215580888108595</v>
      </c>
      <c r="GH20" s="40">
        <f t="shared" ca="1" si="124"/>
        <v>0.86996283946413155</v>
      </c>
      <c r="GI20" s="40">
        <f t="shared" ca="1" si="124"/>
        <v>0.82072393272327138</v>
      </c>
      <c r="GJ20" s="40">
        <f t="shared" ca="1" si="124"/>
        <v>0.77427189207260949</v>
      </c>
      <c r="GK20" s="40">
        <f t="shared" ca="1" si="124"/>
        <v>0.73044898406275027</v>
      </c>
      <c r="GL20" s="40">
        <f t="shared" ca="1" si="124"/>
        <v>0.68910640277804158</v>
      </c>
      <c r="GM20" s="40">
        <f t="shared" ca="1" si="124"/>
        <v>0.65010376454832375</v>
      </c>
      <c r="GN20" s="40">
        <f t="shared" ca="1" si="124"/>
        <v>0.6133086312594187</v>
      </c>
      <c r="GO20" s="40">
        <f t="shared" ca="1" si="124"/>
        <v>0.57859606064370317</v>
      </c>
      <c r="GP20" s="40">
        <f t="shared" ca="1" si="124"/>
        <v>0.54584818202372332</v>
      </c>
      <c r="GQ20" s="40">
        <f t="shared" ca="1" si="124"/>
        <v>0.51495379606823877</v>
      </c>
      <c r="GR20" s="40">
        <f t="shared" ref="GR20:IN20" ca="1" si="125">GR9*$C$15</f>
        <v>0.48580799720161788</v>
      </c>
      <c r="GS20" s="40">
        <f t="shared" ca="1" si="125"/>
        <v>0.458311817384433</v>
      </c>
      <c r="GT20" s="40">
        <f t="shared" ca="1" si="125"/>
        <v>0.43237189005566729</v>
      </c>
      <c r="GU20" s="40">
        <f t="shared" ca="1" si="125"/>
        <v>0.40790013309541134</v>
      </c>
      <c r="GV20" s="40">
        <f t="shared" ca="1" si="125"/>
        <v>0.38481344973150949</v>
      </c>
      <c r="GW20" s="40">
        <f t="shared" ca="1" si="125"/>
        <v>0.36303344637455043</v>
      </c>
      <c r="GX20" s="40">
        <f t="shared" ca="1" si="125"/>
        <v>0.3424861664230755</v>
      </c>
      <c r="GY20" s="40">
        <f t="shared" ca="1" si="125"/>
        <v>0.32310183913511004</v>
      </c>
      <c r="GZ20" s="40">
        <f t="shared" ca="1" si="125"/>
        <v>0.3048146427132794</v>
      </c>
      <c r="HA20" s="40">
        <f t="shared" ca="1" si="125"/>
        <v>0.28756248079903873</v>
      </c>
      <c r="HB20" s="40">
        <f t="shared" ca="1" si="125"/>
        <v>0.27128677161707426</v>
      </c>
      <c r="HC20" s="40">
        <f t="shared" ca="1" si="125"/>
        <v>0.25593224905389195</v>
      </c>
      <c r="HD20" s="40">
        <f t="shared" ca="1" si="125"/>
        <v>0.24144677499513159</v>
      </c>
      <c r="HE20" s="40">
        <f t="shared" ca="1" si="125"/>
        <v>0.22778116228437525</v>
      </c>
      <c r="HF20" s="40">
        <f t="shared" ca="1" si="125"/>
        <v>0.21488900770228578</v>
      </c>
      <c r="HG20" s="40">
        <f t="shared" ca="1" si="125"/>
        <v>0.20272653439893604</v>
      </c>
      <c r="HH20" s="40">
        <f t="shared" ca="1" si="125"/>
        <v>0.19125244324428903</v>
      </c>
      <c r="HI20" s="40">
        <f t="shared" ca="1" si="125"/>
        <v>0.18042777259207152</v>
      </c>
      <c r="HJ20" s="40">
        <f t="shared" ca="1" si="125"/>
        <v>0.17021576598085303</v>
      </c>
      <c r="HK20" s="40">
        <f t="shared" ca="1" si="125"/>
        <v>0.16058174732309305</v>
      </c>
      <c r="HL20" s="40">
        <f t="shared" ca="1" si="125"/>
        <v>0.1514930031583463</v>
      </c>
      <c r="HM20" s="40">
        <f t="shared" ca="1" si="125"/>
        <v>0.14291867157080246</v>
      </c>
      <c r="HN20" s="40">
        <f t="shared" ca="1" si="125"/>
        <v>0.13482963739396678</v>
      </c>
      <c r="HO20" s="40">
        <f t="shared" ca="1" si="125"/>
        <v>0.12719843334663661</v>
      </c>
      <c r="HP20" s="40">
        <f t="shared" ca="1" si="125"/>
        <v>0.11999914676446902</v>
      </c>
      <c r="HQ20" s="40">
        <f t="shared" ca="1" si="125"/>
        <v>0.11320733161043554</v>
      </c>
      <c r="HR20" s="40">
        <f t="shared" ca="1" si="125"/>
        <v>0.10679992546538528</v>
      </c>
      <c r="HS20" s="40">
        <f t="shared" ca="1" si="125"/>
        <v>0.10075517121684735</v>
      </c>
      <c r="HT20" s="40">
        <f t="shared" ca="1" si="125"/>
        <v>9.5052543180158336E-2</v>
      </c>
      <c r="HU20" s="40">
        <f t="shared" ca="1" si="125"/>
        <v>8.9672677401049533E-2</v>
      </c>
      <c r="HV20" s="40">
        <f t="shared" ca="1" si="125"/>
        <v>8.4597305903028719E-2</v>
      </c>
      <c r="HW20" s="40">
        <f t="shared" ca="1" si="125"/>
        <v>7.9809194656285068E-2</v>
      </c>
      <c r="HX20" s="40">
        <f t="shared" ca="1" si="125"/>
        <v>7.5292085057483651E-2</v>
      </c>
      <c r="HY20" s="40">
        <f t="shared" ca="1" si="125"/>
        <v>7.1030638721736802E-2</v>
      </c>
      <c r="HZ20" s="40">
        <f t="shared" ca="1" si="125"/>
        <v>6.7010385399287234E-2</v>
      </c>
      <c r="IA20" s="40">
        <f t="shared" ca="1" si="125"/>
        <v>6.3217673840047547E-2</v>
      </c>
      <c r="IB20" s="40">
        <f t="shared" ca="1" si="125"/>
        <v>5.9639625439150808E-2</v>
      </c>
      <c r="IC20" s="40">
        <f t="shared" ca="1" si="125"/>
        <v>5.6264090506110427E-2</v>
      </c>
      <c r="ID20" s="40">
        <f t="shared" ca="1" si="125"/>
        <v>5.30796070090956E-2</v>
      </c>
      <c r="IE20" s="40">
        <f t="shared" ca="1" si="125"/>
        <v>5.0075361654233957E-2</v>
      </c>
      <c r="IF20" s="40">
        <f t="shared" ca="1" si="125"/>
        <v>4.7241153167781325E-2</v>
      </c>
      <c r="IG20" s="40">
        <f t="shared" ca="1" si="125"/>
        <v>4.4567357656478943E-2</v>
      </c>
      <c r="IH20" s="40">
        <f t="shared" ca="1" si="125"/>
        <v>4.2044895928474983E-2</v>
      </c>
      <c r="II20" s="40">
        <f t="shared" ca="1" si="125"/>
        <v>3.9665202663844788E-2</v>
      </c>
      <c r="IJ20" s="40">
        <f t="shared" ca="1" si="125"/>
        <v>3.7420197330024552E-2</v>
      </c>
      <c r="IK20" s="40">
        <f t="shared" ca="1" si="125"/>
        <v>3.5302256743398347E-2</v>
      </c>
      <c r="IL20" s="40">
        <f t="shared" ca="1" si="125"/>
        <v>3.3304189183868106E-2</v>
      </c>
      <c r="IM20" s="40">
        <f t="shared" ca="1" si="125"/>
        <v>3.1419209974509525E-2</v>
      </c>
      <c r="IN20" s="40">
        <f t="shared" ca="1" si="125"/>
        <v>2.9640918443391593E-2</v>
      </c>
    </row>
    <row r="21" spans="2:248" x14ac:dyDescent="0.3">
      <c r="B21" s="19" t="s">
        <v>489</v>
      </c>
      <c r="C21" s="40">
        <f>C20*C19</f>
        <v>33513576.800000001</v>
      </c>
      <c r="F21" s="19" t="str">
        <f>F10</f>
        <v>5% daily increase</v>
      </c>
      <c r="G21" s="40">
        <f>G10*$C$15</f>
        <v>10.109911958811793</v>
      </c>
      <c r="H21" s="40">
        <f t="shared" ref="H21:BS22" ca="1" si="126">H10*$C$15</f>
        <v>10.887597494105007</v>
      </c>
      <c r="I21" s="40">
        <f t="shared" ca="1" si="126"/>
        <v>11.665283029398221</v>
      </c>
      <c r="J21" s="40">
        <f t="shared" ca="1" si="126"/>
        <v>17.005390371744962</v>
      </c>
      <c r="K21" s="40">
        <f t="shared" ca="1" si="126"/>
        <v>34.956964811430005</v>
      </c>
      <c r="L21" s="40">
        <f t="shared" ca="1" si="126"/>
        <v>50.082948472883032</v>
      </c>
      <c r="M21" s="40">
        <f t="shared" ca="1" si="126"/>
        <v>60.452088943459231</v>
      </c>
      <c r="N21" s="40">
        <f t="shared" ca="1" si="126"/>
        <v>79.43502253352122</v>
      </c>
      <c r="O21" s="40">
        <f t="shared" ca="1" si="126"/>
        <v>90.192079955630589</v>
      </c>
      <c r="P21" s="40">
        <f t="shared" ca="1" si="126"/>
        <v>112.18545894124232</v>
      </c>
      <c r="Q21" s="40">
        <f t="shared" ca="1" si="126"/>
        <v>147.37140893806421</v>
      </c>
      <c r="R21" s="40">
        <f t="shared" ca="1" si="126"/>
        <v>212.55559653264092</v>
      </c>
      <c r="S21" s="40">
        <f t="shared" ca="1" si="126"/>
        <v>271.17894615674402</v>
      </c>
      <c r="T21" s="40">
        <f t="shared" ca="1" si="126"/>
        <v>338.4487449596071</v>
      </c>
      <c r="U21" s="40">
        <f t="shared" ca="1" si="126"/>
        <v>425.0051450377419</v>
      </c>
      <c r="V21" s="40">
        <f t="shared" ca="1" si="126"/>
        <v>510.31724825940756</v>
      </c>
      <c r="W21" s="40">
        <f t="shared" ca="1" si="126"/>
        <v>652.01155278983128</v>
      </c>
      <c r="X21" s="40">
        <f t="shared" ca="1" si="126"/>
        <v>885.00613916367843</v>
      </c>
      <c r="Y21" s="40">
        <f t="shared" ca="1" si="126"/>
        <v>1089.070823624618</v>
      </c>
      <c r="Z21" s="40">
        <f t="shared" ca="1" si="126"/>
        <v>1437.0073321148022</v>
      </c>
      <c r="AA21" s="40">
        <f t="shared" ca="1" si="126"/>
        <v>1586.4784919981582</v>
      </c>
      <c r="AB21" s="40">
        <f t="shared" ca="1" si="126"/>
        <v>1744.2708871091515</v>
      </c>
      <c r="AC21" s="40">
        <f t="shared" ca="1" si="126"/>
        <v>1972.2105175035927</v>
      </c>
      <c r="AD21" s="40">
        <f t="shared" ca="1" si="126"/>
        <v>2195.6395717933333</v>
      </c>
      <c r="AE21" s="40">
        <f t="shared" ca="1" si="126"/>
        <v>2459.8971166859678</v>
      </c>
      <c r="AF21" s="40">
        <f t="shared" ca="1" si="126"/>
        <v>2852.4727749019826</v>
      </c>
      <c r="AG21" s="40">
        <f t="shared" ca="1" si="126"/>
        <v>3250.9588431862257</v>
      </c>
      <c r="AH21" s="40">
        <f t="shared" ca="1" si="126"/>
        <v>3581.3196585787837</v>
      </c>
      <c r="AI21" s="40">
        <f t="shared" ca="1" si="126"/>
        <v>3592.6738673940645</v>
      </c>
      <c r="AJ21" s="40">
        <f t="shared" ca="1" si="126"/>
        <v>3731.8795782115499</v>
      </c>
      <c r="AK21" s="40">
        <f t="shared" ca="1" si="126"/>
        <v>3635.4465718351912</v>
      </c>
      <c r="AL21" s="40">
        <f t="shared" ca="1" si="126"/>
        <v>4080.9048464511447</v>
      </c>
      <c r="AM21" s="40">
        <f t="shared" ca="1" si="126"/>
        <v>4375.103284452568</v>
      </c>
      <c r="AN21" s="40">
        <f t="shared" ca="1" si="126"/>
        <v>4417.0205348048721</v>
      </c>
      <c r="AO21" s="40">
        <f t="shared" ca="1" si="126"/>
        <v>4504.5879260788879</v>
      </c>
      <c r="AP21" s="40">
        <f t="shared" ca="1" si="126"/>
        <v>4443.2285373442537</v>
      </c>
      <c r="AQ21" s="40">
        <f t="shared" ca="1" si="126"/>
        <v>3992.5597696418354</v>
      </c>
      <c r="AR21" s="40">
        <f t="shared" ca="1" si="126"/>
        <v>3753.1103933250547</v>
      </c>
      <c r="AS21" s="40">
        <f t="shared" ca="1" si="126"/>
        <v>3651.3891253087022</v>
      </c>
      <c r="AT21" s="40">
        <f t="shared" ca="1" si="126"/>
        <v>3866.0303330496295</v>
      </c>
      <c r="AU21" s="40">
        <f t="shared" ca="1" si="126"/>
        <v>3770.6860864226815</v>
      </c>
      <c r="AV21" s="40">
        <f t="shared" ca="1" si="126"/>
        <v>3604.2613818699333</v>
      </c>
      <c r="AW21" s="40">
        <f t="shared" ca="1" si="126"/>
        <v>3263.2462746438587</v>
      </c>
      <c r="AX21" s="40">
        <f t="shared" ca="1" si="126"/>
        <v>2835.1303874649439</v>
      </c>
      <c r="AY21" s="40">
        <f t="shared" ca="1" si="126"/>
        <v>2487.3494160818182</v>
      </c>
      <c r="AZ21" s="40">
        <f t="shared" ca="1" si="126"/>
        <v>2452.5868726542117</v>
      </c>
      <c r="BA21" s="40">
        <f t="shared" ca="1" si="126"/>
        <v>2427.6231669712993</v>
      </c>
      <c r="BB21" s="40">
        <f t="shared" ca="1" si="126"/>
        <v>2524.0561733476579</v>
      </c>
      <c r="BC21" s="40">
        <f t="shared" ca="1" si="126"/>
        <v>2267.186641040309</v>
      </c>
      <c r="BD21" s="40">
        <f t="shared" ca="1" si="126"/>
        <v>2380.5459730923249</v>
      </c>
      <c r="BE21" s="40">
        <f t="shared" ca="1" si="126"/>
        <v>2499.5732717469409</v>
      </c>
      <c r="BF21" s="40">
        <f t="shared" ca="1" si="126"/>
        <v>2624.5519353342879</v>
      </c>
      <c r="BG21" s="40">
        <f t="shared" ca="1" si="126"/>
        <v>2755.7795321010026</v>
      </c>
      <c r="BH21" s="40">
        <f t="shared" ca="1" si="126"/>
        <v>2893.5685087060529</v>
      </c>
      <c r="BI21" s="40">
        <f t="shared" ca="1" si="126"/>
        <v>3038.2469341413557</v>
      </c>
      <c r="BJ21" s="40">
        <f t="shared" ca="1" si="126"/>
        <v>3190.1592808484234</v>
      </c>
      <c r="BK21" s="40">
        <f t="shared" ca="1" si="126"/>
        <v>3349.6672448908448</v>
      </c>
      <c r="BL21" s="40">
        <f t="shared" ca="1" si="126"/>
        <v>3517.150607135387</v>
      </c>
      <c r="BM21" s="40">
        <f t="shared" ca="1" si="126"/>
        <v>3693.0081374921569</v>
      </c>
      <c r="BN21" s="40">
        <f t="shared" ca="1" si="126"/>
        <v>3877.6585443667645</v>
      </c>
      <c r="BO21" s="40">
        <f t="shared" ca="1" si="126"/>
        <v>4071.5414715851025</v>
      </c>
      <c r="BP21" s="40">
        <f t="shared" ca="1" si="126"/>
        <v>4275.1185451643587</v>
      </c>
      <c r="BQ21" s="40">
        <f t="shared" ca="1" si="126"/>
        <v>4488.8744724225762</v>
      </c>
      <c r="BR21" s="40">
        <f t="shared" ca="1" si="126"/>
        <v>4713.3181960437059</v>
      </c>
      <c r="BS21" s="40">
        <f t="shared" ca="1" si="126"/>
        <v>4948.9841058458906</v>
      </c>
      <c r="BT21" s="40">
        <f t="shared" ref="BT21:EE23" ca="1" si="127">BT10*$C$15</f>
        <v>5196.4333111381857</v>
      </c>
      <c r="BU21" s="40">
        <f t="shared" ca="1" si="127"/>
        <v>5456.2549766950951</v>
      </c>
      <c r="BV21" s="40">
        <f t="shared" ca="1" si="127"/>
        <v>5729.0677255298497</v>
      </c>
      <c r="BW21" s="40">
        <f t="shared" ca="1" si="127"/>
        <v>6015.5211118063426</v>
      </c>
      <c r="BX21" s="40">
        <f t="shared" ca="1" si="127"/>
        <v>6316.2971673966604</v>
      </c>
      <c r="BY21" s="40">
        <f t="shared" ca="1" si="127"/>
        <v>6632.1120257664934</v>
      </c>
      <c r="BZ21" s="40">
        <f t="shared" ca="1" si="127"/>
        <v>6963.7176270548189</v>
      </c>
      <c r="CA21" s="40">
        <f t="shared" ca="1" si="127"/>
        <v>7311.9035084075604</v>
      </c>
      <c r="CB21" s="40">
        <f t="shared" ca="1" si="127"/>
        <v>7677.4986838279383</v>
      </c>
      <c r="CC21" s="40">
        <f t="shared" ca="1" si="127"/>
        <v>8061.3736180193355</v>
      </c>
      <c r="CD21" s="40">
        <f t="shared" ca="1" si="127"/>
        <v>8464.4422989203031</v>
      </c>
      <c r="CE21" s="40">
        <f t="shared" ca="1" si="127"/>
        <v>8887.6644138663196</v>
      </c>
      <c r="CF21" s="40">
        <f t="shared" ca="1" si="127"/>
        <v>9332.0476345596362</v>
      </c>
      <c r="CG21" s="40">
        <f t="shared" ca="1" si="127"/>
        <v>9798.6500162876182</v>
      </c>
      <c r="CH21" s="40">
        <f t="shared" ca="1" si="127"/>
        <v>10288.582517101999</v>
      </c>
      <c r="CI21" s="40">
        <f t="shared" ca="1" si="127"/>
        <v>10803.011642957097</v>
      </c>
      <c r="CJ21" s="40">
        <f t="shared" ca="1" si="127"/>
        <v>11343.162225104954</v>
      </c>
      <c r="CK21" s="40">
        <f t="shared" ca="1" si="127"/>
        <v>11910.320336360202</v>
      </c>
      <c r="CL21" s="40">
        <f t="shared" ca="1" si="127"/>
        <v>12505.836353178212</v>
      </c>
      <c r="CM21" s="40">
        <f t="shared" ca="1" si="127"/>
        <v>13131.128170837123</v>
      </c>
      <c r="CN21" s="40">
        <f t="shared" ca="1" si="127"/>
        <v>13787.68457937898</v>
      </c>
      <c r="CO21" s="40">
        <f t="shared" ca="1" si="127"/>
        <v>14477.068808347931</v>
      </c>
      <c r="CP21" s="40">
        <f t="shared" ca="1" si="127"/>
        <v>15200.922248765328</v>
      </c>
      <c r="CQ21" s="40">
        <f t="shared" ca="1" si="127"/>
        <v>15960.968361203593</v>
      </c>
      <c r="CR21" s="40">
        <f t="shared" ca="1" si="127"/>
        <v>16759.016779263777</v>
      </c>
      <c r="CS21" s="40">
        <f t="shared" ca="1" si="127"/>
        <v>17596.967618226965</v>
      </c>
      <c r="CT21" s="40">
        <f t="shared" ca="1" si="127"/>
        <v>18476.815999138311</v>
      </c>
      <c r="CU21" s="40">
        <f t="shared" ca="1" si="127"/>
        <v>19400.656799095228</v>
      </c>
      <c r="CV21" s="40">
        <f t="shared" ca="1" si="127"/>
        <v>20370.689639049993</v>
      </c>
      <c r="CW21" s="40">
        <f t="shared" ca="1" si="127"/>
        <v>21389.224121002491</v>
      </c>
      <c r="CX21" s="40">
        <f t="shared" ca="1" si="127"/>
        <v>22458.685327052615</v>
      </c>
      <c r="CY21" s="40">
        <f t="shared" ca="1" si="127"/>
        <v>23581.619593405248</v>
      </c>
      <c r="CZ21" s="40">
        <f t="shared" ca="1" si="127"/>
        <v>24760.700573075512</v>
      </c>
      <c r="DA21" s="40">
        <f t="shared" ca="1" si="127"/>
        <v>25998.735601729288</v>
      </c>
      <c r="DB21" s="40">
        <f t="shared" ca="1" si="127"/>
        <v>27298.672381815755</v>
      </c>
      <c r="DC21" s="40">
        <f t="shared" ca="1" si="127"/>
        <v>28663.60600090654</v>
      </c>
      <c r="DD21" s="40">
        <f t="shared" ca="1" si="127"/>
        <v>30096.78630095187</v>
      </c>
      <c r="DE21" s="40">
        <f t="shared" ca="1" si="127"/>
        <v>31601.625615999466</v>
      </c>
      <c r="DF21" s="40">
        <f t="shared" ca="1" si="127"/>
        <v>33181.706896799442</v>
      </c>
      <c r="DG21" s="40">
        <f t="shared" ca="1" si="127"/>
        <v>34840.792241639414</v>
      </c>
      <c r="DH21" s="40">
        <f t="shared" ca="1" si="127"/>
        <v>36582.831853721385</v>
      </c>
      <c r="DI21" s="40">
        <f t="shared" ca="1" si="127"/>
        <v>38411.973446407457</v>
      </c>
      <c r="DJ21" s="40">
        <f t="shared" ca="1" si="127"/>
        <v>40332.572118727832</v>
      </c>
      <c r="DK21" s="40">
        <f t="shared" ca="1" si="127"/>
        <v>42349.200724664224</v>
      </c>
      <c r="DL21" s="40">
        <f t="shared" ca="1" si="127"/>
        <v>44466.660760897437</v>
      </c>
      <c r="DM21" s="40">
        <f t="shared" ca="1" si="127"/>
        <v>46689.993798942312</v>
      </c>
      <c r="DN21" s="40">
        <f t="shared" ca="1" si="127"/>
        <v>49024.493488889428</v>
      </c>
      <c r="DO21" s="40">
        <f t="shared" ca="1" si="127"/>
        <v>51475.718163333899</v>
      </c>
      <c r="DP21" s="40">
        <f t="shared" ca="1" si="127"/>
        <v>54049.504071500596</v>
      </c>
      <c r="DQ21" s="40">
        <f t="shared" ca="1" si="127"/>
        <v>56751.979275075639</v>
      </c>
      <c r="DR21" s="40">
        <f t="shared" ca="1" si="127"/>
        <v>59589.578238829425</v>
      </c>
      <c r="DS21" s="40">
        <f t="shared" ca="1" si="127"/>
        <v>62569.057150770903</v>
      </c>
      <c r="DT21" s="40">
        <f t="shared" ca="1" si="127"/>
        <v>65697.510008309444</v>
      </c>
      <c r="DU21" s="40">
        <f t="shared" ca="1" si="127"/>
        <v>68982.385508724925</v>
      </c>
      <c r="DV21" s="40">
        <f t="shared" ca="1" si="127"/>
        <v>72431.504784161167</v>
      </c>
      <c r="DW21" s="40">
        <f t="shared" ca="1" si="127"/>
        <v>76053.080023369228</v>
      </c>
      <c r="DX21" s="40">
        <f t="shared" ca="1" si="127"/>
        <v>79855.734024537698</v>
      </c>
      <c r="DY21" s="40">
        <f t="shared" ca="1" si="127"/>
        <v>83848.520725764596</v>
      </c>
      <c r="DZ21" s="40">
        <f t="shared" ca="1" si="127"/>
        <v>88040.946762052816</v>
      </c>
      <c r="EA21" s="40">
        <f t="shared" ca="1" si="127"/>
        <v>92442.994100155454</v>
      </c>
      <c r="EB21" s="40">
        <f t="shared" ca="1" si="127"/>
        <v>97065.143805163229</v>
      </c>
      <c r="EC21" s="40">
        <f t="shared" ca="1" si="127"/>
        <v>101918.4009954214</v>
      </c>
      <c r="ED21" s="40">
        <f t="shared" ca="1" si="127"/>
        <v>107014.32104519247</v>
      </c>
      <c r="EE21" s="40">
        <f t="shared" ca="1" si="127"/>
        <v>112365.03709745211</v>
      </c>
      <c r="EF21" s="40">
        <f t="shared" ref="EF21:GQ23" ca="1" si="128">EF10*$C$15</f>
        <v>117983.28895232471</v>
      </c>
      <c r="EG21" s="40">
        <f t="shared" ca="1" si="128"/>
        <v>123882.45339994096</v>
      </c>
      <c r="EH21" s="40">
        <f t="shared" ca="1" si="128"/>
        <v>130076.57606993802</v>
      </c>
      <c r="EI21" s="40">
        <f t="shared" ca="1" si="128"/>
        <v>136580.40487343492</v>
      </c>
      <c r="EJ21" s="40">
        <f t="shared" ca="1" si="128"/>
        <v>143409.42511710667</v>
      </c>
      <c r="EK21" s="40">
        <f t="shared" ca="1" si="128"/>
        <v>150579.89637296202</v>
      </c>
      <c r="EL21" s="40">
        <f t="shared" ca="1" si="128"/>
        <v>158108.89119161011</v>
      </c>
      <c r="EM21" s="40">
        <f t="shared" ca="1" si="128"/>
        <v>166014.33575119061</v>
      </c>
      <c r="EN21" s="40">
        <f t="shared" ca="1" si="128"/>
        <v>174315.05253875014</v>
      </c>
      <c r="EO21" s="40">
        <f t="shared" ca="1" si="128"/>
        <v>183030.80516568766</v>
      </c>
      <c r="EP21" s="40">
        <f t="shared" ca="1" si="128"/>
        <v>192182.34542397206</v>
      </c>
      <c r="EQ21" s="40">
        <f t="shared" ca="1" si="128"/>
        <v>201791.46269517066</v>
      </c>
      <c r="ER21" s="40">
        <f t="shared" ca="1" si="128"/>
        <v>211881.03582992917</v>
      </c>
      <c r="ES21" s="40">
        <f t="shared" ca="1" si="128"/>
        <v>222475.08762142563</v>
      </c>
      <c r="ET21" s="40">
        <f t="shared" ca="1" si="128"/>
        <v>233598.84200249691</v>
      </c>
      <c r="EU21" s="40">
        <f t="shared" ca="1" si="128"/>
        <v>245278.78410262178</v>
      </c>
      <c r="EV21" s="40">
        <f t="shared" ca="1" si="128"/>
        <v>257542.72330775289</v>
      </c>
      <c r="EW21" s="40">
        <f t="shared" ca="1" si="128"/>
        <v>270419.85947314056</v>
      </c>
      <c r="EX21" s="40">
        <f t="shared" ca="1" si="128"/>
        <v>283940.85244679759</v>
      </c>
      <c r="EY21" s="40">
        <f t="shared" ca="1" si="128"/>
        <v>298137.89506913751</v>
      </c>
      <c r="EZ21" s="40">
        <f t="shared" ca="1" si="128"/>
        <v>313044.78982259438</v>
      </c>
      <c r="FA21" s="40">
        <f t="shared" ca="1" si="128"/>
        <v>328697.02931372408</v>
      </c>
      <c r="FB21" s="40">
        <f t="shared" ca="1" si="128"/>
        <v>345131.88077941025</v>
      </c>
      <c r="FC21" s="40">
        <f t="shared" ca="1" si="128"/>
        <v>362388.47481838084</v>
      </c>
      <c r="FD21" s="40">
        <f t="shared" ca="1" si="128"/>
        <v>380507.89855929994</v>
      </c>
      <c r="FE21" s="40">
        <f t="shared" ca="1" si="128"/>
        <v>399533.29348726489</v>
      </c>
      <c r="FF21" s="40">
        <f t="shared" ca="1" si="128"/>
        <v>419509.95816162816</v>
      </c>
      <c r="FG21" s="40">
        <f t="shared" ca="1" si="128"/>
        <v>440485.45606970956</v>
      </c>
      <c r="FH21" s="40">
        <f t="shared" ca="1" si="128"/>
        <v>462509.72887319507</v>
      </c>
      <c r="FI21" s="40">
        <f t="shared" ca="1" si="128"/>
        <v>485635.21531685482</v>
      </c>
      <c r="FJ21" s="40">
        <f t="shared" ca="1" si="128"/>
        <v>509916.97608269763</v>
      </c>
      <c r="FK21" s="40">
        <f t="shared" ca="1" si="128"/>
        <v>535412.8248868325</v>
      </c>
      <c r="FL21" s="40">
        <f t="shared" ca="1" si="128"/>
        <v>562183.46613117412</v>
      </c>
      <c r="FM21" s="40">
        <f t="shared" ca="1" si="128"/>
        <v>590292.63943773287</v>
      </c>
      <c r="FN21" s="40">
        <f t="shared" ca="1" si="128"/>
        <v>619807.2714096196</v>
      </c>
      <c r="FO21" s="40">
        <f t="shared" ca="1" si="128"/>
        <v>650797.63498010056</v>
      </c>
      <c r="FP21" s="40">
        <f t="shared" ca="1" si="128"/>
        <v>683337.51672910561</v>
      </c>
      <c r="FQ21" s="40">
        <f t="shared" ca="1" si="128"/>
        <v>717504.39256556099</v>
      </c>
      <c r="FR21" s="40">
        <f t="shared" ca="1" si="128"/>
        <v>753379.61219383904</v>
      </c>
      <c r="FS21" s="40">
        <f t="shared" ca="1" si="128"/>
        <v>791048.59280353109</v>
      </c>
      <c r="FT21" s="40">
        <f t="shared" ca="1" si="128"/>
        <v>830601.02244370757</v>
      </c>
      <c r="FU21" s="40">
        <f t="shared" ca="1" si="128"/>
        <v>872131.07356589299</v>
      </c>
      <c r="FV21" s="40">
        <f t="shared" ca="1" si="128"/>
        <v>915737.62724418764</v>
      </c>
      <c r="FW21" s="40">
        <f t="shared" ca="1" si="128"/>
        <v>961524.50860639708</v>
      </c>
      <c r="FX21" s="40">
        <f t="shared" ca="1" si="128"/>
        <v>1009600.734036717</v>
      </c>
      <c r="FY21" s="40">
        <f t="shared" ca="1" si="128"/>
        <v>1060080.770738553</v>
      </c>
      <c r="FZ21" s="40">
        <f t="shared" ca="1" si="128"/>
        <v>1113084.8092754807</v>
      </c>
      <c r="GA21" s="40">
        <f t="shared" ca="1" si="128"/>
        <v>1168739.0497392549</v>
      </c>
      <c r="GB21" s="40">
        <f t="shared" ca="1" si="128"/>
        <v>1227176.0022262174</v>
      </c>
      <c r="GC21" s="40">
        <f t="shared" ca="1" si="128"/>
        <v>1288534.8023375284</v>
      </c>
      <c r="GD21" s="40">
        <f t="shared" ca="1" si="128"/>
        <v>1352961.5424544052</v>
      </c>
      <c r="GE21" s="40">
        <f t="shared" ca="1" si="128"/>
        <v>1420609.6195771254</v>
      </c>
      <c r="GF21" s="40">
        <f t="shared" ca="1" si="128"/>
        <v>1491640.1005559817</v>
      </c>
      <c r="GG21" s="40">
        <f t="shared" ca="1" si="128"/>
        <v>1566222.1055837809</v>
      </c>
      <c r="GH21" s="40">
        <f t="shared" ca="1" si="128"/>
        <v>1644533.2108629697</v>
      </c>
      <c r="GI21" s="40">
        <f t="shared" ca="1" si="128"/>
        <v>1726759.8714061186</v>
      </c>
      <c r="GJ21" s="40">
        <f t="shared" ca="1" si="128"/>
        <v>1813097.8649764245</v>
      </c>
      <c r="GK21" s="40">
        <f t="shared" ca="1" si="128"/>
        <v>1903752.7582252459</v>
      </c>
      <c r="GL21" s="40">
        <f t="shared" ca="1" si="128"/>
        <v>1998940.3961365086</v>
      </c>
      <c r="GM21" s="40">
        <f t="shared" ca="1" si="128"/>
        <v>2098887.4159433339</v>
      </c>
      <c r="GN21" s="40">
        <f t="shared" ca="1" si="128"/>
        <v>2203831.7867405009</v>
      </c>
      <c r="GO21" s="40">
        <f t="shared" ca="1" si="128"/>
        <v>2314023.3760775258</v>
      </c>
      <c r="GP21" s="40">
        <f t="shared" ca="1" si="128"/>
        <v>2429724.5448814025</v>
      </c>
      <c r="GQ21" s="40">
        <f t="shared" ca="1" si="128"/>
        <v>2551210.7721254728</v>
      </c>
      <c r="GR21" s="40">
        <f t="shared" ref="GR21:IN23" ca="1" si="129">GR10*$C$15</f>
        <v>2606302.3913298263</v>
      </c>
      <c r="GS21" s="40">
        <f t="shared" ca="1" si="129"/>
        <v>2606302.3913298263</v>
      </c>
      <c r="GT21" s="40">
        <f t="shared" ca="1" si="129"/>
        <v>2606302.3913298263</v>
      </c>
      <c r="GU21" s="40">
        <f t="shared" ca="1" si="129"/>
        <v>2606302.3913298263</v>
      </c>
      <c r="GV21" s="40">
        <f t="shared" ca="1" si="129"/>
        <v>2606302.3913298263</v>
      </c>
      <c r="GW21" s="40">
        <f t="shared" ca="1" si="129"/>
        <v>2606302.3913298263</v>
      </c>
      <c r="GX21" s="40">
        <f t="shared" ca="1" si="129"/>
        <v>2606302.3913298263</v>
      </c>
      <c r="GY21" s="40">
        <f t="shared" ca="1" si="129"/>
        <v>2606302.3913298263</v>
      </c>
      <c r="GZ21" s="40">
        <f t="shared" ca="1" si="129"/>
        <v>2606302.3913298263</v>
      </c>
      <c r="HA21" s="40">
        <f t="shared" ca="1" si="129"/>
        <v>2606302.3913298263</v>
      </c>
      <c r="HB21" s="40">
        <f t="shared" ca="1" si="129"/>
        <v>2606302.3913298263</v>
      </c>
      <c r="HC21" s="40">
        <f t="shared" ca="1" si="129"/>
        <v>2606302.3913298263</v>
      </c>
      <c r="HD21" s="40">
        <f t="shared" ca="1" si="129"/>
        <v>2606302.3913298263</v>
      </c>
      <c r="HE21" s="40">
        <f t="shared" ca="1" si="129"/>
        <v>2606302.3913298263</v>
      </c>
      <c r="HF21" s="40">
        <f t="shared" ca="1" si="129"/>
        <v>2606302.3913298263</v>
      </c>
      <c r="HG21" s="40">
        <f t="shared" ca="1" si="129"/>
        <v>2606302.3913298263</v>
      </c>
      <c r="HH21" s="40">
        <f t="shared" ca="1" si="129"/>
        <v>2606302.3913298263</v>
      </c>
      <c r="HI21" s="40">
        <f t="shared" ca="1" si="129"/>
        <v>2606302.3913298263</v>
      </c>
      <c r="HJ21" s="40">
        <f t="shared" ca="1" si="129"/>
        <v>2606302.3913298263</v>
      </c>
      <c r="HK21" s="40">
        <f t="shared" ca="1" si="129"/>
        <v>2606302.3913298263</v>
      </c>
      <c r="HL21" s="40">
        <f t="shared" ca="1" si="129"/>
        <v>2606302.3913298263</v>
      </c>
      <c r="HM21" s="40">
        <f t="shared" ca="1" si="129"/>
        <v>2606302.3913298263</v>
      </c>
      <c r="HN21" s="40">
        <f t="shared" ca="1" si="129"/>
        <v>2606302.3913298263</v>
      </c>
      <c r="HO21" s="40">
        <f t="shared" ca="1" si="129"/>
        <v>2606302.3913298263</v>
      </c>
      <c r="HP21" s="40">
        <f t="shared" ca="1" si="129"/>
        <v>2606302.3913298263</v>
      </c>
      <c r="HQ21" s="40">
        <f t="shared" ca="1" si="129"/>
        <v>2606302.3913298263</v>
      </c>
      <c r="HR21" s="40">
        <f t="shared" ca="1" si="129"/>
        <v>2606302.3913298263</v>
      </c>
      <c r="HS21" s="40">
        <f t="shared" ca="1" si="129"/>
        <v>2606302.3913298263</v>
      </c>
      <c r="HT21" s="40">
        <f t="shared" ca="1" si="129"/>
        <v>2606302.3913298263</v>
      </c>
      <c r="HU21" s="40">
        <f t="shared" ca="1" si="129"/>
        <v>2606302.3913298263</v>
      </c>
      <c r="HV21" s="40">
        <f t="shared" ca="1" si="129"/>
        <v>2606302.3913298263</v>
      </c>
      <c r="HW21" s="40">
        <f t="shared" ca="1" si="129"/>
        <v>2606302.3913298263</v>
      </c>
      <c r="HX21" s="40">
        <f t="shared" ca="1" si="129"/>
        <v>2606302.3913298263</v>
      </c>
      <c r="HY21" s="40">
        <f t="shared" ca="1" si="129"/>
        <v>2606302.3913298263</v>
      </c>
      <c r="HZ21" s="40">
        <f t="shared" ca="1" si="129"/>
        <v>2606302.3913298263</v>
      </c>
      <c r="IA21" s="40">
        <f t="shared" ca="1" si="129"/>
        <v>2606302.3913298263</v>
      </c>
      <c r="IB21" s="40">
        <f t="shared" ca="1" si="129"/>
        <v>2606302.3913298263</v>
      </c>
      <c r="IC21" s="40">
        <f t="shared" ca="1" si="129"/>
        <v>2606302.3913298263</v>
      </c>
      <c r="ID21" s="40">
        <f t="shared" ca="1" si="129"/>
        <v>2606302.3913298263</v>
      </c>
      <c r="IE21" s="40">
        <f t="shared" ca="1" si="129"/>
        <v>2606302.3913298263</v>
      </c>
      <c r="IF21" s="40">
        <f t="shared" ca="1" si="129"/>
        <v>2606302.3913298263</v>
      </c>
      <c r="IG21" s="40">
        <f t="shared" ca="1" si="129"/>
        <v>2606302.3913298263</v>
      </c>
      <c r="IH21" s="40">
        <f t="shared" ca="1" si="129"/>
        <v>2606302.3913298263</v>
      </c>
      <c r="II21" s="40">
        <f t="shared" ca="1" si="129"/>
        <v>2606302.3913298263</v>
      </c>
      <c r="IJ21" s="40">
        <f t="shared" ca="1" si="129"/>
        <v>2606302.3913298263</v>
      </c>
      <c r="IK21" s="40">
        <f t="shared" ca="1" si="129"/>
        <v>2606302.3913298263</v>
      </c>
      <c r="IL21" s="40">
        <f t="shared" ca="1" si="129"/>
        <v>2606302.3913298263</v>
      </c>
      <c r="IM21" s="40">
        <f t="shared" ca="1" si="129"/>
        <v>2606302.3913298263</v>
      </c>
      <c r="IN21" s="40">
        <f t="shared" ca="1" si="129"/>
        <v>2606302.3913298263</v>
      </c>
    </row>
    <row r="22" spans="2:248" x14ac:dyDescent="0.3">
      <c r="C22" s="40"/>
      <c r="F22" s="19" t="str">
        <f t="shared" ref="F22:F23" si="130">F11</f>
        <v>10% daily increase</v>
      </c>
      <c r="G22" s="40">
        <f t="shared" ref="G22:V23" si="131">G11*$C$15</f>
        <v>10.109911958811793</v>
      </c>
      <c r="H22" s="40">
        <f t="shared" ca="1" si="131"/>
        <v>10.887597494105007</v>
      </c>
      <c r="I22" s="40">
        <f t="shared" ca="1" si="131"/>
        <v>11.665283029398221</v>
      </c>
      <c r="J22" s="40">
        <f t="shared" ca="1" si="131"/>
        <v>17.005390371744962</v>
      </c>
      <c r="K22" s="40">
        <f t="shared" ca="1" si="131"/>
        <v>34.956964811430005</v>
      </c>
      <c r="L22" s="40">
        <f t="shared" ca="1" si="131"/>
        <v>50.082948472883032</v>
      </c>
      <c r="M22" s="40">
        <f t="shared" ca="1" si="131"/>
        <v>60.452088943459231</v>
      </c>
      <c r="N22" s="40">
        <f t="shared" ca="1" si="131"/>
        <v>79.43502253352122</v>
      </c>
      <c r="O22" s="40">
        <f t="shared" ca="1" si="131"/>
        <v>90.192079955630589</v>
      </c>
      <c r="P22" s="40">
        <f t="shared" ca="1" si="131"/>
        <v>112.18545894124232</v>
      </c>
      <c r="Q22" s="40">
        <f t="shared" ca="1" si="131"/>
        <v>147.37140893806421</v>
      </c>
      <c r="R22" s="40">
        <f t="shared" ca="1" si="131"/>
        <v>212.55559653264092</v>
      </c>
      <c r="S22" s="40">
        <f t="shared" ca="1" si="131"/>
        <v>271.17894615674402</v>
      </c>
      <c r="T22" s="40">
        <f t="shared" ca="1" si="131"/>
        <v>338.4487449596071</v>
      </c>
      <c r="U22" s="40">
        <f t="shared" ca="1" si="131"/>
        <v>425.0051450377419</v>
      </c>
      <c r="V22" s="40">
        <f t="shared" ca="1" si="131"/>
        <v>510.31724825940756</v>
      </c>
      <c r="W22" s="40">
        <f t="shared" ca="1" si="126"/>
        <v>652.01155278983128</v>
      </c>
      <c r="X22" s="40">
        <f t="shared" ca="1" si="126"/>
        <v>885.00613916367843</v>
      </c>
      <c r="Y22" s="40">
        <f t="shared" ca="1" si="126"/>
        <v>1089.070823624618</v>
      </c>
      <c r="Z22" s="40">
        <f t="shared" ca="1" si="126"/>
        <v>1437.0073321148022</v>
      </c>
      <c r="AA22" s="40">
        <f t="shared" ca="1" si="126"/>
        <v>1586.4784919981582</v>
      </c>
      <c r="AB22" s="40">
        <f t="shared" ca="1" si="126"/>
        <v>1744.2708871091515</v>
      </c>
      <c r="AC22" s="40">
        <f t="shared" ca="1" si="126"/>
        <v>1972.2105175035927</v>
      </c>
      <c r="AD22" s="40">
        <f t="shared" ca="1" si="126"/>
        <v>2195.6395717933333</v>
      </c>
      <c r="AE22" s="40">
        <f t="shared" ca="1" si="126"/>
        <v>2459.8971166859678</v>
      </c>
      <c r="AF22" s="40">
        <f t="shared" ca="1" si="126"/>
        <v>2852.4727749019826</v>
      </c>
      <c r="AG22" s="40">
        <f t="shared" ca="1" si="126"/>
        <v>3250.9588431862257</v>
      </c>
      <c r="AH22" s="40">
        <f t="shared" ca="1" si="126"/>
        <v>3581.3196585787837</v>
      </c>
      <c r="AI22" s="40">
        <f t="shared" ca="1" si="126"/>
        <v>3592.6738673940645</v>
      </c>
      <c r="AJ22" s="40">
        <f t="shared" ca="1" si="126"/>
        <v>3731.8795782115499</v>
      </c>
      <c r="AK22" s="40">
        <f t="shared" ca="1" si="126"/>
        <v>3635.4465718351912</v>
      </c>
      <c r="AL22" s="40">
        <f t="shared" ca="1" si="126"/>
        <v>4080.9048464511447</v>
      </c>
      <c r="AM22" s="40">
        <f t="shared" ca="1" si="126"/>
        <v>4375.103284452568</v>
      </c>
      <c r="AN22" s="40">
        <f t="shared" ca="1" si="126"/>
        <v>4417.0205348048721</v>
      </c>
      <c r="AO22" s="40">
        <f t="shared" ca="1" si="126"/>
        <v>4504.5879260788879</v>
      </c>
      <c r="AP22" s="40">
        <f t="shared" ca="1" si="126"/>
        <v>4443.2285373442537</v>
      </c>
      <c r="AQ22" s="40">
        <f t="shared" ca="1" si="126"/>
        <v>3992.5597696418354</v>
      </c>
      <c r="AR22" s="40">
        <f t="shared" ca="1" si="126"/>
        <v>3753.1103933250547</v>
      </c>
      <c r="AS22" s="40">
        <f t="shared" ca="1" si="126"/>
        <v>3651.3891253087022</v>
      </c>
      <c r="AT22" s="40">
        <f t="shared" ca="1" si="126"/>
        <v>3866.0303330496295</v>
      </c>
      <c r="AU22" s="40">
        <f t="shared" ca="1" si="126"/>
        <v>3770.6860864226815</v>
      </c>
      <c r="AV22" s="40">
        <f t="shared" ca="1" si="126"/>
        <v>3604.2613818699333</v>
      </c>
      <c r="AW22" s="40">
        <f t="shared" ca="1" si="126"/>
        <v>3263.2462746438587</v>
      </c>
      <c r="AX22" s="40">
        <f t="shared" ca="1" si="126"/>
        <v>2835.1303874649439</v>
      </c>
      <c r="AY22" s="40">
        <f t="shared" ca="1" si="126"/>
        <v>2487.3494160818182</v>
      </c>
      <c r="AZ22" s="40">
        <f t="shared" ca="1" si="126"/>
        <v>2452.5868726542117</v>
      </c>
      <c r="BA22" s="40">
        <f t="shared" ca="1" si="126"/>
        <v>2427.6231669712993</v>
      </c>
      <c r="BB22" s="40">
        <f t="shared" ca="1" si="126"/>
        <v>2524.0561733476579</v>
      </c>
      <c r="BC22" s="40">
        <f t="shared" ca="1" si="126"/>
        <v>2267.186641040309</v>
      </c>
      <c r="BD22" s="40">
        <f t="shared" ca="1" si="126"/>
        <v>2493.9053051443402</v>
      </c>
      <c r="BE22" s="40">
        <f t="shared" ca="1" si="126"/>
        <v>2743.2958356587742</v>
      </c>
      <c r="BF22" s="40">
        <f t="shared" ca="1" si="126"/>
        <v>3017.6254192246524</v>
      </c>
      <c r="BG22" s="40">
        <f t="shared" ca="1" si="126"/>
        <v>3319.3879611471175</v>
      </c>
      <c r="BH22" s="40">
        <f t="shared" ca="1" si="126"/>
        <v>3651.3267572618297</v>
      </c>
      <c r="BI22" s="40">
        <f t="shared" ca="1" si="126"/>
        <v>4016.4594329880133</v>
      </c>
      <c r="BJ22" s="40">
        <f t="shared" ca="1" si="126"/>
        <v>4418.105376286815</v>
      </c>
      <c r="BK22" s="40">
        <f t="shared" ca="1" si="126"/>
        <v>4859.9159139154963</v>
      </c>
      <c r="BL22" s="40">
        <f t="shared" ca="1" si="126"/>
        <v>5345.9075053070474</v>
      </c>
      <c r="BM22" s="40">
        <f t="shared" ca="1" si="126"/>
        <v>5880.4982558377524</v>
      </c>
      <c r="BN22" s="40">
        <f t="shared" ca="1" si="126"/>
        <v>6468.548081421528</v>
      </c>
      <c r="BO22" s="40">
        <f t="shared" ca="1" si="126"/>
        <v>7115.4028895636811</v>
      </c>
      <c r="BP22" s="40">
        <f t="shared" ca="1" si="126"/>
        <v>7826.9431785200504</v>
      </c>
      <c r="BQ22" s="40">
        <f t="shared" ca="1" si="126"/>
        <v>8609.6374963720555</v>
      </c>
      <c r="BR22" s="40">
        <f t="shared" ca="1" si="126"/>
        <v>9470.6012460092625</v>
      </c>
      <c r="BS22" s="40">
        <f t="shared" ca="1" si="126"/>
        <v>10417.661370610189</v>
      </c>
      <c r="BT22" s="40">
        <f t="shared" ca="1" si="127"/>
        <v>11459.427507671207</v>
      </c>
      <c r="BU22" s="40">
        <f t="shared" ca="1" si="127"/>
        <v>12605.37025843833</v>
      </c>
      <c r="BV22" s="40">
        <f t="shared" ca="1" si="127"/>
        <v>13865.907284282166</v>
      </c>
      <c r="BW22" s="40">
        <f t="shared" ca="1" si="127"/>
        <v>15252.498012710383</v>
      </c>
      <c r="BX22" s="40">
        <f t="shared" ca="1" si="127"/>
        <v>16777.747813981423</v>
      </c>
      <c r="BY22" s="40">
        <f t="shared" ca="1" si="127"/>
        <v>18455.522595379567</v>
      </c>
      <c r="BZ22" s="40">
        <f t="shared" ca="1" si="127"/>
        <v>20301.074854917526</v>
      </c>
      <c r="CA22" s="40">
        <f t="shared" ca="1" si="127"/>
        <v>22331.182340409283</v>
      </c>
      <c r="CB22" s="40">
        <f t="shared" ca="1" si="127"/>
        <v>24564.300574450215</v>
      </c>
      <c r="CC22" s="40">
        <f t="shared" ca="1" si="127"/>
        <v>27020.73063189524</v>
      </c>
      <c r="CD22" s="40">
        <f t="shared" ca="1" si="127"/>
        <v>29722.803695084767</v>
      </c>
      <c r="CE22" s="40">
        <f t="shared" ca="1" si="127"/>
        <v>32695.084064593248</v>
      </c>
      <c r="CF22" s="40">
        <f t="shared" ca="1" si="127"/>
        <v>35964.592471052572</v>
      </c>
      <c r="CG22" s="40">
        <f t="shared" ca="1" si="127"/>
        <v>39561.05171815784</v>
      </c>
      <c r="CH22" s="40">
        <f t="shared" ca="1" si="127"/>
        <v>43517.156889973623</v>
      </c>
      <c r="CI22" s="40">
        <f t="shared" ca="1" si="127"/>
        <v>47868.872578970986</v>
      </c>
      <c r="CJ22" s="40">
        <f t="shared" ca="1" si="127"/>
        <v>52655.759836868085</v>
      </c>
      <c r="CK22" s="40">
        <f t="shared" ca="1" si="127"/>
        <v>57921.335820554894</v>
      </c>
      <c r="CL22" s="40">
        <f t="shared" ca="1" si="127"/>
        <v>63713.469402610397</v>
      </c>
      <c r="CM22" s="40">
        <f t="shared" ca="1" si="127"/>
        <v>70084.816342871447</v>
      </c>
      <c r="CN22" s="40">
        <f t="shared" ca="1" si="127"/>
        <v>77093.297977158596</v>
      </c>
      <c r="CO22" s="40">
        <f t="shared" ca="1" si="127"/>
        <v>84802.627774874461</v>
      </c>
      <c r="CP22" s="40">
        <f t="shared" ca="1" si="127"/>
        <v>93282.890552361918</v>
      </c>
      <c r="CQ22" s="40">
        <f t="shared" ca="1" si="127"/>
        <v>102611.17960759811</v>
      </c>
      <c r="CR22" s="40">
        <f t="shared" ca="1" si="127"/>
        <v>112872.29756835794</v>
      </c>
      <c r="CS22" s="40">
        <f t="shared" ca="1" si="127"/>
        <v>124159.52732519373</v>
      </c>
      <c r="CT22" s="40">
        <f t="shared" ca="1" si="127"/>
        <v>136575.48005771314</v>
      </c>
      <c r="CU22" s="40">
        <f t="shared" ca="1" si="127"/>
        <v>150233.02806348447</v>
      </c>
      <c r="CV22" s="40">
        <f t="shared" ca="1" si="127"/>
        <v>165256.33086983292</v>
      </c>
      <c r="CW22" s="40">
        <f t="shared" ca="1" si="127"/>
        <v>181781.96395681621</v>
      </c>
      <c r="CX22" s="40">
        <f t="shared" ca="1" si="127"/>
        <v>199960.16035249786</v>
      </c>
      <c r="CY22" s="40">
        <f t="shared" ca="1" si="127"/>
        <v>219956.17638774769</v>
      </c>
      <c r="CZ22" s="40">
        <f t="shared" ca="1" si="127"/>
        <v>241951.79402652246</v>
      </c>
      <c r="DA22" s="40">
        <f t="shared" ca="1" si="127"/>
        <v>266146.97342917474</v>
      </c>
      <c r="DB22" s="40">
        <f t="shared" ca="1" si="127"/>
        <v>292761.67077209224</v>
      </c>
      <c r="DC22" s="40">
        <f t="shared" ca="1" si="127"/>
        <v>322037.83784930146</v>
      </c>
      <c r="DD22" s="40">
        <f t="shared" ca="1" si="127"/>
        <v>354241.62163423165</v>
      </c>
      <c r="DE22" s="40">
        <f t="shared" ca="1" si="127"/>
        <v>389665.78379765485</v>
      </c>
      <c r="DF22" s="40">
        <f t="shared" ca="1" si="127"/>
        <v>428632.36217742041</v>
      </c>
      <c r="DG22" s="40">
        <f t="shared" ca="1" si="127"/>
        <v>471495.59839516244</v>
      </c>
      <c r="DH22" s="40">
        <f t="shared" ca="1" si="127"/>
        <v>518645.15823467873</v>
      </c>
      <c r="DI22" s="40">
        <f t="shared" ca="1" si="127"/>
        <v>570509.67405814666</v>
      </c>
      <c r="DJ22" s="40">
        <f t="shared" ca="1" si="127"/>
        <v>627560.64146396134</v>
      </c>
      <c r="DK22" s="40">
        <f t="shared" ca="1" si="127"/>
        <v>690316.70561035757</v>
      </c>
      <c r="DL22" s="40">
        <f t="shared" ca="1" si="127"/>
        <v>759348.37617139344</v>
      </c>
      <c r="DM22" s="40">
        <f t="shared" ca="1" si="127"/>
        <v>835283.21378853277</v>
      </c>
      <c r="DN22" s="40">
        <f t="shared" ca="1" si="127"/>
        <v>918811.53516738617</v>
      </c>
      <c r="DO22" s="40">
        <f t="shared" ca="1" si="127"/>
        <v>1010692.6886841248</v>
      </c>
      <c r="DP22" s="40">
        <f t="shared" ca="1" si="127"/>
        <v>1111761.9575525376</v>
      </c>
      <c r="DQ22" s="40">
        <f t="shared" ca="1" si="127"/>
        <v>1222938.1533077913</v>
      </c>
      <c r="DR22" s="40">
        <f t="shared" ca="1" si="127"/>
        <v>1345231.9686385707</v>
      </c>
      <c r="DS22" s="40">
        <f t="shared" ca="1" si="127"/>
        <v>1479755.1655024278</v>
      </c>
      <c r="DT22" s="40">
        <f t="shared" ca="1" si="127"/>
        <v>1627730.6820526707</v>
      </c>
      <c r="DU22" s="40">
        <f t="shared" ca="1" si="127"/>
        <v>1790503.7502579379</v>
      </c>
      <c r="DV22" s="40">
        <f t="shared" ca="1" si="127"/>
        <v>1969554.1252837321</v>
      </c>
      <c r="DW22" s="40">
        <f t="shared" ca="1" si="127"/>
        <v>2166509.5378121054</v>
      </c>
      <c r="DX22" s="40">
        <f t="shared" ca="1" si="127"/>
        <v>2383160.4915933162</v>
      </c>
      <c r="DY22" s="40">
        <f t="shared" ca="1" si="127"/>
        <v>2606302.3913298263</v>
      </c>
      <c r="DZ22" s="40">
        <f t="shared" ca="1" si="127"/>
        <v>2606302.3913298263</v>
      </c>
      <c r="EA22" s="40">
        <f t="shared" ca="1" si="127"/>
        <v>2606302.3913298263</v>
      </c>
      <c r="EB22" s="40">
        <f t="shared" ca="1" si="127"/>
        <v>2606302.3913298263</v>
      </c>
      <c r="EC22" s="40">
        <f t="shared" ca="1" si="127"/>
        <v>2606302.3913298263</v>
      </c>
      <c r="ED22" s="40">
        <f t="shared" ca="1" si="127"/>
        <v>2606302.3913298263</v>
      </c>
      <c r="EE22" s="40">
        <f t="shared" ca="1" si="127"/>
        <v>2606302.3913298263</v>
      </c>
      <c r="EF22" s="40">
        <f t="shared" ca="1" si="128"/>
        <v>2606302.3913298263</v>
      </c>
      <c r="EG22" s="40">
        <f t="shared" ca="1" si="128"/>
        <v>2606302.3913298263</v>
      </c>
      <c r="EH22" s="40">
        <f t="shared" ca="1" si="128"/>
        <v>2606302.3913298263</v>
      </c>
      <c r="EI22" s="40">
        <f t="shared" ca="1" si="128"/>
        <v>2606302.3913298263</v>
      </c>
      <c r="EJ22" s="40">
        <f t="shared" ca="1" si="128"/>
        <v>2606302.3913298263</v>
      </c>
      <c r="EK22" s="40">
        <f t="shared" ca="1" si="128"/>
        <v>2606302.3913298263</v>
      </c>
      <c r="EL22" s="40">
        <f t="shared" ca="1" si="128"/>
        <v>2606302.3913298263</v>
      </c>
      <c r="EM22" s="40">
        <f t="shared" ca="1" si="128"/>
        <v>2606302.3913298263</v>
      </c>
      <c r="EN22" s="40">
        <f t="shared" ca="1" si="128"/>
        <v>2606302.3913298263</v>
      </c>
      <c r="EO22" s="40">
        <f t="shared" ca="1" si="128"/>
        <v>2606302.3913298263</v>
      </c>
      <c r="EP22" s="40">
        <f t="shared" ca="1" si="128"/>
        <v>2606302.3913298263</v>
      </c>
      <c r="EQ22" s="40">
        <f t="shared" ca="1" si="128"/>
        <v>2606302.3913298263</v>
      </c>
      <c r="ER22" s="40">
        <f t="shared" ca="1" si="128"/>
        <v>2606302.3913298263</v>
      </c>
      <c r="ES22" s="40">
        <f t="shared" ca="1" si="128"/>
        <v>2606302.3913298263</v>
      </c>
      <c r="ET22" s="40">
        <f t="shared" ca="1" si="128"/>
        <v>2606302.3913298263</v>
      </c>
      <c r="EU22" s="40">
        <f t="shared" ca="1" si="128"/>
        <v>2606302.3913298263</v>
      </c>
      <c r="EV22" s="40">
        <f t="shared" ca="1" si="128"/>
        <v>2606302.3913298263</v>
      </c>
      <c r="EW22" s="40">
        <f t="shared" ca="1" si="128"/>
        <v>2606302.3913298263</v>
      </c>
      <c r="EX22" s="40">
        <f t="shared" ca="1" si="128"/>
        <v>2606302.3913298263</v>
      </c>
      <c r="EY22" s="40">
        <f t="shared" ca="1" si="128"/>
        <v>2606302.3913298263</v>
      </c>
      <c r="EZ22" s="40">
        <f t="shared" ca="1" si="128"/>
        <v>2606302.3913298263</v>
      </c>
      <c r="FA22" s="40">
        <f t="shared" ca="1" si="128"/>
        <v>2606302.3913298263</v>
      </c>
      <c r="FB22" s="40">
        <f t="shared" ca="1" si="128"/>
        <v>2606302.3913298263</v>
      </c>
      <c r="FC22" s="40">
        <f t="shared" ca="1" si="128"/>
        <v>2606302.3913298263</v>
      </c>
      <c r="FD22" s="40">
        <f t="shared" ca="1" si="128"/>
        <v>2606302.3913298263</v>
      </c>
      <c r="FE22" s="40">
        <f t="shared" ca="1" si="128"/>
        <v>2606302.3913298263</v>
      </c>
      <c r="FF22" s="40">
        <f t="shared" ca="1" si="128"/>
        <v>2606302.3913298263</v>
      </c>
      <c r="FG22" s="40">
        <f t="shared" ca="1" si="128"/>
        <v>2606302.3913298263</v>
      </c>
      <c r="FH22" s="40">
        <f t="shared" ca="1" si="128"/>
        <v>2606302.3913298263</v>
      </c>
      <c r="FI22" s="40">
        <f t="shared" ca="1" si="128"/>
        <v>2606302.3913298263</v>
      </c>
      <c r="FJ22" s="40">
        <f t="shared" ca="1" si="128"/>
        <v>2606302.3913298263</v>
      </c>
      <c r="FK22" s="40">
        <f t="shared" ca="1" si="128"/>
        <v>2606302.3913298263</v>
      </c>
      <c r="FL22" s="40">
        <f t="shared" ca="1" si="128"/>
        <v>2606302.3913298263</v>
      </c>
      <c r="FM22" s="40">
        <f t="shared" ca="1" si="128"/>
        <v>2606302.3913298263</v>
      </c>
      <c r="FN22" s="40">
        <f t="shared" ca="1" si="128"/>
        <v>2606302.3913298263</v>
      </c>
      <c r="FO22" s="40">
        <f t="shared" ca="1" si="128"/>
        <v>2606302.3913298263</v>
      </c>
      <c r="FP22" s="40">
        <f t="shared" ca="1" si="128"/>
        <v>2606302.3913298263</v>
      </c>
      <c r="FQ22" s="40">
        <f t="shared" ca="1" si="128"/>
        <v>2606302.3913298263</v>
      </c>
      <c r="FR22" s="40">
        <f t="shared" ca="1" si="128"/>
        <v>2606302.3913298263</v>
      </c>
      <c r="FS22" s="40">
        <f t="shared" ca="1" si="128"/>
        <v>2606302.3913298263</v>
      </c>
      <c r="FT22" s="40">
        <f t="shared" ca="1" si="128"/>
        <v>2606302.3913298263</v>
      </c>
      <c r="FU22" s="40">
        <f t="shared" ca="1" si="128"/>
        <v>2606302.3913298263</v>
      </c>
      <c r="FV22" s="40">
        <f t="shared" ca="1" si="128"/>
        <v>2606302.3913298263</v>
      </c>
      <c r="FW22" s="40">
        <f t="shared" ca="1" si="128"/>
        <v>2606302.3913298263</v>
      </c>
      <c r="FX22" s="40">
        <f t="shared" ca="1" si="128"/>
        <v>2606302.3913298263</v>
      </c>
      <c r="FY22" s="40">
        <f t="shared" ca="1" si="128"/>
        <v>2606302.3913298263</v>
      </c>
      <c r="FZ22" s="40">
        <f t="shared" ca="1" si="128"/>
        <v>2606302.3913298263</v>
      </c>
      <c r="GA22" s="40">
        <f t="shared" ca="1" si="128"/>
        <v>2606302.3913298263</v>
      </c>
      <c r="GB22" s="40">
        <f t="shared" ca="1" si="128"/>
        <v>2606302.3913298263</v>
      </c>
      <c r="GC22" s="40">
        <f t="shared" ca="1" si="128"/>
        <v>2606302.3913298263</v>
      </c>
      <c r="GD22" s="40">
        <f t="shared" ca="1" si="128"/>
        <v>2606302.3913298263</v>
      </c>
      <c r="GE22" s="40">
        <f t="shared" ca="1" si="128"/>
        <v>2606302.3913298263</v>
      </c>
      <c r="GF22" s="40">
        <f t="shared" ca="1" si="128"/>
        <v>2606302.3913298263</v>
      </c>
      <c r="GG22" s="40">
        <f t="shared" ca="1" si="128"/>
        <v>2606302.3913298263</v>
      </c>
      <c r="GH22" s="40">
        <f t="shared" ca="1" si="128"/>
        <v>2606302.3913298263</v>
      </c>
      <c r="GI22" s="40">
        <f t="shared" ca="1" si="128"/>
        <v>2606302.3913298263</v>
      </c>
      <c r="GJ22" s="40">
        <f t="shared" ca="1" si="128"/>
        <v>2606302.3913298263</v>
      </c>
      <c r="GK22" s="40">
        <f t="shared" ca="1" si="128"/>
        <v>2606302.3913298263</v>
      </c>
      <c r="GL22" s="40">
        <f t="shared" ca="1" si="128"/>
        <v>2606302.3913298263</v>
      </c>
      <c r="GM22" s="40">
        <f t="shared" ca="1" si="128"/>
        <v>2606302.3913298263</v>
      </c>
      <c r="GN22" s="40">
        <f t="shared" ca="1" si="128"/>
        <v>2606302.3913298263</v>
      </c>
      <c r="GO22" s="40">
        <f t="shared" ca="1" si="128"/>
        <v>2606302.3913298263</v>
      </c>
      <c r="GP22" s="40">
        <f t="shared" ca="1" si="128"/>
        <v>2606302.3913298263</v>
      </c>
      <c r="GQ22" s="40">
        <f t="shared" ca="1" si="128"/>
        <v>2606302.3913298263</v>
      </c>
      <c r="GR22" s="40">
        <f t="shared" ca="1" si="129"/>
        <v>2606302.3913298263</v>
      </c>
      <c r="GS22" s="40">
        <f t="shared" ca="1" si="129"/>
        <v>2606302.3913298263</v>
      </c>
      <c r="GT22" s="40">
        <f t="shared" ca="1" si="129"/>
        <v>2606302.3913298263</v>
      </c>
      <c r="GU22" s="40">
        <f t="shared" ca="1" si="129"/>
        <v>2606302.3913298263</v>
      </c>
      <c r="GV22" s="40">
        <f t="shared" ca="1" si="129"/>
        <v>2606302.3913298263</v>
      </c>
      <c r="GW22" s="40">
        <f t="shared" ca="1" si="129"/>
        <v>2606302.3913298263</v>
      </c>
      <c r="GX22" s="40">
        <f t="shared" ca="1" si="129"/>
        <v>2606302.3913298263</v>
      </c>
      <c r="GY22" s="40">
        <f t="shared" ca="1" si="129"/>
        <v>2606302.3913298263</v>
      </c>
      <c r="GZ22" s="40">
        <f t="shared" ca="1" si="129"/>
        <v>2606302.3913298263</v>
      </c>
      <c r="HA22" s="40">
        <f t="shared" ca="1" si="129"/>
        <v>2606302.3913298263</v>
      </c>
      <c r="HB22" s="40">
        <f t="shared" ca="1" si="129"/>
        <v>2606302.3913298263</v>
      </c>
      <c r="HC22" s="40">
        <f t="shared" ca="1" si="129"/>
        <v>2606302.3913298263</v>
      </c>
      <c r="HD22" s="40">
        <f t="shared" ca="1" si="129"/>
        <v>2606302.3913298263</v>
      </c>
      <c r="HE22" s="40">
        <f t="shared" ca="1" si="129"/>
        <v>2606302.3913298263</v>
      </c>
      <c r="HF22" s="40">
        <f t="shared" ca="1" si="129"/>
        <v>2606302.3913298263</v>
      </c>
      <c r="HG22" s="40">
        <f t="shared" ca="1" si="129"/>
        <v>2606302.3913298263</v>
      </c>
      <c r="HH22" s="40">
        <f t="shared" ca="1" si="129"/>
        <v>2606302.3913298263</v>
      </c>
      <c r="HI22" s="40">
        <f t="shared" ca="1" si="129"/>
        <v>2606302.3913298263</v>
      </c>
      <c r="HJ22" s="40">
        <f t="shared" ca="1" si="129"/>
        <v>2606302.3913298263</v>
      </c>
      <c r="HK22" s="40">
        <f t="shared" ca="1" si="129"/>
        <v>2606302.3913298263</v>
      </c>
      <c r="HL22" s="40">
        <f t="shared" ca="1" si="129"/>
        <v>2606302.3913298263</v>
      </c>
      <c r="HM22" s="40">
        <f t="shared" ca="1" si="129"/>
        <v>2606302.3913298263</v>
      </c>
      <c r="HN22" s="40">
        <f t="shared" ca="1" si="129"/>
        <v>2606302.3913298263</v>
      </c>
      <c r="HO22" s="40">
        <f t="shared" ca="1" si="129"/>
        <v>2606302.3913298263</v>
      </c>
      <c r="HP22" s="40">
        <f t="shared" ca="1" si="129"/>
        <v>2606302.3913298263</v>
      </c>
      <c r="HQ22" s="40">
        <f t="shared" ca="1" si="129"/>
        <v>2606302.3913298263</v>
      </c>
      <c r="HR22" s="40">
        <f t="shared" ca="1" si="129"/>
        <v>2606302.3913298263</v>
      </c>
      <c r="HS22" s="40">
        <f t="shared" ca="1" si="129"/>
        <v>2606302.3913298263</v>
      </c>
      <c r="HT22" s="40">
        <f t="shared" ca="1" si="129"/>
        <v>2606302.3913298263</v>
      </c>
      <c r="HU22" s="40">
        <f t="shared" ca="1" si="129"/>
        <v>2606302.3913298263</v>
      </c>
      <c r="HV22" s="40">
        <f t="shared" ca="1" si="129"/>
        <v>2606302.3913298263</v>
      </c>
      <c r="HW22" s="40">
        <f t="shared" ca="1" si="129"/>
        <v>2606302.3913298263</v>
      </c>
      <c r="HX22" s="40">
        <f t="shared" ca="1" si="129"/>
        <v>2606302.3913298263</v>
      </c>
      <c r="HY22" s="40">
        <f t="shared" ca="1" si="129"/>
        <v>2606302.3913298263</v>
      </c>
      <c r="HZ22" s="40">
        <f t="shared" ca="1" si="129"/>
        <v>2606302.3913298263</v>
      </c>
      <c r="IA22" s="40">
        <f t="shared" ca="1" si="129"/>
        <v>2606302.3913298263</v>
      </c>
      <c r="IB22" s="40">
        <f t="shared" ca="1" si="129"/>
        <v>2606302.3913298263</v>
      </c>
      <c r="IC22" s="40">
        <f t="shared" ca="1" si="129"/>
        <v>2606302.3913298263</v>
      </c>
      <c r="ID22" s="40">
        <f t="shared" ca="1" si="129"/>
        <v>2606302.3913298263</v>
      </c>
      <c r="IE22" s="40">
        <f t="shared" ca="1" si="129"/>
        <v>2606302.3913298263</v>
      </c>
      <c r="IF22" s="40">
        <f t="shared" ca="1" si="129"/>
        <v>2606302.3913298263</v>
      </c>
      <c r="IG22" s="40">
        <f t="shared" ca="1" si="129"/>
        <v>2606302.3913298263</v>
      </c>
      <c r="IH22" s="40">
        <f t="shared" ca="1" si="129"/>
        <v>2606302.3913298263</v>
      </c>
      <c r="II22" s="40">
        <f t="shared" ca="1" si="129"/>
        <v>2606302.3913298263</v>
      </c>
      <c r="IJ22" s="40">
        <f t="shared" ca="1" si="129"/>
        <v>2606302.3913298263</v>
      </c>
      <c r="IK22" s="40">
        <f t="shared" ca="1" si="129"/>
        <v>2606302.3913298263</v>
      </c>
      <c r="IL22" s="40">
        <f t="shared" ca="1" si="129"/>
        <v>2606302.3913298263</v>
      </c>
      <c r="IM22" s="40">
        <f t="shared" ca="1" si="129"/>
        <v>2606302.3913298263</v>
      </c>
      <c r="IN22" s="40">
        <f t="shared" ca="1" si="129"/>
        <v>2606302.3913298263</v>
      </c>
    </row>
    <row r="23" spans="2:248" x14ac:dyDescent="0.3">
      <c r="B23" s="19" t="s">
        <v>493</v>
      </c>
      <c r="C23" s="54">
        <f>IF(VLOOKUP(B2,Country_Data!C:I,7,FALSE)="","Not initiated",VLOOKUP(B2,Country_Data!C:I,7,FALSE))</f>
        <v>43900</v>
      </c>
      <c r="F23" s="19" t="str">
        <f t="shared" si="130"/>
        <v>20% daily increase</v>
      </c>
      <c r="G23" s="40">
        <f t="shared" si="131"/>
        <v>10.109911958811793</v>
      </c>
      <c r="H23" s="40">
        <f t="shared" ref="H23:BS23" ca="1" si="132">H12*$C$15</f>
        <v>10.887597494105007</v>
      </c>
      <c r="I23" s="40">
        <f t="shared" ca="1" si="132"/>
        <v>11.665283029398221</v>
      </c>
      <c r="J23" s="40">
        <f t="shared" ca="1" si="132"/>
        <v>17.005390371744962</v>
      </c>
      <c r="K23" s="40">
        <f t="shared" ca="1" si="132"/>
        <v>34.956964811430005</v>
      </c>
      <c r="L23" s="40">
        <f t="shared" ca="1" si="132"/>
        <v>50.082948472883032</v>
      </c>
      <c r="M23" s="40">
        <f t="shared" ca="1" si="132"/>
        <v>60.452088943459231</v>
      </c>
      <c r="N23" s="40">
        <f t="shared" ca="1" si="132"/>
        <v>79.43502253352122</v>
      </c>
      <c r="O23" s="40">
        <f t="shared" ca="1" si="132"/>
        <v>90.192079955630589</v>
      </c>
      <c r="P23" s="40">
        <f t="shared" ca="1" si="132"/>
        <v>112.18545894124232</v>
      </c>
      <c r="Q23" s="40">
        <f t="shared" ca="1" si="132"/>
        <v>147.37140893806421</v>
      </c>
      <c r="R23" s="40">
        <f t="shared" ca="1" si="132"/>
        <v>212.55559653264092</v>
      </c>
      <c r="S23" s="40">
        <f t="shared" ca="1" si="132"/>
        <v>271.17894615674402</v>
      </c>
      <c r="T23" s="40">
        <f t="shared" ca="1" si="132"/>
        <v>338.4487449596071</v>
      </c>
      <c r="U23" s="40">
        <f t="shared" ca="1" si="132"/>
        <v>425.0051450377419</v>
      </c>
      <c r="V23" s="40">
        <f t="shared" ca="1" si="132"/>
        <v>510.31724825940756</v>
      </c>
      <c r="W23" s="40">
        <f t="shared" ca="1" si="132"/>
        <v>652.01155278983128</v>
      </c>
      <c r="X23" s="40">
        <f t="shared" ca="1" si="132"/>
        <v>885.00613916367843</v>
      </c>
      <c r="Y23" s="40">
        <f t="shared" ca="1" si="132"/>
        <v>1089.070823624618</v>
      </c>
      <c r="Z23" s="40">
        <f t="shared" ca="1" si="132"/>
        <v>1437.0073321148022</v>
      </c>
      <c r="AA23" s="40">
        <f t="shared" ca="1" si="132"/>
        <v>1586.4784919981582</v>
      </c>
      <c r="AB23" s="40">
        <f t="shared" ca="1" si="132"/>
        <v>1744.2708871091515</v>
      </c>
      <c r="AC23" s="40">
        <f t="shared" ca="1" si="132"/>
        <v>1972.2105175035927</v>
      </c>
      <c r="AD23" s="40">
        <f t="shared" ca="1" si="132"/>
        <v>2195.6395717933333</v>
      </c>
      <c r="AE23" s="40">
        <f t="shared" ca="1" si="132"/>
        <v>2459.8971166859678</v>
      </c>
      <c r="AF23" s="40">
        <f t="shared" ca="1" si="132"/>
        <v>2852.4727749019826</v>
      </c>
      <c r="AG23" s="40">
        <f t="shared" ca="1" si="132"/>
        <v>3250.9588431862257</v>
      </c>
      <c r="AH23" s="40">
        <f t="shared" ca="1" si="132"/>
        <v>3581.3196585787837</v>
      </c>
      <c r="AI23" s="40">
        <f t="shared" ca="1" si="132"/>
        <v>3592.6738673940645</v>
      </c>
      <c r="AJ23" s="40">
        <f t="shared" ca="1" si="132"/>
        <v>3731.8795782115499</v>
      </c>
      <c r="AK23" s="40">
        <f t="shared" ca="1" si="132"/>
        <v>3635.4465718351912</v>
      </c>
      <c r="AL23" s="40">
        <f t="shared" ca="1" si="132"/>
        <v>4080.9048464511447</v>
      </c>
      <c r="AM23" s="40">
        <f t="shared" ca="1" si="132"/>
        <v>4375.103284452568</v>
      </c>
      <c r="AN23" s="40">
        <f t="shared" ca="1" si="132"/>
        <v>4417.0205348048721</v>
      </c>
      <c r="AO23" s="40">
        <f t="shared" ca="1" si="132"/>
        <v>4504.5879260788879</v>
      </c>
      <c r="AP23" s="40">
        <f t="shared" ca="1" si="132"/>
        <v>4443.2285373442537</v>
      </c>
      <c r="AQ23" s="40">
        <f t="shared" ca="1" si="132"/>
        <v>3992.5597696418354</v>
      </c>
      <c r="AR23" s="40">
        <f t="shared" ca="1" si="132"/>
        <v>3753.1103933250547</v>
      </c>
      <c r="AS23" s="40">
        <f t="shared" ca="1" si="132"/>
        <v>3651.3891253087022</v>
      </c>
      <c r="AT23" s="40">
        <f t="shared" ca="1" si="132"/>
        <v>3866.0303330496295</v>
      </c>
      <c r="AU23" s="40">
        <f t="shared" ca="1" si="132"/>
        <v>3770.6860864226815</v>
      </c>
      <c r="AV23" s="40">
        <f t="shared" ca="1" si="132"/>
        <v>3604.2613818699333</v>
      </c>
      <c r="AW23" s="40">
        <f t="shared" ca="1" si="132"/>
        <v>3263.2462746438587</v>
      </c>
      <c r="AX23" s="40">
        <f t="shared" ca="1" si="132"/>
        <v>2835.1303874649439</v>
      </c>
      <c r="AY23" s="40">
        <f t="shared" ca="1" si="132"/>
        <v>2487.3494160818182</v>
      </c>
      <c r="AZ23" s="40">
        <f t="shared" ca="1" si="132"/>
        <v>2452.5868726542117</v>
      </c>
      <c r="BA23" s="40">
        <f t="shared" ca="1" si="132"/>
        <v>2427.6231669712993</v>
      </c>
      <c r="BB23" s="40">
        <f t="shared" ca="1" si="132"/>
        <v>2524.0561733476579</v>
      </c>
      <c r="BC23" s="40">
        <f t="shared" ca="1" si="132"/>
        <v>2267.186641040309</v>
      </c>
      <c r="BD23" s="40">
        <f t="shared" ca="1" si="132"/>
        <v>2720.6239692483709</v>
      </c>
      <c r="BE23" s="40">
        <f t="shared" ca="1" si="132"/>
        <v>3264.7487630980449</v>
      </c>
      <c r="BF23" s="40">
        <f t="shared" ca="1" si="132"/>
        <v>3917.6985157176541</v>
      </c>
      <c r="BG23" s="40">
        <f t="shared" ca="1" si="132"/>
        <v>4701.2382188611846</v>
      </c>
      <c r="BH23" s="40">
        <f t="shared" ca="1" si="132"/>
        <v>5641.4858626334208</v>
      </c>
      <c r="BI23" s="40">
        <f t="shared" ca="1" si="132"/>
        <v>6769.7830351601051</v>
      </c>
      <c r="BJ23" s="40">
        <f t="shared" ca="1" si="132"/>
        <v>8123.7396421921267</v>
      </c>
      <c r="BK23" s="40">
        <f t="shared" ca="1" si="132"/>
        <v>9748.487570630552</v>
      </c>
      <c r="BL23" s="40">
        <f t="shared" ca="1" si="132"/>
        <v>11698.185084756662</v>
      </c>
      <c r="BM23" s="40">
        <f t="shared" ca="1" si="132"/>
        <v>14037.822101707996</v>
      </c>
      <c r="BN23" s="40">
        <f t="shared" ca="1" si="132"/>
        <v>16845.386522049594</v>
      </c>
      <c r="BO23" s="40">
        <f t="shared" ca="1" si="132"/>
        <v>20214.463826459509</v>
      </c>
      <c r="BP23" s="40">
        <f t="shared" ca="1" si="132"/>
        <v>24257.356591751413</v>
      </c>
      <c r="BQ23" s="40">
        <f t="shared" ca="1" si="132"/>
        <v>29108.827910101692</v>
      </c>
      <c r="BR23" s="40">
        <f t="shared" ca="1" si="132"/>
        <v>34930.593492122032</v>
      </c>
      <c r="BS23" s="40">
        <f t="shared" ca="1" si="132"/>
        <v>41916.71219054643</v>
      </c>
      <c r="BT23" s="40">
        <f t="shared" ca="1" si="127"/>
        <v>50300.054628655715</v>
      </c>
      <c r="BU23" s="40">
        <f t="shared" ca="1" si="127"/>
        <v>60360.065554386863</v>
      </c>
      <c r="BV23" s="40">
        <f t="shared" ca="1" si="127"/>
        <v>72432.078665264227</v>
      </c>
      <c r="BW23" s="40">
        <f t="shared" ca="1" si="127"/>
        <v>86918.494398317067</v>
      </c>
      <c r="BX23" s="40">
        <f t="shared" ca="1" si="127"/>
        <v>104302.19327798048</v>
      </c>
      <c r="BY23" s="40">
        <f t="shared" ca="1" si="127"/>
        <v>125162.63193357659</v>
      </c>
      <c r="BZ23" s="40">
        <f t="shared" ca="1" si="127"/>
        <v>150195.1583202919</v>
      </c>
      <c r="CA23" s="40">
        <f t="shared" ca="1" si="127"/>
        <v>180234.18998435029</v>
      </c>
      <c r="CB23" s="40">
        <f t="shared" ca="1" si="127"/>
        <v>216281.02798122031</v>
      </c>
      <c r="CC23" s="40">
        <f t="shared" ca="1" si="127"/>
        <v>259537.23357746439</v>
      </c>
      <c r="CD23" s="40">
        <f t="shared" ca="1" si="127"/>
        <v>311444.68029295723</v>
      </c>
      <c r="CE23" s="40">
        <f t="shared" ca="1" si="127"/>
        <v>373733.6163515487</v>
      </c>
      <c r="CF23" s="40">
        <f t="shared" ca="1" si="127"/>
        <v>448480.33962185844</v>
      </c>
      <c r="CG23" s="40">
        <f t="shared" ca="1" si="127"/>
        <v>538176.40754623013</v>
      </c>
      <c r="CH23" s="40">
        <f t="shared" ca="1" si="127"/>
        <v>645811.6890554761</v>
      </c>
      <c r="CI23" s="40">
        <f t="shared" ca="1" si="127"/>
        <v>774974.02686657128</v>
      </c>
      <c r="CJ23" s="40">
        <f t="shared" ca="1" si="127"/>
        <v>929968.83223988547</v>
      </c>
      <c r="CK23" s="40">
        <f t="shared" ca="1" si="127"/>
        <v>1115962.5986878625</v>
      </c>
      <c r="CL23" s="40">
        <f t="shared" ca="1" si="127"/>
        <v>1339155.1184254349</v>
      </c>
      <c r="CM23" s="40">
        <f t="shared" ca="1" si="127"/>
        <v>1606986.1421105219</v>
      </c>
      <c r="CN23" s="40">
        <f t="shared" ca="1" si="127"/>
        <v>1928383.3705326263</v>
      </c>
      <c r="CO23" s="40">
        <f t="shared" ca="1" si="127"/>
        <v>2314060.0446391511</v>
      </c>
      <c r="CP23" s="40">
        <f t="shared" ca="1" si="127"/>
        <v>2606302.3913298263</v>
      </c>
      <c r="CQ23" s="40">
        <f t="shared" ca="1" si="127"/>
        <v>2606302.3913298263</v>
      </c>
      <c r="CR23" s="40">
        <f t="shared" ca="1" si="127"/>
        <v>2606302.3913298263</v>
      </c>
      <c r="CS23" s="40">
        <f t="shared" ca="1" si="127"/>
        <v>2606302.3913298263</v>
      </c>
      <c r="CT23" s="40">
        <f t="shared" ca="1" si="127"/>
        <v>2606302.3913298263</v>
      </c>
      <c r="CU23" s="40">
        <f t="shared" ca="1" si="127"/>
        <v>2606302.3913298263</v>
      </c>
      <c r="CV23" s="40">
        <f t="shared" ca="1" si="127"/>
        <v>2606302.3913298263</v>
      </c>
      <c r="CW23" s="40">
        <f t="shared" ca="1" si="127"/>
        <v>2606302.3913298263</v>
      </c>
      <c r="CX23" s="40">
        <f t="shared" ca="1" si="127"/>
        <v>2606302.3913298263</v>
      </c>
      <c r="CY23" s="40">
        <f t="shared" ca="1" si="127"/>
        <v>2606302.3913298263</v>
      </c>
      <c r="CZ23" s="40">
        <f t="shared" ca="1" si="127"/>
        <v>2606302.3913298263</v>
      </c>
      <c r="DA23" s="40">
        <f t="shared" ca="1" si="127"/>
        <v>2606302.3913298263</v>
      </c>
      <c r="DB23" s="40">
        <f t="shared" ca="1" si="127"/>
        <v>2606302.3913298263</v>
      </c>
      <c r="DC23" s="40">
        <f t="shared" ca="1" si="127"/>
        <v>2606302.3913298263</v>
      </c>
      <c r="DD23" s="40">
        <f t="shared" ca="1" si="127"/>
        <v>2606302.3913298263</v>
      </c>
      <c r="DE23" s="40">
        <f t="shared" ca="1" si="127"/>
        <v>2606302.3913298263</v>
      </c>
      <c r="DF23" s="40">
        <f t="shared" ca="1" si="127"/>
        <v>2606302.3913298263</v>
      </c>
      <c r="DG23" s="40">
        <f t="shared" ca="1" si="127"/>
        <v>2606302.3913298263</v>
      </c>
      <c r="DH23" s="40">
        <f t="shared" ca="1" si="127"/>
        <v>2606302.3913298263</v>
      </c>
      <c r="DI23" s="40">
        <f t="shared" ca="1" si="127"/>
        <v>2606302.3913298263</v>
      </c>
      <c r="DJ23" s="40">
        <f t="shared" ca="1" si="127"/>
        <v>2606302.3913298263</v>
      </c>
      <c r="DK23" s="40">
        <f t="shared" ca="1" si="127"/>
        <v>2606302.3913298263</v>
      </c>
      <c r="DL23" s="40">
        <f t="shared" ca="1" si="127"/>
        <v>2606302.3913298263</v>
      </c>
      <c r="DM23" s="40">
        <f t="shared" ca="1" si="127"/>
        <v>2606302.3913298263</v>
      </c>
      <c r="DN23" s="40">
        <f t="shared" ca="1" si="127"/>
        <v>2606302.3913298263</v>
      </c>
      <c r="DO23" s="40">
        <f t="shared" ca="1" si="127"/>
        <v>2606302.3913298263</v>
      </c>
      <c r="DP23" s="40">
        <f t="shared" ca="1" si="127"/>
        <v>2606302.3913298263</v>
      </c>
      <c r="DQ23" s="40">
        <f t="shared" ca="1" si="127"/>
        <v>2606302.3913298263</v>
      </c>
      <c r="DR23" s="40">
        <f t="shared" ca="1" si="127"/>
        <v>2606302.3913298263</v>
      </c>
      <c r="DS23" s="40">
        <f t="shared" ca="1" si="127"/>
        <v>2606302.3913298263</v>
      </c>
      <c r="DT23" s="40">
        <f t="shared" ca="1" si="127"/>
        <v>2606302.3913298263</v>
      </c>
      <c r="DU23" s="40">
        <f t="shared" ca="1" si="127"/>
        <v>2606302.3913298263</v>
      </c>
      <c r="DV23" s="40">
        <f t="shared" ca="1" si="127"/>
        <v>2606302.3913298263</v>
      </c>
      <c r="DW23" s="40">
        <f t="shared" ca="1" si="127"/>
        <v>2606302.3913298263</v>
      </c>
      <c r="DX23" s="40">
        <f t="shared" ca="1" si="127"/>
        <v>2606302.3913298263</v>
      </c>
      <c r="DY23" s="40">
        <f t="shared" ca="1" si="127"/>
        <v>2606302.3913298263</v>
      </c>
      <c r="DZ23" s="40">
        <f t="shared" ca="1" si="127"/>
        <v>2606302.3913298263</v>
      </c>
      <c r="EA23" s="40">
        <f t="shared" ca="1" si="127"/>
        <v>2606302.3913298263</v>
      </c>
      <c r="EB23" s="40">
        <f t="shared" ca="1" si="127"/>
        <v>2606302.3913298263</v>
      </c>
      <c r="EC23" s="40">
        <f t="shared" ca="1" si="127"/>
        <v>2606302.3913298263</v>
      </c>
      <c r="ED23" s="40">
        <f t="shared" ca="1" si="127"/>
        <v>2606302.3913298263</v>
      </c>
      <c r="EE23" s="40">
        <f t="shared" ca="1" si="127"/>
        <v>2606302.3913298263</v>
      </c>
      <c r="EF23" s="40">
        <f t="shared" ca="1" si="128"/>
        <v>2606302.3913298263</v>
      </c>
      <c r="EG23" s="40">
        <f t="shared" ca="1" si="128"/>
        <v>2606302.3913298263</v>
      </c>
      <c r="EH23" s="40">
        <f t="shared" ca="1" si="128"/>
        <v>2606302.3913298263</v>
      </c>
      <c r="EI23" s="40">
        <f t="shared" ca="1" si="128"/>
        <v>2606302.3913298263</v>
      </c>
      <c r="EJ23" s="40">
        <f t="shared" ca="1" si="128"/>
        <v>2606302.3913298263</v>
      </c>
      <c r="EK23" s="40">
        <f t="shared" ca="1" si="128"/>
        <v>2606302.3913298263</v>
      </c>
      <c r="EL23" s="40">
        <f t="shared" ca="1" si="128"/>
        <v>2606302.3913298263</v>
      </c>
      <c r="EM23" s="40">
        <f t="shared" ca="1" si="128"/>
        <v>2606302.3913298263</v>
      </c>
      <c r="EN23" s="40">
        <f t="shared" ca="1" si="128"/>
        <v>2606302.3913298263</v>
      </c>
      <c r="EO23" s="40">
        <f t="shared" ca="1" si="128"/>
        <v>2606302.3913298263</v>
      </c>
      <c r="EP23" s="40">
        <f t="shared" ca="1" si="128"/>
        <v>2606302.3913298263</v>
      </c>
      <c r="EQ23" s="40">
        <f t="shared" ca="1" si="128"/>
        <v>2606302.3913298263</v>
      </c>
      <c r="ER23" s="40">
        <f t="shared" ca="1" si="128"/>
        <v>2606302.3913298263</v>
      </c>
      <c r="ES23" s="40">
        <f t="shared" ca="1" si="128"/>
        <v>2606302.3913298263</v>
      </c>
      <c r="ET23" s="40">
        <f t="shared" ca="1" si="128"/>
        <v>2606302.3913298263</v>
      </c>
      <c r="EU23" s="40">
        <f t="shared" ca="1" si="128"/>
        <v>2606302.3913298263</v>
      </c>
      <c r="EV23" s="40">
        <f t="shared" ca="1" si="128"/>
        <v>2606302.3913298263</v>
      </c>
      <c r="EW23" s="40">
        <f t="shared" ca="1" si="128"/>
        <v>2606302.3913298263</v>
      </c>
      <c r="EX23" s="40">
        <f t="shared" ca="1" si="128"/>
        <v>2606302.3913298263</v>
      </c>
      <c r="EY23" s="40">
        <f t="shared" ca="1" si="128"/>
        <v>2606302.3913298263</v>
      </c>
      <c r="EZ23" s="40">
        <f t="shared" ca="1" si="128"/>
        <v>2606302.3913298263</v>
      </c>
      <c r="FA23" s="40">
        <f t="shared" ca="1" si="128"/>
        <v>2606302.3913298263</v>
      </c>
      <c r="FB23" s="40">
        <f t="shared" ca="1" si="128"/>
        <v>2606302.3913298263</v>
      </c>
      <c r="FC23" s="40">
        <f t="shared" ca="1" si="128"/>
        <v>2606302.3913298263</v>
      </c>
      <c r="FD23" s="40">
        <f t="shared" ca="1" si="128"/>
        <v>2606302.3913298263</v>
      </c>
      <c r="FE23" s="40">
        <f t="shared" ca="1" si="128"/>
        <v>2606302.3913298263</v>
      </c>
      <c r="FF23" s="40">
        <f t="shared" ca="1" si="128"/>
        <v>2606302.3913298263</v>
      </c>
      <c r="FG23" s="40">
        <f t="shared" ca="1" si="128"/>
        <v>2606302.3913298263</v>
      </c>
      <c r="FH23" s="40">
        <f t="shared" ca="1" si="128"/>
        <v>2606302.3913298263</v>
      </c>
      <c r="FI23" s="40">
        <f t="shared" ca="1" si="128"/>
        <v>2606302.3913298263</v>
      </c>
      <c r="FJ23" s="40">
        <f t="shared" ca="1" si="128"/>
        <v>2606302.3913298263</v>
      </c>
      <c r="FK23" s="40">
        <f t="shared" ca="1" si="128"/>
        <v>2606302.3913298263</v>
      </c>
      <c r="FL23" s="40">
        <f t="shared" ca="1" si="128"/>
        <v>2606302.3913298263</v>
      </c>
      <c r="FM23" s="40">
        <f t="shared" ca="1" si="128"/>
        <v>2606302.3913298263</v>
      </c>
      <c r="FN23" s="40">
        <f t="shared" ca="1" si="128"/>
        <v>2606302.3913298263</v>
      </c>
      <c r="FO23" s="40">
        <f t="shared" ca="1" si="128"/>
        <v>2606302.3913298263</v>
      </c>
      <c r="FP23" s="40">
        <f t="shared" ca="1" si="128"/>
        <v>2606302.3913298263</v>
      </c>
      <c r="FQ23" s="40">
        <f t="shared" ca="1" si="128"/>
        <v>2606302.3913298263</v>
      </c>
      <c r="FR23" s="40">
        <f t="shared" ca="1" si="128"/>
        <v>2606302.3913298263</v>
      </c>
      <c r="FS23" s="40">
        <f t="shared" ca="1" si="128"/>
        <v>2606302.3913298263</v>
      </c>
      <c r="FT23" s="40">
        <f t="shared" ca="1" si="128"/>
        <v>2606302.3913298263</v>
      </c>
      <c r="FU23" s="40">
        <f t="shared" ca="1" si="128"/>
        <v>2606302.3913298263</v>
      </c>
      <c r="FV23" s="40">
        <f t="shared" ca="1" si="128"/>
        <v>2606302.3913298263</v>
      </c>
      <c r="FW23" s="40">
        <f t="shared" ca="1" si="128"/>
        <v>2606302.3913298263</v>
      </c>
      <c r="FX23" s="40">
        <f t="shared" ca="1" si="128"/>
        <v>2606302.3913298263</v>
      </c>
      <c r="FY23" s="40">
        <f t="shared" ca="1" si="128"/>
        <v>2606302.3913298263</v>
      </c>
      <c r="FZ23" s="40">
        <f t="shared" ca="1" si="128"/>
        <v>2606302.3913298263</v>
      </c>
      <c r="GA23" s="40">
        <f t="shared" ca="1" si="128"/>
        <v>2606302.3913298263</v>
      </c>
      <c r="GB23" s="40">
        <f t="shared" ca="1" si="128"/>
        <v>2606302.3913298263</v>
      </c>
      <c r="GC23" s="40">
        <f t="shared" ca="1" si="128"/>
        <v>2606302.3913298263</v>
      </c>
      <c r="GD23" s="40">
        <f t="shared" ca="1" si="128"/>
        <v>2606302.3913298263</v>
      </c>
      <c r="GE23" s="40">
        <f t="shared" ca="1" si="128"/>
        <v>2606302.3913298263</v>
      </c>
      <c r="GF23" s="40">
        <f t="shared" ca="1" si="128"/>
        <v>2606302.3913298263</v>
      </c>
      <c r="GG23" s="40">
        <f t="shared" ca="1" si="128"/>
        <v>2606302.3913298263</v>
      </c>
      <c r="GH23" s="40">
        <f t="shared" ca="1" si="128"/>
        <v>2606302.3913298263</v>
      </c>
      <c r="GI23" s="40">
        <f t="shared" ca="1" si="128"/>
        <v>2606302.3913298263</v>
      </c>
      <c r="GJ23" s="40">
        <f t="shared" ca="1" si="128"/>
        <v>2606302.3913298263</v>
      </c>
      <c r="GK23" s="40">
        <f t="shared" ca="1" si="128"/>
        <v>2606302.3913298263</v>
      </c>
      <c r="GL23" s="40">
        <f t="shared" ca="1" si="128"/>
        <v>2606302.3913298263</v>
      </c>
      <c r="GM23" s="40">
        <f t="shared" ca="1" si="128"/>
        <v>2606302.3913298263</v>
      </c>
      <c r="GN23" s="40">
        <f t="shared" ca="1" si="128"/>
        <v>2606302.3913298263</v>
      </c>
      <c r="GO23" s="40">
        <f t="shared" ca="1" si="128"/>
        <v>2606302.3913298263</v>
      </c>
      <c r="GP23" s="40">
        <f t="shared" ca="1" si="128"/>
        <v>2606302.3913298263</v>
      </c>
      <c r="GQ23" s="40">
        <f t="shared" ca="1" si="128"/>
        <v>2606302.3913298263</v>
      </c>
      <c r="GR23" s="40">
        <f t="shared" ca="1" si="129"/>
        <v>2606302.3913298263</v>
      </c>
      <c r="GS23" s="40">
        <f t="shared" ca="1" si="129"/>
        <v>2606302.3913298263</v>
      </c>
      <c r="GT23" s="40">
        <f t="shared" ca="1" si="129"/>
        <v>2606302.3913298263</v>
      </c>
      <c r="GU23" s="40">
        <f t="shared" ca="1" si="129"/>
        <v>2606302.3913298263</v>
      </c>
      <c r="GV23" s="40">
        <f t="shared" ca="1" si="129"/>
        <v>2606302.3913298263</v>
      </c>
      <c r="GW23" s="40">
        <f t="shared" ca="1" si="129"/>
        <v>2606302.3913298263</v>
      </c>
      <c r="GX23" s="40">
        <f t="shared" ca="1" si="129"/>
        <v>2606302.3913298263</v>
      </c>
      <c r="GY23" s="40">
        <f t="shared" ca="1" si="129"/>
        <v>2606302.3913298263</v>
      </c>
      <c r="GZ23" s="40">
        <f t="shared" ca="1" si="129"/>
        <v>2606302.3913298263</v>
      </c>
      <c r="HA23" s="40">
        <f t="shared" ca="1" si="129"/>
        <v>2606302.3913298263</v>
      </c>
      <c r="HB23" s="40">
        <f t="shared" ca="1" si="129"/>
        <v>2606302.3913298263</v>
      </c>
      <c r="HC23" s="40">
        <f t="shared" ca="1" si="129"/>
        <v>2606302.3913298263</v>
      </c>
      <c r="HD23" s="40">
        <f t="shared" ca="1" si="129"/>
        <v>2606302.3913298263</v>
      </c>
      <c r="HE23" s="40">
        <f t="shared" ca="1" si="129"/>
        <v>2606302.3913298263</v>
      </c>
      <c r="HF23" s="40">
        <f t="shared" ca="1" si="129"/>
        <v>2606302.3913298263</v>
      </c>
      <c r="HG23" s="40">
        <f t="shared" ca="1" si="129"/>
        <v>2606302.3913298263</v>
      </c>
      <c r="HH23" s="40">
        <f t="shared" ca="1" si="129"/>
        <v>2606302.3913298263</v>
      </c>
      <c r="HI23" s="40">
        <f t="shared" ca="1" si="129"/>
        <v>2606302.3913298263</v>
      </c>
      <c r="HJ23" s="40">
        <f t="shared" ca="1" si="129"/>
        <v>2606302.3913298263</v>
      </c>
      <c r="HK23" s="40">
        <f t="shared" ca="1" si="129"/>
        <v>2606302.3913298263</v>
      </c>
      <c r="HL23" s="40">
        <f t="shared" ca="1" si="129"/>
        <v>2606302.3913298263</v>
      </c>
      <c r="HM23" s="40">
        <f t="shared" ca="1" si="129"/>
        <v>2606302.3913298263</v>
      </c>
      <c r="HN23" s="40">
        <f t="shared" ca="1" si="129"/>
        <v>2606302.3913298263</v>
      </c>
      <c r="HO23" s="40">
        <f t="shared" ca="1" si="129"/>
        <v>2606302.3913298263</v>
      </c>
      <c r="HP23" s="40">
        <f t="shared" ca="1" si="129"/>
        <v>2606302.3913298263</v>
      </c>
      <c r="HQ23" s="40">
        <f t="shared" ca="1" si="129"/>
        <v>2606302.3913298263</v>
      </c>
      <c r="HR23" s="40">
        <f t="shared" ca="1" si="129"/>
        <v>2606302.3913298263</v>
      </c>
      <c r="HS23" s="40">
        <f t="shared" ca="1" si="129"/>
        <v>2606302.3913298263</v>
      </c>
      <c r="HT23" s="40">
        <f t="shared" ca="1" si="129"/>
        <v>2606302.3913298263</v>
      </c>
      <c r="HU23" s="40">
        <f t="shared" ca="1" si="129"/>
        <v>2606302.3913298263</v>
      </c>
      <c r="HV23" s="40">
        <f t="shared" ca="1" si="129"/>
        <v>2606302.3913298263</v>
      </c>
      <c r="HW23" s="40">
        <f t="shared" ca="1" si="129"/>
        <v>2606302.3913298263</v>
      </c>
      <c r="HX23" s="40">
        <f t="shared" ca="1" si="129"/>
        <v>2606302.3913298263</v>
      </c>
      <c r="HY23" s="40">
        <f t="shared" ca="1" si="129"/>
        <v>2606302.3913298263</v>
      </c>
      <c r="HZ23" s="40">
        <f t="shared" ca="1" si="129"/>
        <v>2606302.3913298263</v>
      </c>
      <c r="IA23" s="40">
        <f t="shared" ca="1" si="129"/>
        <v>2606302.3913298263</v>
      </c>
      <c r="IB23" s="40">
        <f t="shared" ca="1" si="129"/>
        <v>2606302.3913298263</v>
      </c>
      <c r="IC23" s="40">
        <f t="shared" ca="1" si="129"/>
        <v>2606302.3913298263</v>
      </c>
      <c r="ID23" s="40">
        <f t="shared" ca="1" si="129"/>
        <v>2606302.3913298263</v>
      </c>
      <c r="IE23" s="40">
        <f t="shared" ca="1" si="129"/>
        <v>2606302.3913298263</v>
      </c>
      <c r="IF23" s="40">
        <f t="shared" ca="1" si="129"/>
        <v>2606302.3913298263</v>
      </c>
      <c r="IG23" s="40">
        <f t="shared" ca="1" si="129"/>
        <v>2606302.3913298263</v>
      </c>
      <c r="IH23" s="40">
        <f t="shared" ca="1" si="129"/>
        <v>2606302.3913298263</v>
      </c>
      <c r="II23" s="40">
        <f t="shared" ca="1" si="129"/>
        <v>2606302.3913298263</v>
      </c>
      <c r="IJ23" s="40">
        <f t="shared" ca="1" si="129"/>
        <v>2606302.3913298263</v>
      </c>
      <c r="IK23" s="40">
        <f t="shared" ca="1" si="129"/>
        <v>2606302.3913298263</v>
      </c>
      <c r="IL23" s="40">
        <f t="shared" ca="1" si="129"/>
        <v>2606302.3913298263</v>
      </c>
      <c r="IM23" s="40">
        <f t="shared" ca="1" si="129"/>
        <v>2606302.3913298263</v>
      </c>
      <c r="IN23" s="40">
        <f t="shared" ca="1" si="129"/>
        <v>2606302.3913298263</v>
      </c>
    </row>
    <row r="24" spans="2:248" x14ac:dyDescent="0.3">
      <c r="B24" s="19" t="s">
        <v>492</v>
      </c>
      <c r="C24" s="54">
        <f>IF(VLOOKUP(B2,Country_Data!C:H,6,FALSE)="","Not initiated",VLOOKUP(B2,Country_Data!C:H,6,FALSE))</f>
        <v>43907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1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0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IF(C11&lt;0,MAX(G9:IN9)*1.1,_xlfn.MAXIFS(G8:IN8,G8:IN8,"&gt;"&amp;0)*1.3)</f>
        <v>63715.3</v>
      </c>
      <c r="D27" s="24">
        <f ca="1">IF(D31&lt;TODAY(),_xlfn.MAXIFS(G20:IN20,G4:IN4,"&lt;"&amp;C5+5),IF(D31="N/A",C16*1.5,_xlfn.MAXIFS(G20:IN20,G3:IN3,"&lt;"&amp;$D$31)*1.5))</f>
        <v>36697.366596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1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1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43891</v>
      </c>
      <c r="D29" s="20">
        <f ca="1">G3</f>
        <v>43891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43945</v>
      </c>
      <c r="D30" s="20">
        <f ca="1">IF(D31&lt;TODAY(),TODAY()+3+Projections!Z45,IFERROR(OFFSET(G26,-23,MATCH(1,G26:IN26,0))+3+Projections!Z45,xMax2+3+Projections!Z45))</f>
        <v>43948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 t="str">
        <f ca="1">IFERROR(OFFSET(G26,-23,MATCH(1,G26:IN26,0))-1,"N/A")</f>
        <v>N/A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Germany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Germany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F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65872</v>
      </c>
      <c r="AL2">
        <f>IF(VLOOKUP($A2,Days_Since_100!$H:$KU,AL$1+2,FALSE)=0,NA(),VLOOKUP($A2,Days_Since_100!$H:$KU,AL$1+2,FALSE))</f>
        <v>74605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>
        <f>IF(VLOOKUP($A2,Days_Since_100!$H:$KU,AR$1+2,FALSE)=0,NA(),VLOOKUP($A2,Days_Since_100!$H:$KU,AR$1+2,FALSE))</f>
        <v>104145</v>
      </c>
      <c r="AS2">
        <f>IF(VLOOKUP($A2,Days_Since_100!$H:$KU,AS$1+2,FALSE)=0,NA(),VLOOKUP($A2,Days_Since_100!$H:$KU,AS$1+2,FALSE))</f>
        <v>109769</v>
      </c>
      <c r="AT2">
        <f>IF(VLOOKUP($A2,Days_Since_100!$H:$KU,AT$1+2,FALSE)=0,NA(),VLOOKUP($A2,Days_Since_100!$H:$KU,AT$1+2,FALSE))</f>
        <v>115314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43843</v>
      </c>
      <c r="W3">
        <f>IF(VLOOKUP($A3,Days_Since_100!$H:$KU,W$1+2,FALSE)=0,NA(),VLOOKUP($A3,Days_Since_100!$H:$KU,W$1+2,FALSE))</f>
        <v>53736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243762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308853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397505</v>
      </c>
      <c r="AL3">
        <f>IF(VLOOKUP($A3,Days_Since_100!$H:$KU,AL$1+2,FALSE)=0,NA(),VLOOKUP($A3,Days_Since_100!$H:$KU,AL$1+2,FALSE))</f>
        <v>429052</v>
      </c>
      <c r="AM3">
        <f>IF(VLOOKUP($A3,Days_Since_100!$H:$KU,AM$1+2,FALSE)=0,NA(),VLOOKUP($A3,Days_Since_100!$H:$KU,AM$1+2,FALSE))</f>
        <v>462780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>
        <f>IF(VLOOKUP($A3,Days_Since_100!$H:$KU,AT$1+2,FALSE)=0,NA(),VLOOKUP($A3,Days_Since_100!$H:$KU,AT$1+2,FALSE))</f>
        <v>667801</v>
      </c>
      <c r="AU3">
        <f>IF(VLOOKUP($A3,Days_Since_100!$H:$KU,AU$1+2,FALSE)=0,NA(),VLOOKUP($A3,Days_Since_100!$H:$KU,AU$1+2,FALSE))</f>
        <v>699706</v>
      </c>
      <c r="AV3">
        <f>IF(VLOOKUP($A3,Days_Since_100!$H:$KU,AV$1+2,FALSE)=0,NA(),VLOOKUP($A3,Days_Since_100!$H:$KU,AV$1+2,FALSE))</f>
        <v>732197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>
        <f>IF(VLOOKUP($A4,Days_Since_100!$H:$KU,BC$1+2,FALSE)=0,NA(),VLOOKUP($A4,Days_Since_100!$H:$KU,BC$1+2,FALSE))</f>
        <v>168941</v>
      </c>
      <c r="BD4">
        <f>IF(VLOOKUP($A4,Days_Since_100!$H:$KU,BD$1+2,FALSE)=0,NA(),VLOOKUP($A4,Days_Since_100!$H:$KU,BD$1+2,FALSE))</f>
        <v>172434</v>
      </c>
      <c r="BE4">
        <f>IF(VLOOKUP($A4,Days_Since_100!$H:$KU,BE$1+2,FALSE)=0,NA(),VLOOKUP($A4,Days_Since_100!$H:$KU,BE$1+2,FALSE))</f>
        <v>175925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>
        <f>IF(VLOOKUP($A5,Days_Since_100!$H:$KU,CI$1+2,FALSE)=0,NA(),VLOOKUP($A5,Days_Since_100!$H:$KU,CI$1+2,FALSE))</f>
        <v>83403</v>
      </c>
      <c r="CJ5">
        <f>IF(VLOOKUP($A5,Days_Since_100!$H:$KU,CJ$1+2,FALSE)=0,NA(),VLOOKUP($A5,Days_Since_100!$H:$KU,CJ$1+2,FALSE))</f>
        <v>83760</v>
      </c>
      <c r="CK5">
        <f>IF(VLOOKUP($A5,Days_Since_100!$H:$KU,CK$1+2,FALSE)=0,NA(),VLOOKUP($A5,Days_Since_100!$H:$KU,CK$1+2,FALSE))</f>
        <v>83787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69500</v>
      </c>
      <c r="AL6">
        <f>IF(VLOOKUP($A6,Days_Since_100!$H:$KU,AL$1+2,FALSE)=0,NA(),VLOOKUP($A6,Days_Since_100!$H:$KU,AL$1+2,FALSE))</f>
        <v>71412</v>
      </c>
      <c r="AM6">
        <f>IF(VLOOKUP($A6,Days_Since_100!$H:$KU,AM$1+2,FALSE)=0,NA(),VLOOKUP($A6,Days_Since_100!$H:$KU,AM$1+2,FALSE))</f>
        <v>75343</v>
      </c>
      <c r="AN6">
        <f>IF(VLOOKUP($A6,Days_Since_100!$H:$KU,AN$1+2,FALSE)=0,NA(),VLOOKUP($A6,Days_Since_100!$H:$KU,AN$1+2,FALSE))</f>
        <v>79163</v>
      </c>
      <c r="AO6">
        <f>IF(VLOOKUP($A6,Days_Since_100!$H:$KU,AO$1+2,FALSE)=0,NA(),VLOOKUP($A6,Days_Since_100!$H:$KU,AO$1+2,FALSE))</f>
        <v>83057</v>
      </c>
      <c r="AP6">
        <f>IF(VLOOKUP($A6,Days_Since_100!$H:$KU,AP$1+2,FALSE)=0,NA(),VLOOKUP($A6,Days_Since_100!$H:$KU,AP$1+2,FALSE))</f>
        <v>87366</v>
      </c>
      <c r="AQ6">
        <f>IF(VLOOKUP($A6,Days_Since_100!$H:$KU,AQ$1+2,FALSE)=0,NA(),VLOOKUP($A6,Days_Since_100!$H:$KU,AQ$1+2,FALSE))</f>
        <v>91738</v>
      </c>
      <c r="AR6">
        <f>IF(VLOOKUP($A6,Days_Since_100!$H:$KU,AR$1+2,FALSE)=0,NA(),VLOOKUP($A6,Days_Since_100!$H:$KU,AR$1+2,FALSE))</f>
        <v>94863</v>
      </c>
      <c r="AS6">
        <f>IF(VLOOKUP($A6,Days_Since_100!$H:$KU,AS$1+2,FALSE)=0,NA(),VLOOKUP($A6,Days_Since_100!$H:$KU,AS$1+2,FALSE))</f>
        <v>121712</v>
      </c>
      <c r="AT6">
        <f>IF(VLOOKUP($A6,Days_Since_100!$H:$KU,AT$1+2,FALSE)=0,NA(),VLOOKUP($A6,Days_Since_100!$H:$KU,AT$1+2,FALSE))</f>
        <v>125394</v>
      </c>
      <c r="AU6">
        <f>IF(VLOOKUP($A6,Days_Since_100!$H:$KU,AU$1+2,FALSE)=0,NA(),VLOOKUP($A6,Days_Since_100!$H:$KU,AU$1+2,FALSE))</f>
        <v>131361</v>
      </c>
      <c r="AV6">
        <f>IF(VLOOKUP($A6,Days_Since_100!$H:$KU,AV$1+2,FALSE)=0,NA(),VLOOKUP($A6,Days_Since_100!$H:$KU,AV$1+2,FALSE))</f>
        <v>134582</v>
      </c>
      <c r="AW6">
        <f>IF(VLOOKUP($A6,Days_Since_100!$H:$KU,AW$1+2,FALSE)=0,NA(),VLOOKUP($A6,Days_Since_100!$H:$KU,AW$1+2,FALSE))</f>
        <v>147091</v>
      </c>
      <c r="AX6">
        <f>IF(VLOOKUP($A6,Days_Since_100!$H:$KU,AX$1+2,FALSE)=0,NA(),VLOOKUP($A6,Days_Since_100!$H:$KU,AX$1+2,FALSE))</f>
        <v>149130</v>
      </c>
      <c r="AY6">
        <f>IF(VLOOKUP($A6,Days_Since_100!$H:$KU,AY$1+2,FALSE)=0,NA(),VLOOKUP($A6,Days_Since_100!$H:$KU,AY$1+2,FALSE))</f>
        <v>149149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>
        <f>IF(VLOOKUP($A7,Days_Since_100!$H:$KU,AV$1+2,FALSE)=0,NA(),VLOOKUP($A7,Days_Since_100!$H:$KU,AV$1+2,FALSE))</f>
        <v>137698</v>
      </c>
      <c r="AW7">
        <f>IF(VLOOKUP($A7,Days_Since_100!$H:$KU,AW$1+2,FALSE)=0,NA(),VLOOKUP($A7,Days_Since_100!$H:$KU,AW$1+2,FALSE))</f>
        <v>141397</v>
      </c>
      <c r="AX7">
        <f>IF(VLOOKUP($A7,Days_Since_100!$H:$KU,AX$1+2,FALSE)=0,NA(),VLOOKUP($A7,Days_Since_100!$H:$KU,AX$1+2,FALSE))</f>
        <v>143342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>
        <f>IF(VLOOKUP($A8,Days_Since_100!$H:$KU,AU$1+2,FALSE)=0,NA(),VLOOKUP($A8,Days_Since_100!$H:$KU,AU$1+2,FALSE))</f>
        <v>184948</v>
      </c>
      <c r="AV8">
        <f>IF(VLOOKUP($A8,Days_Since_100!$H:$KU,AV$1+2,FALSE)=0,NA(),VLOOKUP($A8,Days_Since_100!$H:$KU,AV$1+2,FALSE))</f>
        <v>190839</v>
      </c>
      <c r="AW8">
        <f>IF(VLOOKUP($A8,Days_Since_100!$H:$KU,AW$1+2,FALSE)=0,NA(),VLOOKUP($A8,Days_Since_100!$H:$KU,AW$1+2,FALSE))</f>
        <v>191726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9.1715314592084818E-2</v>
      </c>
      <c r="AL14" s="96">
        <f t="shared" si="10"/>
        <v>9.0234529788586482E-2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7.5629533819011829E-2</v>
      </c>
      <c r="AQ14" s="96">
        <f t="shared" si="10"/>
        <v>5.9244426999772948E-2</v>
      </c>
      <c r="AR14" s="96">
        <f t="shared" si="10"/>
        <v>5.4500033982817886E-2</v>
      </c>
      <c r="AS14" s="96">
        <f t="shared" si="10"/>
        <v>5.196649059531766E-2</v>
      </c>
      <c r="AT14" s="96">
        <f t="shared" si="10"/>
        <v>5.182597745161921E-2</v>
      </c>
      <c r="AU14" s="96" t="e">
        <f t="shared" si="10"/>
        <v>#N/A</v>
      </c>
      <c r="AV14" s="96" t="e">
        <f t="shared" si="10"/>
        <v>#N/A</v>
      </c>
      <c r="AW14" s="96" t="e">
        <f t="shared" si="10"/>
        <v>#N/A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0.41302760589981991</v>
      </c>
      <c r="W15" s="96">
        <f t="shared" ref="W15:W20" si="32">IF(W3=0,NA(),(W3/R3)^(1/5)-1)</f>
        <v>0.31344375680790715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0.2260556363853139</v>
      </c>
      <c r="AB15" s="96">
        <f t="shared" ref="AB15:AB20" si="37">IF(AB3=0,NA(),(AB3/W3)^(1/5)-1)</f>
        <v>0.21264778968022013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0.14948410433924253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0.13798888775589169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0.10274556103915278</v>
      </c>
      <c r="AL15" s="96">
        <f t="shared" ref="AL15:AL20" si="47">IF(AL3=0,NA(),(AL3/AG3)^(1/5)-1)</f>
        <v>9.257323145645624E-2</v>
      </c>
      <c r="AM15" s="96">
        <f t="shared" ref="AM15:AM20" si="48">IF(AM3=0,NA(),(AM3/AH3)^(1/5)-1)</f>
        <v>8.4237818510876528E-2</v>
      </c>
      <c r="AN15" s="96">
        <f t="shared" ref="AN15:AN20" si="49">IF(AN3=0,NA(),(AN3/AI3)^(1/5)-1)</f>
        <v>8.055141838191715E-2</v>
      </c>
      <c r="AO15" s="96">
        <f t="shared" ref="AO15:AO20" si="50">IF(AO3=0,NA(),(AO3/AJ3)^(1/5)-1)</f>
        <v>7.4999224729858094E-2</v>
      </c>
      <c r="AP15" s="96">
        <f t="shared" ref="AP15:AP20" si="51">IF(AP3=0,NA(),(AP3/AK3)^(1/5)-1)</f>
        <v>6.915100603712121E-2</v>
      </c>
      <c r="AQ15" s="96">
        <f t="shared" ref="AQ15:AQ20" si="52">IF(AQ3=0,NA(),(AQ3/AL3)^(1/5)-1)</f>
        <v>6.2371135710534098E-2</v>
      </c>
      <c r="AR15" s="96">
        <f t="shared" ref="AR15:AR20" si="53">IF(AR3=0,NA(),(AR3/AM3)^(1/5)-1)</f>
        <v>5.5987173028532178E-2</v>
      </c>
      <c r="AS15" s="96">
        <f t="shared" ref="AS15:AS20" si="54">IF(AS3=0,NA(),(AS3/AN3)^(1/5)-1)</f>
        <v>5.0870586253683125E-2</v>
      </c>
      <c r="AT15" s="96">
        <f t="shared" ref="AT15:AT20" si="55">IF(AT3=0,NA(),(AT3/AO3)^(1/5)-1)</f>
        <v>4.8737740135565311E-2</v>
      </c>
      <c r="AU15" s="96">
        <f t="shared" ref="AU15:AU20" si="56">IF(AU3=0,NA(),(AU3/AP3)^(1/5)-1)</f>
        <v>4.7310726311212692E-2</v>
      </c>
      <c r="AV15" s="96">
        <f t="shared" ref="AV15:AV20" si="57">IF(AV3=0,NA(),(AV3/AQ3)^(1/5)-1)</f>
        <v>4.7483860986630821E-2</v>
      </c>
      <c r="AW15" s="96" t="e">
        <f t="shared" ref="AW15:AW20" si="58">IF(AW3=0,NA(),(AW3/AR3)^(1/5)-1)</f>
        <v>#N/A</v>
      </c>
      <c r="AX15" s="96" t="e">
        <f t="shared" ref="AX15:AX20" si="59">IF(AX3=0,NA(),(AX3/AS3)^(1/5)-1)</f>
        <v>#N/A</v>
      </c>
      <c r="AY15" s="96" t="e">
        <f t="shared" ref="AY15:AY20" si="60">IF(AY3=0,NA(),(AY3/AT3)^(1/5)-1)</f>
        <v>#N/A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>
        <f t="shared" si="64"/>
        <v>2.0994898589835831E-2</v>
      </c>
      <c r="BD16" s="96">
        <f t="shared" si="65"/>
        <v>1.975955127843676E-2</v>
      </c>
      <c r="BE16" s="96">
        <f t="shared" si="66"/>
        <v>1.9775706406655269E-2</v>
      </c>
      <c r="BF16" s="96" t="e">
        <f t="shared" si="67"/>
        <v>#N/A</v>
      </c>
      <c r="BG16" s="96" t="e">
        <f t="shared" si="68"/>
        <v>#N/A</v>
      </c>
      <c r="BH16" s="96" t="e">
        <f t="shared" si="69"/>
        <v>#N/A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>
        <f t="shared" si="96"/>
        <v>9.3543958482000811E-4</v>
      </c>
      <c r="CJ17" s="96">
        <f t="shared" si="97"/>
        <v>1.5014866580966846E-3</v>
      </c>
      <c r="CK17" s="96">
        <f t="shared" si="98"/>
        <v>1.3758012609208503E-3</v>
      </c>
      <c r="CL17" s="96" t="e">
        <f t="shared" si="99"/>
        <v>#N/A</v>
      </c>
      <c r="CM17" s="96" t="e">
        <f t="shared" si="100"/>
        <v>#N/A</v>
      </c>
      <c r="CN17" s="96" t="e">
        <f t="shared" si="101"/>
        <v>#N/A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9.0001116530947778E-2</v>
      </c>
      <c r="AL18" s="96">
        <f t="shared" si="47"/>
        <v>6.214314275734556E-2</v>
      </c>
      <c r="AM18" s="96">
        <f t="shared" si="48"/>
        <v>5.4628948566249669E-2</v>
      </c>
      <c r="AN18" s="96">
        <f t="shared" si="49"/>
        <v>5.7248414738366504E-2</v>
      </c>
      <c r="AO18" s="96">
        <f t="shared" si="50"/>
        <v>4.9598169443469953E-2</v>
      </c>
      <c r="AP18" s="96">
        <f t="shared" si="51"/>
        <v>4.6818838385826123E-2</v>
      </c>
      <c r="AQ18" s="96">
        <f t="shared" si="52"/>
        <v>5.1370081518840927E-2</v>
      </c>
      <c r="AR18" s="96">
        <f t="shared" si="53"/>
        <v>4.7154562240339981E-2</v>
      </c>
      <c r="AS18" s="96">
        <f t="shared" si="54"/>
        <v>8.9838713538823445E-2</v>
      </c>
      <c r="AT18" s="96">
        <f t="shared" si="55"/>
        <v>8.5875671742612347E-2</v>
      </c>
      <c r="AU18" s="96">
        <f t="shared" si="56"/>
        <v>8.4987659806115223E-2</v>
      </c>
      <c r="AV18" s="96">
        <f t="shared" si="57"/>
        <v>7.9661318638178491E-2</v>
      </c>
      <c r="AW18" s="96">
        <f t="shared" si="58"/>
        <v>9.1686272143006287E-2</v>
      </c>
      <c r="AX18" s="96">
        <f t="shared" si="59"/>
        <v>4.146894333409068E-2</v>
      </c>
      <c r="AY18" s="96">
        <f t="shared" si="60"/>
        <v>3.5305968969933987E-2</v>
      </c>
      <c r="AZ18" s="96" t="e">
        <f t="shared" si="61"/>
        <v>#N/A</v>
      </c>
      <c r="BA18" s="96" t="e">
        <f t="shared" si="62"/>
        <v>#N/A</v>
      </c>
      <c r="BB18" s="96" t="e">
        <f t="shared" si="63"/>
        <v>#N/A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>
        <f t="shared" si="57"/>
        <v>1.9688392421108647E-2</v>
      </c>
      <c r="AW19" s="96">
        <f t="shared" si="58"/>
        <v>2.0340616997072125E-2</v>
      </c>
      <c r="AX19" s="96">
        <f t="shared" si="59"/>
        <v>1.9619020288367928E-2</v>
      </c>
      <c r="AY19" s="96" t="e">
        <f t="shared" si="60"/>
        <v>#N/A</v>
      </c>
      <c r="AZ19" s="96" t="e">
        <f t="shared" si="61"/>
        <v>#N/A</v>
      </c>
      <c r="BA19" s="96" t="e">
        <f t="shared" si="62"/>
        <v>#N/A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>
        <f t="shared" si="56"/>
        <v>2.5552790114431012E-2</v>
      </c>
      <c r="AV20" s="96">
        <f t="shared" si="57"/>
        <v>2.7254555403699365E-2</v>
      </c>
      <c r="AW20" s="96">
        <f t="shared" si="58"/>
        <v>2.4226127413029541E-2</v>
      </c>
      <c r="AX20" s="96" t="e">
        <f t="shared" si="59"/>
        <v>#N/A</v>
      </c>
      <c r="AY20" s="96" t="e">
        <f t="shared" si="60"/>
        <v>#N/A</v>
      </c>
      <c r="AZ20" s="96" t="e">
        <f t="shared" si="61"/>
        <v>#N/A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>
        <f t="shared" si="608"/>
        <v>0.10638458621460505</v>
      </c>
      <c r="AK25" s="96">
        <f t="shared" si="608"/>
        <v>9.7458965714662282E-2</v>
      </c>
      <c r="AL25" s="96">
        <f t="shared" si="608"/>
        <v>9.299520917653907E-2</v>
      </c>
      <c r="AM25" s="96">
        <f t="shared" si="608"/>
        <v>9.0139253684604848E-2</v>
      </c>
      <c r="AN25" s="96">
        <f t="shared" si="608"/>
        <v>8.8822890436514923E-2</v>
      </c>
      <c r="AO25" s="96">
        <f t="shared" si="608"/>
        <v>8.4807154067991108E-2</v>
      </c>
      <c r="AP25" s="96">
        <f t="shared" si="608"/>
        <v>8.0527693116613966E-2</v>
      </c>
      <c r="AQ25" s="96">
        <f t="shared" si="608"/>
        <v>7.10204271672666E-2</v>
      </c>
      <c r="AR25" s="96">
        <f t="shared" si="608"/>
        <v>6.312466493386755E-2</v>
      </c>
      <c r="AS25" s="96">
        <f t="shared" si="608"/>
        <v>5.5236983859302834E-2</v>
      </c>
      <c r="AT25" s="96">
        <f t="shared" si="608"/>
        <v>5.2764167343251588E-2</v>
      </c>
      <c r="AU25" s="96" t="e">
        <f t="shared" si="608"/>
        <v>#N/A</v>
      </c>
      <c r="AV25" s="96" t="e">
        <f t="shared" si="608"/>
        <v>#N/A</v>
      </c>
      <c r="AW25" s="96" t="e">
        <f t="shared" si="608"/>
        <v>#N/A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0.40344237577703007</v>
      </c>
      <c r="W26" s="96">
        <f t="shared" si="843"/>
        <v>0.37204072875999389</v>
      </c>
      <c r="X26" s="96">
        <f t="shared" si="843"/>
        <v>0.3349173903431284</v>
      </c>
      <c r="Y26" s="96">
        <f t="shared" si="843"/>
        <v>0.28649589796836494</v>
      </c>
      <c r="Z26" s="96">
        <f t="shared" si="843"/>
        <v>0.26543550726277315</v>
      </c>
      <c r="AA26" s="96">
        <f t="shared" si="843"/>
        <v>0.24802711661732504</v>
      </c>
      <c r="AB26" s="96">
        <f t="shared" ref="AB26:AK31" si="844">AVERAGE(Z15:AB15)</f>
        <v>0.22965533691888859</v>
      </c>
      <c r="AC26" s="96">
        <f t="shared" si="844"/>
        <v>0.21199491900063783</v>
      </c>
      <c r="AD26" s="96">
        <f t="shared" si="844"/>
        <v>0.19514507646568724</v>
      </c>
      <c r="AE26" s="96">
        <f t="shared" si="844"/>
        <v>0.17754421170202161</v>
      </c>
      <c r="AF26" s="96">
        <f t="shared" si="844"/>
        <v>0.1616118028363093</v>
      </c>
      <c r="AG26" s="96">
        <f t="shared" si="844"/>
        <v>0.15096724950648258</v>
      </c>
      <c r="AH26" s="96">
        <f t="shared" si="844"/>
        <v>0.14368181362870538</v>
      </c>
      <c r="AI26" s="96">
        <f t="shared" si="844"/>
        <v>0.13507258373762832</v>
      </c>
      <c r="AJ26" s="96">
        <f t="shared" si="844"/>
        <v>0.12533626810295551</v>
      </c>
      <c r="AK26" s="96">
        <f t="shared" si="844"/>
        <v>0.1135884925307092</v>
      </c>
      <c r="AL26" s="96">
        <f t="shared" ref="AL26:AU31" si="845">AVERAGE(AJ15:AL15)</f>
        <v>0.10322743146085751</v>
      </c>
      <c r="AM26" s="96">
        <f t="shared" si="845"/>
        <v>9.3185537002161853E-2</v>
      </c>
      <c r="AN26" s="96">
        <f t="shared" si="845"/>
        <v>8.5787489449749968E-2</v>
      </c>
      <c r="AO26" s="96">
        <f t="shared" si="845"/>
        <v>7.9929487207550595E-2</v>
      </c>
      <c r="AP26" s="96">
        <f t="shared" si="845"/>
        <v>7.4900549716298823E-2</v>
      </c>
      <c r="AQ26" s="96">
        <f t="shared" si="845"/>
        <v>6.8840455492504463E-2</v>
      </c>
      <c r="AR26" s="96">
        <f t="shared" si="845"/>
        <v>6.2503104925395833E-2</v>
      </c>
      <c r="AS26" s="96">
        <f t="shared" si="845"/>
        <v>5.6409631664249803E-2</v>
      </c>
      <c r="AT26" s="96">
        <f t="shared" si="845"/>
        <v>5.1865166472593538E-2</v>
      </c>
      <c r="AU26" s="96">
        <f t="shared" si="845"/>
        <v>4.8973017566820376E-2</v>
      </c>
      <c r="AV26" s="96">
        <f t="shared" ref="AV26:BE31" si="846">AVERAGE(AT15:AV15)</f>
        <v>4.7844109144469606E-2</v>
      </c>
      <c r="AW26" s="96" t="e">
        <f t="shared" si="846"/>
        <v>#N/A</v>
      </c>
      <c r="AX26" s="96" t="e">
        <f t="shared" si="846"/>
        <v>#N/A</v>
      </c>
      <c r="AY26" s="96" t="e">
        <f t="shared" si="846"/>
        <v>#N/A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>
        <f t="shared" si="846"/>
        <v>2.2914093369839073E-2</v>
      </c>
      <c r="BD27" s="96">
        <f t="shared" si="846"/>
        <v>2.1172170361151082E-2</v>
      </c>
      <c r="BE27" s="96">
        <f t="shared" si="846"/>
        <v>2.0176718758309287E-2</v>
      </c>
      <c r="BF27" s="96" t="e">
        <f t="shared" si="847"/>
        <v>#N/A</v>
      </c>
      <c r="BG27" s="96" t="e">
        <f t="shared" si="847"/>
        <v>#N/A</v>
      </c>
      <c r="BH27" s="96" t="e">
        <f t="shared" si="847"/>
        <v>#N/A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>
        <f t="shared" si="867"/>
        <v>9.8426422137539338E-4</v>
      </c>
      <c r="CJ28" s="96">
        <f t="shared" si="868"/>
        <v>1.1452135791244118E-3</v>
      </c>
      <c r="CK28" s="96">
        <f t="shared" si="869"/>
        <v>1.2709091679458477E-3</v>
      </c>
      <c r="CL28" s="96" t="e">
        <f t="shared" si="870"/>
        <v>#N/A</v>
      </c>
      <c r="CM28" s="96" t="e">
        <f t="shared" si="871"/>
        <v>#N/A</v>
      </c>
      <c r="CN28" s="96" t="e">
        <f t="shared" si="872"/>
        <v>#N/A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9.4528491517661337E-2</v>
      </c>
      <c r="AL29" s="96">
        <f t="shared" si="845"/>
        <v>8.3646045141922906E-2</v>
      </c>
      <c r="AM29" s="96">
        <f t="shared" si="845"/>
        <v>6.8924402618181002E-2</v>
      </c>
      <c r="AN29" s="96">
        <f t="shared" si="845"/>
        <v>5.8006835353987242E-2</v>
      </c>
      <c r="AO29" s="96">
        <f t="shared" si="845"/>
        <v>5.3825177582695373E-2</v>
      </c>
      <c r="AP29" s="96">
        <f t="shared" si="845"/>
        <v>5.1221807522554196E-2</v>
      </c>
      <c r="AQ29" s="96">
        <f t="shared" si="845"/>
        <v>4.926236311604567E-2</v>
      </c>
      <c r="AR29" s="96">
        <f t="shared" si="845"/>
        <v>4.8447827381669008E-2</v>
      </c>
      <c r="AS29" s="96">
        <f t="shared" si="845"/>
        <v>6.2787785766001455E-2</v>
      </c>
      <c r="AT29" s="96">
        <f t="shared" si="845"/>
        <v>7.4289649173925262E-2</v>
      </c>
      <c r="AU29" s="96">
        <f t="shared" si="845"/>
        <v>8.6900681695850343E-2</v>
      </c>
      <c r="AV29" s="96">
        <f t="shared" si="846"/>
        <v>8.3508216728968687E-2</v>
      </c>
      <c r="AW29" s="96">
        <f t="shared" si="846"/>
        <v>8.5445083529100005E-2</v>
      </c>
      <c r="AX29" s="96">
        <f t="shared" si="846"/>
        <v>7.0938844705091819E-2</v>
      </c>
      <c r="AY29" s="96">
        <f t="shared" si="846"/>
        <v>5.6153728149010318E-2</v>
      </c>
      <c r="AZ29" s="96" t="e">
        <f t="shared" si="846"/>
        <v>#N/A</v>
      </c>
      <c r="BA29" s="96" t="e">
        <f t="shared" si="846"/>
        <v>#N/A</v>
      </c>
      <c r="BB29" s="96" t="e">
        <f t="shared" si="846"/>
        <v>#N/A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>
        <f t="shared" si="846"/>
        <v>2.0284871631451058E-2</v>
      </c>
      <c r="AW30" s="96">
        <f t="shared" si="846"/>
        <v>1.9942263588003401E-2</v>
      </c>
      <c r="AX30" s="96">
        <f t="shared" si="846"/>
        <v>1.9882676568849567E-2</v>
      </c>
      <c r="AY30" s="96" t="e">
        <f t="shared" si="846"/>
        <v>#N/A</v>
      </c>
      <c r="AZ30" s="96" t="e">
        <f t="shared" si="846"/>
        <v>#N/A</v>
      </c>
      <c r="BA30" s="96" t="e">
        <f t="shared" si="846"/>
        <v>#N/A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>
        <f t="shared" si="845"/>
        <v>2.4315725896210783E-2</v>
      </c>
      <c r="AV31" s="96">
        <f t="shared" si="846"/>
        <v>2.5389354051520947E-2</v>
      </c>
      <c r="AW31" s="96">
        <f t="shared" si="846"/>
        <v>2.5677824310386638E-2</v>
      </c>
      <c r="AX31" s="96" t="e">
        <f t="shared" si="846"/>
        <v>#N/A</v>
      </c>
      <c r="AY31" s="96" t="e">
        <f t="shared" si="846"/>
        <v>#N/A</v>
      </c>
      <c r="AZ31" s="96" t="e">
        <f t="shared" si="846"/>
        <v>#N/A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>
        <f>IF(VLOOKUP($A2,Deaths_since_10!$H:$KU,AL$1+2,FALSE)=0,NA(),VLOOKUP($A2,Deaths_since_10!$H:$KU,AL$1+2,FALSE))</f>
        <v>13759</v>
      </c>
      <c r="AM2">
        <f>IF(VLOOKUP($A2,Deaths_since_10!$H:$KU,AM$1+2,FALSE)=0,NA(),VLOOKUP($A2,Deaths_since_10!$H:$KU,AM$1+2,FALSE))</f>
        <v>14607</v>
      </c>
      <c r="AN2">
        <f>IF(VLOOKUP($A2,Deaths_since_10!$H:$KU,AN$1+2,FALSE)=0,NA(),VLOOKUP($A2,Deaths_since_10!$H:$KU,AN$1+2,FALSE))</f>
        <v>15498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12794</v>
      </c>
      <c r="AK3">
        <f>IF(VLOOKUP($A3,Deaths_since_10!$H:$KU,AK$1+2,FALSE)=0,NA(),VLOOKUP($A3,Deaths_since_10!$H:$KU,AK$1+2,FALSE))</f>
        <v>14695</v>
      </c>
      <c r="AL3">
        <f>IF(VLOOKUP($A3,Deaths_since_10!$H:$KU,AL$1+2,FALSE)=0,NA(),VLOOKUP($A3,Deaths_since_10!$H:$KU,AL$1+2,FALSE))</f>
        <v>16544</v>
      </c>
      <c r="AM3">
        <f>IF(VLOOKUP($A3,Deaths_since_10!$H:$KU,AM$1+2,FALSE)=0,NA(),VLOOKUP($A3,Deaths_since_10!$H:$KU,AM$1+2,FALSE))</f>
        <v>18586</v>
      </c>
      <c r="AN3">
        <f>IF(VLOOKUP($A3,Deaths_since_10!$H:$KU,AN$1+2,FALSE)=0,NA(),VLOOKUP($A3,Deaths_since_10!$H:$KU,AN$1+2,FALSE))</f>
        <v>20462</v>
      </c>
      <c r="AO3">
        <f>IF(VLOOKUP($A3,Deaths_since_10!$H:$KU,AO$1+2,FALSE)=0,NA(),VLOOKUP($A3,Deaths_since_10!$H:$KU,AO$1+2,FALSE))</f>
        <v>22019</v>
      </c>
      <c r="AP3">
        <f>IF(VLOOKUP($A3,Deaths_since_10!$H:$KU,AP$1+2,FALSE)=0,NA(),VLOOKUP($A3,Deaths_since_10!$H:$KU,AP$1+2,FALSE))</f>
        <v>23528</v>
      </c>
      <c r="AQ3">
        <f>IF(VLOOKUP($A3,Deaths_since_10!$H:$KU,AQ$1+2,FALSE)=0,NA(),VLOOKUP($A3,Deaths_since_10!$H:$KU,AQ$1+2,FALSE))</f>
        <v>25831</v>
      </c>
      <c r="AR3">
        <f>IF(VLOOKUP($A3,Deaths_since_10!$H:$KU,AR$1+2,FALSE)=0,NA(),VLOOKUP($A3,Deaths_since_10!$H:$KU,AR$1+2,FALSE))</f>
        <v>28325</v>
      </c>
      <c r="AS3">
        <f>IF(VLOOKUP($A3,Deaths_since_10!$H:$KU,AS$1+2,FALSE)=0,NA(),VLOOKUP($A3,Deaths_since_10!$H:$KU,AS$1+2,FALSE))</f>
        <v>32916</v>
      </c>
      <c r="AT3">
        <f>IF(VLOOKUP($A3,Deaths_since_10!$H:$KU,AT$1+2,FALSE)=0,NA(),VLOOKUP($A3,Deaths_since_10!$H:$KU,AT$1+2,FALSE))</f>
        <v>36773</v>
      </c>
      <c r="AU3">
        <f>IF(VLOOKUP($A3,Deaths_since_10!$H:$KU,AU$1+2,FALSE)=0,NA(),VLOOKUP($A3,Deaths_since_10!$H:$KU,AU$1+2,FALSE))</f>
        <v>38664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>
        <f>IF(VLOOKUP($A4,Deaths_since_10!$H:$KU,BA$1+2,FALSE)=0,NA(),VLOOKUP($A4,Deaths_since_10!$H:$KU,BA$1+2,FALSE))</f>
        <v>22170</v>
      </c>
      <c r="BB4">
        <f>IF(VLOOKUP($A4,Deaths_since_10!$H:$KU,BB$1+2,FALSE)=0,NA(),VLOOKUP($A4,Deaths_since_10!$H:$KU,BB$1+2,FALSE))</f>
        <v>22745</v>
      </c>
      <c r="BC4">
        <f>IF(VLOOKUP($A4,Deaths_since_10!$H:$KU,BC$1+2,FALSE)=0,NA(),VLOOKUP($A4,Deaths_since_10!$H:$KU,BC$1+2,FALSE))</f>
        <v>23227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>
        <f>IF(VLOOKUP($A5,Deaths_since_10!$H:$KU,CI$1+2,FALSE)=0,NA(),VLOOKUP($A5,Deaths_since_10!$H:$KU,CI$1+2,FALSE))</f>
        <v>3346</v>
      </c>
      <c r="CJ5">
        <f>IF(VLOOKUP($A5,Deaths_since_10!$H:$KU,CJ$1+2,FALSE)=0,NA(),VLOOKUP($A5,Deaths_since_10!$H:$KU,CJ$1+2,FALSE))</f>
        <v>4636</v>
      </c>
      <c r="CK5">
        <f>IF(VLOOKUP($A5,Deaths_since_10!$H:$KU,CK$1+2,FALSE)=0,NA(),VLOOKUP($A5,Deaths_since_10!$H:$KU,CK$1+2,FALSE))</f>
        <v>4636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4414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>
        <f>IF(VLOOKUP($A6,Deaths_since_10!$H:$KU,AQ$1+2,FALSE)=0,NA(),VLOOKUP($A6,Deaths_since_10!$H:$KU,AQ$1+2,FALSE))</f>
        <v>17941</v>
      </c>
      <c r="AR6">
        <f>IF(VLOOKUP($A6,Deaths_since_10!$H:$KU,AR$1+2,FALSE)=0,NA(),VLOOKUP($A6,Deaths_since_10!$H:$KU,AR$1+2,FALSE))</f>
        <v>18703</v>
      </c>
      <c r="AS6">
        <f>IF(VLOOKUP($A6,Deaths_since_10!$H:$KU,AS$1+2,FALSE)=0,NA(),VLOOKUP($A6,Deaths_since_10!$H:$KU,AS$1+2,FALSE))</f>
        <v>19345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>
        <f>IF(VLOOKUP($A7,Deaths_since_10!$H:$KU,AI$1+2,FALSE)=0,NA(),VLOOKUP($A7,Deaths_since_10!$H:$KU,AI$1+2,FALSE))</f>
        <v>4052</v>
      </c>
      <c r="AJ7">
        <f>IF(VLOOKUP($A7,Deaths_since_10!$H:$KU,AJ$1+2,FALSE)=0,NA(),VLOOKUP($A7,Deaths_since_10!$H:$KU,AJ$1+2,FALSE))</f>
        <v>4352</v>
      </c>
      <c r="AK7">
        <f>IF(VLOOKUP($A7,Deaths_since_10!$H:$KU,AK$1+2,FALSE)=0,NA(),VLOOKUP($A7,Deaths_since_10!$H:$KU,AK$1+2,FALSE))</f>
        <v>4459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>
        <f>IF(VLOOKUP($A8,Deaths_since_10!$H:$KU,AP$1+2,FALSE)=0,NA(),VLOOKUP($A8,Deaths_since_10!$H:$KU,AP$1+2,FALSE))</f>
        <v>19315</v>
      </c>
      <c r="AQ8">
        <f>IF(VLOOKUP($A8,Deaths_since_10!$H:$KU,AQ$1+2,FALSE)=0,NA(),VLOOKUP($A8,Deaths_since_10!$H:$KU,AQ$1+2,FALSE))</f>
        <v>20002</v>
      </c>
      <c r="AR8">
        <f>IF(VLOOKUP($A8,Deaths_since_10!$H:$KU,AR$1+2,FALSE)=0,NA(),VLOOKUP($A8,Deaths_since_10!$H:$KU,AR$1+2,FALSE))</f>
        <v>20043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>
        <f t="shared" si="302"/>
        <v>6.8219625400392836E-2</v>
      </c>
      <c r="AM14" s="96">
        <f t="shared" si="302"/>
        <v>6.5647877907554886E-2</v>
      </c>
      <c r="AN14" s="96">
        <f t="shared" si="302"/>
        <v>6.4336412711738955E-2</v>
      </c>
      <c r="AO14" s="96" t="e">
        <f t="shared" si="302"/>
        <v>#N/A</v>
      </c>
      <c r="AP14" s="96" t="e">
        <f t="shared" si="302"/>
        <v>#N/A</v>
      </c>
      <c r="AQ14" s="96" t="e">
        <f t="shared" si="302"/>
        <v>#N/A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0.16640383758251964</v>
      </c>
      <c r="AK15" s="96">
        <f t="shared" ref="AK15:AK20" si="338">(AK3/AF3)^(1/5)-1</f>
        <v>0.1570215062810203</v>
      </c>
      <c r="AL15" s="96">
        <f t="shared" ref="AL15:AL20" si="339">(AL3/AG3)^(1/5)-1</f>
        <v>0.14498525733639411</v>
      </c>
      <c r="AM15" s="96">
        <f t="shared" ref="AM15:AM20" si="340">(AM3/AH3)^(1/5)-1</f>
        <v>0.14080443693922517</v>
      </c>
      <c r="AN15" s="96">
        <f t="shared" ref="AN15:AN20" si="341">(AN3/AI3)^(1/5)-1</f>
        <v>0.13668909887288105</v>
      </c>
      <c r="AO15" s="96">
        <f t="shared" ref="AO15:AO20" si="342">(AO3/AJ3)^(1/5)-1</f>
        <v>0.11470063625031934</v>
      </c>
      <c r="AP15" s="96">
        <f t="shared" ref="AP15:AP20" si="343">(AP3/AK3)^(1/5)-1</f>
        <v>9.8710017499461511E-2</v>
      </c>
      <c r="AQ15" s="96">
        <f t="shared" ref="AQ15:AQ20" si="344">(AQ3/AL3)^(1/5)-1</f>
        <v>9.3201300328572323E-2</v>
      </c>
      <c r="AR15" s="96">
        <f t="shared" ref="AR15:AR20" si="345">(AR3/AM3)^(1/5)-1</f>
        <v>8.7919590112311541E-2</v>
      </c>
      <c r="AS15" s="96">
        <f t="shared" ref="AS15:AS20" si="346">(AS3/AN3)^(1/5)-1</f>
        <v>9.9744489838118122E-2</v>
      </c>
      <c r="AT15" s="96">
        <f t="shared" ref="AT15:AT20" si="347">(AT3/AO3)^(1/5)-1</f>
        <v>0.10801666923377073</v>
      </c>
      <c r="AU15" s="96">
        <f t="shared" ref="AU15:AU20" si="348">(AU3/AP3)^(1/5)-1</f>
        <v>0.1044456630073376</v>
      </c>
      <c r="AV15" s="96" t="e">
        <f t="shared" ref="AV15:AV20" si="349">(AV3/AQ3)^(1/5)-1</f>
        <v>#N/A</v>
      </c>
      <c r="AW15" s="96" t="e">
        <f t="shared" ref="AW15:AW20" si="350">(AW3/AR3)^(1/5)-1</f>
        <v>#N/A</v>
      </c>
      <c r="AX15" s="96" t="e">
        <f t="shared" ref="AX15:AX20" si="351">(AX3/AS3)^(1/5)-1</f>
        <v>#N/A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>
        <f t="shared" si="354"/>
        <v>2.633436588383975E-2</v>
      </c>
      <c r="BB16" s="96">
        <f t="shared" si="355"/>
        <v>2.7095763398377715E-2</v>
      </c>
      <c r="BC16" s="96">
        <f t="shared" si="356"/>
        <v>2.5643127228340612E-2</v>
      </c>
      <c r="BD16" s="96" t="e">
        <f t="shared" si="357"/>
        <v>#N/A</v>
      </c>
      <c r="BE16" s="96" t="e">
        <f t="shared" si="358"/>
        <v>#N/A</v>
      </c>
      <c r="BF16" s="96" t="e">
        <f t="shared" si="359"/>
        <v>#N/A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>
        <f t="shared" si="388"/>
        <v>1.7941511830166235E-4</v>
      </c>
      <c r="CJ17" s="96">
        <f t="shared" si="389"/>
        <v>6.7582411498596118E-2</v>
      </c>
      <c r="CK17" s="96">
        <f t="shared" si="390"/>
        <v>6.745471788672508E-2</v>
      </c>
      <c r="CL17" s="96" t="e">
        <f t="shared" si="391"/>
        <v>#N/A</v>
      </c>
      <c r="CM17" s="96" t="e">
        <f t="shared" si="392"/>
        <v>#N/A</v>
      </c>
      <c r="CN17" s="96" t="e">
        <f t="shared" si="393"/>
        <v>#N/A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0.1719008055617044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0.15123745499740626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>
        <f t="shared" si="344"/>
        <v>5.3108464266758082E-2</v>
      </c>
      <c r="AR18" s="96">
        <f t="shared" si="345"/>
        <v>5.3506947772074431E-2</v>
      </c>
      <c r="AS18" s="96">
        <f t="shared" si="346"/>
        <v>5.2389729739627189E-2</v>
      </c>
      <c r="AT18" s="96" t="e">
        <f t="shared" si="347"/>
        <v>#N/A</v>
      </c>
      <c r="AU18" s="96" t="e">
        <f t="shared" si="348"/>
        <v>#N/A</v>
      </c>
      <c r="AV18" s="96" t="e">
        <f t="shared" si="349"/>
        <v>#N/A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>
        <f t="shared" si="336"/>
        <v>8.1709561914512285E-2</v>
      </c>
      <c r="AJ19" s="96">
        <f t="shared" si="337"/>
        <v>7.566957606808189E-2</v>
      </c>
      <c r="AK19" s="96">
        <f t="shared" si="338"/>
        <v>6.9006909105726821E-2</v>
      </c>
      <c r="AL19" s="96" t="e">
        <f t="shared" si="339"/>
        <v>#N/A</v>
      </c>
      <c r="AM19" s="96" t="e">
        <f t="shared" si="340"/>
        <v>#N/A</v>
      </c>
      <c r="AN19" s="96" t="e">
        <f t="shared" si="341"/>
        <v>#N/A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>
        <f t="shared" si="343"/>
        <v>3.0684952915456254E-2</v>
      </c>
      <c r="AQ20" s="96">
        <f t="shared" si="344"/>
        <v>3.0536925337561138E-2</v>
      </c>
      <c r="AR20" s="96">
        <f t="shared" si="345"/>
        <v>2.4527259266019508E-2</v>
      </c>
      <c r="AS20" s="96" t="e">
        <f t="shared" si="346"/>
        <v>#N/A</v>
      </c>
      <c r="AT20" s="96" t="e">
        <f t="shared" si="347"/>
        <v>#N/A</v>
      </c>
      <c r="AU20" s="96" t="e">
        <f t="shared" si="348"/>
        <v>#N/A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622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>
        <f t="shared" si="899"/>
        <v>7.6793738661829813E-2</v>
      </c>
      <c r="AM25" s="96">
        <f t="shared" si="899"/>
        <v>6.9681793793911886E-2</v>
      </c>
      <c r="AN25" s="96">
        <f t="shared" si="899"/>
        <v>6.6067972006562226E-2</v>
      </c>
      <c r="AO25" s="96" t="e">
        <f t="shared" si="899"/>
        <v>#N/A</v>
      </c>
      <c r="AP25" s="96" t="e">
        <f t="shared" si="899"/>
        <v>#N/A</v>
      </c>
      <c r="AQ25" s="96" t="e">
        <f t="shared" si="899"/>
        <v>#N/A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0.18125836365815387</v>
      </c>
      <c r="AK26" s="96">
        <f t="shared" si="899"/>
        <v>0.16708392033026498</v>
      </c>
      <c r="AL26" s="96">
        <f t="shared" si="899"/>
        <v>0.15613686706664467</v>
      </c>
      <c r="AM26" s="96">
        <f t="shared" si="899"/>
        <v>0.14760373351887987</v>
      </c>
      <c r="AN26" s="96">
        <f t="shared" si="899"/>
        <v>0.14082626438283344</v>
      </c>
      <c r="AO26" s="96">
        <f t="shared" si="899"/>
        <v>0.13073139068747519</v>
      </c>
      <c r="AP26" s="96">
        <f t="shared" si="899"/>
        <v>0.11669991754088731</v>
      </c>
      <c r="AQ26" s="96">
        <f t="shared" si="899"/>
        <v>0.1022039846927844</v>
      </c>
      <c r="AR26" s="96">
        <f t="shared" si="899"/>
        <v>9.3276969313448463E-2</v>
      </c>
      <c r="AS26" s="96">
        <f t="shared" si="899"/>
        <v>9.3621793426333991E-2</v>
      </c>
      <c r="AT26" s="96">
        <f t="shared" si="899"/>
        <v>9.8560249728066804E-2</v>
      </c>
      <c r="AU26" s="96">
        <f t="shared" si="899"/>
        <v>0.10406894069307548</v>
      </c>
      <c r="AV26" s="96" t="e">
        <f t="shared" si="899"/>
        <v>#N/A</v>
      </c>
      <c r="AW26" s="96" t="e">
        <f t="shared" si="899"/>
        <v>#N/A</v>
      </c>
      <c r="AX26" s="96" t="e">
        <f t="shared" si="899"/>
        <v>#N/A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>
        <f t="shared" si="899"/>
        <v>2.7727107209036816E-2</v>
      </c>
      <c r="BB27" s="96">
        <f t="shared" si="899"/>
        <v>2.7159741456978265E-2</v>
      </c>
      <c r="BC27" s="96">
        <f t="shared" si="899"/>
        <v>2.6357752170186027E-2</v>
      </c>
      <c r="BD27" s="96" t="e">
        <f t="shared" si="899"/>
        <v>#N/A</v>
      </c>
      <c r="BE27" s="96" t="e">
        <f t="shared" si="899"/>
        <v>#N/A</v>
      </c>
      <c r="BF27" s="96" t="e">
        <f t="shared" si="899"/>
        <v>#N/A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>
        <f t="shared" si="925"/>
        <v>2.9918988762478449E-4</v>
      </c>
      <c r="CJ28" s="96">
        <f t="shared" si="926"/>
        <v>2.2706950055211655E-2</v>
      </c>
      <c r="CK28" s="96">
        <f t="shared" si="927"/>
        <v>4.507218150120762E-2</v>
      </c>
      <c r="CL28" s="96" t="e">
        <f t="shared" si="928"/>
        <v>#N/A</v>
      </c>
      <c r="CM28" s="96" t="e">
        <f t="shared" si="929"/>
        <v>#N/A</v>
      </c>
      <c r="CN28" s="96" t="e">
        <f t="shared" si="930"/>
        <v>#N/A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0.16937879810608725</v>
      </c>
      <c r="AC29" s="96">
        <f t="shared" si="1139"/>
        <v>0.17131821823495966</v>
      </c>
      <c r="AD29" s="96">
        <f t="shared" si="1139"/>
        <v>0.18568270536969145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0.17756636791319588</v>
      </c>
      <c r="AH29" s="96">
        <f t="shared" si="1139"/>
        <v>0.15683295785555681</v>
      </c>
      <c r="AI29" s="96">
        <f t="shared" si="1139"/>
        <v>0.13270348855289935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>
        <f t="shared" si="1139"/>
        <v>5.2995189346276263E-2</v>
      </c>
      <c r="AR29" s="96">
        <f t="shared" si="1139"/>
        <v>5.3531209907486499E-2</v>
      </c>
      <c r="AS29" s="96">
        <f t="shared" si="1139"/>
        <v>5.3001713926153236E-2</v>
      </c>
      <c r="AT29" s="96" t="e">
        <f t="shared" si="1139"/>
        <v>#N/A</v>
      </c>
      <c r="AU29" s="96" t="e">
        <f t="shared" si="1139"/>
        <v>#N/A</v>
      </c>
      <c r="AV29" s="96" t="e">
        <f t="shared" si="1139"/>
        <v>#N/A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>
        <f t="shared" si="1139"/>
        <v>6.5109757252433662E-2</v>
      </c>
      <c r="AJ30" s="96">
        <f t="shared" si="1139"/>
        <v>7.4368958982990785E-2</v>
      </c>
      <c r="AK30" s="96">
        <f t="shared" si="1139"/>
        <v>7.5462015696106999E-2</v>
      </c>
      <c r="AL30" s="96" t="e">
        <f t="shared" si="1139"/>
        <v>#N/A</v>
      </c>
      <c r="AM30" s="96" t="e">
        <f t="shared" si="1139"/>
        <v>#N/A</v>
      </c>
      <c r="AN30" s="96" t="e">
        <f t="shared" si="1139"/>
        <v>#N/A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>
        <f t="shared" si="1139"/>
        <v>3.1038314898245749E-2</v>
      </c>
      <c r="AQ31" s="96">
        <f t="shared" si="1139"/>
        <v>3.0649000533797599E-2</v>
      </c>
      <c r="AR31" s="96">
        <f t="shared" si="1139"/>
        <v>2.8583045839678967E-2</v>
      </c>
      <c r="AS31" s="96" t="e">
        <f t="shared" si="1139"/>
        <v>#N/A</v>
      </c>
      <c r="AT31" s="96" t="e">
        <f t="shared" si="1139"/>
        <v>#N/A</v>
      </c>
      <c r="AU31" s="96" t="e">
        <f t="shared" si="1139"/>
        <v>#N/A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613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2307740</v>
      </c>
      <c r="E5" s="6">
        <f>IF(COUNTIF(I5:XFD5,"&gt;"&amp;0)=0,,HLOOKUP(COUNTIF(I5:XFD5,"&gt;"&amp;0)-1,I$1:XFD5,A5+1,FALSE))</f>
        <v>2307740</v>
      </c>
      <c r="F5" s="7">
        <f>IF(COUNTIF(I5:XFD5,"&gt;"&amp;0)=0,,HLOOKUP(COUNTIF(I5:XFD5,"&gt;"&amp;0)-MIN($F$1+1,COUNTIF(I5:XFD5,"&gt;"&amp;0)),I$1:XFD5,A5+1,FALSE))</f>
        <v>1897538</v>
      </c>
      <c r="G5" s="8">
        <f>IF(COUNTIF(I5:XFD5,"&gt;"&amp;0)=0,,(E5/F5)^(1/MIN(COUNTIF(I5:XFD5,"&gt;"&amp;0)-1,$F$1)))</f>
        <v>1.0399184398358194</v>
      </c>
      <c r="H5" s="13" t="s">
        <v>597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376808</v>
      </c>
      <c r="BS5" s="9">
        <v>416492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929458</v>
      </c>
      <c r="CB5" s="9">
        <v>1010094</v>
      </c>
      <c r="CC5" s="9">
        <v>1092307</v>
      </c>
      <c r="CD5" s="9">
        <v>1172182</v>
      </c>
      <c r="CE5" s="9">
        <v>1245581</v>
      </c>
      <c r="CF5" s="9">
        <v>1316890</v>
      </c>
      <c r="CG5" s="9">
        <v>1391554</v>
      </c>
      <c r="CH5" s="9">
        <v>1474955</v>
      </c>
      <c r="CI5" s="9">
        <v>1559679</v>
      </c>
      <c r="CJ5" s="9">
        <v>1651607</v>
      </c>
      <c r="CK5" s="9">
        <v>1729276</v>
      </c>
      <c r="CL5" s="9">
        <v>1827865</v>
      </c>
      <c r="CM5" s="9">
        <v>1897538</v>
      </c>
      <c r="CN5" s="9">
        <v>1968314</v>
      </c>
      <c r="CO5" s="9">
        <v>2047574</v>
      </c>
      <c r="CP5" s="9">
        <v>2143749</v>
      </c>
      <c r="CQ5" s="9">
        <v>2230709</v>
      </c>
      <c r="CR5" s="9">
        <v>2307740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1102345</v>
      </c>
      <c r="E6" s="6">
        <f>IF(COUNTIF(I6:XFD6,"&gt;"&amp;0)=0,,HLOOKUP(COUNTIF(I6:XFD6,"&gt;"&amp;0)-1,I$1:XFD6,A6+1,FALSE))</f>
        <v>1102345</v>
      </c>
      <c r="F6" s="7">
        <f>IF(COUNTIF(I6:XFD6,"&gt;"&amp;0)=0,,HLOOKUP(COUNTIF(I6:XFD6,"&gt;"&amp;0)-MIN($F$1+1,COUNTIF(I6:XFD6,"&gt;"&amp;0)),I$1:XFD6,A6+1,FALSE))</f>
        <v>940718</v>
      </c>
      <c r="G6" s="8">
        <f t="shared" ref="G6:G69" si="8">IF(COUNTIF(I6:XFD6,"&gt;"&amp;0)=0,,(E6/F6)^(1/MIN(COUNTIF(I6:XFD6,"&gt;"&amp;0)-1,$F$1)))</f>
        <v>1.0322184477927081</v>
      </c>
      <c r="H6" s="13" t="s">
        <v>600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615051</v>
      </c>
      <c r="AZ6" s="9">
        <v>647458</v>
      </c>
      <c r="BA6" s="9">
        <v>676844</v>
      </c>
      <c r="BB6" s="9">
        <v>708670</v>
      </c>
      <c r="BC6" s="9">
        <v>746218</v>
      </c>
      <c r="BD6" s="9">
        <v>782282</v>
      </c>
      <c r="BE6" s="9">
        <v>823878</v>
      </c>
      <c r="BF6" s="9">
        <v>857928</v>
      </c>
      <c r="BG6" s="9">
        <v>913357</v>
      </c>
      <c r="BH6" s="9">
        <v>940718</v>
      </c>
      <c r="BI6" s="9">
        <v>969084</v>
      </c>
      <c r="BJ6" s="9">
        <v>1001377</v>
      </c>
      <c r="BK6" s="9">
        <v>1046116</v>
      </c>
      <c r="BL6" s="9">
        <v>1079296</v>
      </c>
      <c r="BM6" s="9">
        <v>1102345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779464</v>
      </c>
      <c r="E7" s="6">
        <f>IF(COUNTIF(I7:XFD7,"&gt;"&amp;0)=0,,HLOOKUP(COUNTIF(I7:XFD7,"&gt;"&amp;0)-1,I$1:XFD7,A7+1,FALSE))</f>
        <v>779464</v>
      </c>
      <c r="F7" s="7">
        <f>IF(COUNTIF(I7:XFD7,"&gt;"&amp;0)=0,,HLOOKUP(COUNTIF(I7:XFD7,"&gt;"&amp;0)-MIN($F$1+1,COUNTIF(I7:XFD7,"&gt;"&amp;0)),I$1:XFD7,A7+1,FALSE))</f>
        <v>615793</v>
      </c>
      <c r="G7" s="8">
        <f t="shared" si="8"/>
        <v>1.0482678414796234</v>
      </c>
      <c r="H7" s="13" t="s">
        <v>602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46812</v>
      </c>
      <c r="AF7" s="9">
        <v>57487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225966</v>
      </c>
      <c r="AO7" s="9">
        <v>258426</v>
      </c>
      <c r="AP7" s="9">
        <v>291755</v>
      </c>
      <c r="AQ7" s="9">
        <v>325983</v>
      </c>
      <c r="AR7" s="9">
        <v>357366</v>
      </c>
      <c r="AS7" s="9">
        <v>388251</v>
      </c>
      <c r="AT7" s="9">
        <v>420877</v>
      </c>
      <c r="AU7" s="9">
        <v>454268</v>
      </c>
      <c r="AV7" s="9">
        <v>490279</v>
      </c>
      <c r="AW7" s="9">
        <v>525991</v>
      </c>
      <c r="AX7" s="9">
        <v>557813</v>
      </c>
      <c r="AY7" s="9">
        <v>588418</v>
      </c>
      <c r="AZ7" s="9">
        <v>615793</v>
      </c>
      <c r="BA7" s="9">
        <v>644670</v>
      </c>
      <c r="BB7" s="9">
        <v>675119</v>
      </c>
      <c r="BC7" s="9">
        <v>709877</v>
      </c>
      <c r="BD7" s="9">
        <v>744570</v>
      </c>
      <c r="BE7" s="9">
        <v>779464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732197</v>
      </c>
      <c r="E8" s="6">
        <f>IF(COUNTIF(I8:XFD8,"&gt;"&amp;0)=0,,HLOOKUP(COUNTIF(I8:XFD8,"&gt;"&amp;0)-1,I$1:XFD8,A8+1,FALSE))</f>
        <v>732197</v>
      </c>
      <c r="F8" s="7">
        <f>IF(COUNTIF(I8:XFD8,"&gt;"&amp;0)=0,,HLOOKUP(COUNTIF(I8:XFD8,"&gt;"&amp;0)-MIN($F$1+1,COUNTIF(I8:XFD8,"&gt;"&amp;0)),I$1:XFD8,A8+1,FALSE))</f>
        <v>580619</v>
      </c>
      <c r="G8" s="8">
        <f t="shared" si="8"/>
        <v>1.0474838609866308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43843</v>
      </c>
      <c r="AD8" s="9">
        <v>53736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213372</v>
      </c>
      <c r="AM8" s="9">
        <v>243762</v>
      </c>
      <c r="AN8" s="9">
        <v>275586</v>
      </c>
      <c r="AO8" s="9">
        <v>308853</v>
      </c>
      <c r="AP8" s="9">
        <v>337072</v>
      </c>
      <c r="AQ8" s="9">
        <v>366667</v>
      </c>
      <c r="AR8" s="9">
        <v>397505</v>
      </c>
      <c r="AS8" s="9">
        <v>429052</v>
      </c>
      <c r="AT8" s="9">
        <v>462780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  <c r="BA8" s="9">
        <v>667801</v>
      </c>
      <c r="BB8" s="9">
        <v>699706</v>
      </c>
      <c r="BC8" s="9">
        <v>732197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Asia</v>
      </c>
      <c r="D9" s="6">
        <f t="shared" si="7"/>
        <v>197545</v>
      </c>
      <c r="E9" s="6">
        <f>IF(COUNTIF(I9:XFD9,"&gt;"&amp;0)=0,,HLOOKUP(COUNTIF(I9:XFD9,"&gt;"&amp;0)-1,I$1:XFD9,A9+1,FALSE))</f>
        <v>197545</v>
      </c>
      <c r="F9" s="7">
        <f>IF(COUNTIF(I9:XFD9,"&gt;"&amp;0)=0,,HLOOKUP(COUNTIF(I9:XFD9,"&gt;"&amp;0)-MIN($F$1+1,COUNTIF(I9:XFD9,"&gt;"&amp;0)),I$1:XFD9,A9+1,FALSE))</f>
        <v>159309</v>
      </c>
      <c r="G9" s="8">
        <f t="shared" si="8"/>
        <v>1.0439630945615117</v>
      </c>
      <c r="H9" s="13" t="s">
        <v>599</v>
      </c>
      <c r="I9" s="9">
        <v>554</v>
      </c>
      <c r="J9" s="9">
        <v>653</v>
      </c>
      <c r="K9" s="9">
        <v>937</v>
      </c>
      <c r="L9" s="9">
        <v>1429</v>
      </c>
      <c r="M9" s="9">
        <v>2105</v>
      </c>
      <c r="N9" s="9">
        <v>2911</v>
      </c>
      <c r="O9" s="9">
        <v>5557</v>
      </c>
      <c r="P9" s="9">
        <v>6138</v>
      </c>
      <c r="Q9" s="9">
        <v>8203</v>
      </c>
      <c r="R9" s="9">
        <v>9886</v>
      </c>
      <c r="S9" s="9">
        <v>11988</v>
      </c>
      <c r="T9" s="9">
        <v>16734</v>
      </c>
      <c r="U9" s="9">
        <v>19823</v>
      </c>
      <c r="V9" s="9">
        <v>23832</v>
      </c>
      <c r="W9" s="9">
        <v>27574</v>
      </c>
      <c r="X9" s="9">
        <v>30732</v>
      </c>
      <c r="Y9" s="9">
        <v>34262</v>
      </c>
      <c r="Z9" s="9">
        <v>36984</v>
      </c>
      <c r="AA9" s="9">
        <v>40009</v>
      </c>
      <c r="AB9" s="9">
        <v>42544</v>
      </c>
      <c r="AC9" s="9">
        <v>44581</v>
      </c>
      <c r="AD9" s="9">
        <v>50200</v>
      </c>
      <c r="AE9" s="9">
        <v>60105</v>
      </c>
      <c r="AF9" s="9">
        <v>66578</v>
      </c>
      <c r="AG9" s="9">
        <v>68655</v>
      </c>
      <c r="AH9" s="9">
        <v>70778</v>
      </c>
      <c r="AI9" s="9">
        <v>72712</v>
      </c>
      <c r="AJ9" s="9">
        <v>74502</v>
      </c>
      <c r="AK9" s="9">
        <v>74924</v>
      </c>
      <c r="AL9" s="9">
        <v>75466</v>
      </c>
      <c r="AM9" s="9">
        <v>76053</v>
      </c>
      <c r="AN9" s="9">
        <v>77750</v>
      </c>
      <c r="AO9" s="9">
        <v>77971</v>
      </c>
      <c r="AP9" s="9">
        <v>78435</v>
      </c>
      <c r="AQ9" s="9">
        <v>79108</v>
      </c>
      <c r="AR9" s="9">
        <v>79831</v>
      </c>
      <c r="AS9" s="9">
        <v>80796</v>
      </c>
      <c r="AT9" s="9">
        <v>81712</v>
      </c>
      <c r="AU9" s="9">
        <v>82985</v>
      </c>
      <c r="AV9" s="9">
        <v>84174</v>
      </c>
      <c r="AW9" s="9">
        <v>85004</v>
      </c>
      <c r="AX9" s="9">
        <v>86010</v>
      </c>
      <c r="AY9" s="9">
        <v>86645</v>
      </c>
      <c r="AZ9" s="9">
        <v>87311</v>
      </c>
      <c r="BA9" s="9">
        <v>88093</v>
      </c>
      <c r="BB9" s="9">
        <v>88691</v>
      </c>
      <c r="BC9" s="9">
        <v>89110</v>
      </c>
      <c r="BD9" s="9">
        <v>89366</v>
      </c>
      <c r="BE9" s="9">
        <v>89578</v>
      </c>
      <c r="BF9" s="9">
        <v>90009</v>
      </c>
      <c r="BG9" s="9">
        <v>90170</v>
      </c>
      <c r="BH9" s="9">
        <v>90559</v>
      </c>
      <c r="BI9" s="9">
        <v>90960</v>
      </c>
      <c r="BJ9" s="9">
        <v>91494</v>
      </c>
      <c r="BK9" s="9">
        <v>91957</v>
      </c>
      <c r="BL9" s="9">
        <v>92557</v>
      </c>
      <c r="BM9" s="9">
        <v>93142</v>
      </c>
      <c r="BN9" s="9">
        <v>93991</v>
      </c>
      <c r="BO9" s="9">
        <v>94711</v>
      </c>
      <c r="BP9" s="9">
        <v>95824</v>
      </c>
      <c r="BQ9" s="9">
        <v>96920</v>
      </c>
      <c r="BR9" s="9">
        <v>97888</v>
      </c>
      <c r="BS9" s="9">
        <v>98851</v>
      </c>
      <c r="BT9" s="9">
        <v>100098</v>
      </c>
      <c r="BU9" s="9">
        <v>101468</v>
      </c>
      <c r="BV9" s="9">
        <v>102919</v>
      </c>
      <c r="BW9" s="9">
        <v>104697</v>
      </c>
      <c r="BX9" s="9">
        <v>106439</v>
      </c>
      <c r="BY9" s="9">
        <v>107938</v>
      </c>
      <c r="BZ9" s="9">
        <v>110182</v>
      </c>
      <c r="CA9" s="9">
        <v>112645</v>
      </c>
      <c r="CB9" s="9">
        <v>115669</v>
      </c>
      <c r="CC9" s="9">
        <v>117911</v>
      </c>
      <c r="CD9" s="9">
        <v>120459</v>
      </c>
      <c r="CE9" s="9">
        <v>122989</v>
      </c>
      <c r="CF9" s="9">
        <v>127434</v>
      </c>
      <c r="CG9" s="9">
        <v>130573</v>
      </c>
      <c r="CH9" s="9">
        <v>134008</v>
      </c>
      <c r="CI9" s="9">
        <v>138294</v>
      </c>
      <c r="CJ9" s="9">
        <v>143006</v>
      </c>
      <c r="CK9" s="9">
        <v>147588</v>
      </c>
      <c r="CL9" s="9">
        <v>152973</v>
      </c>
      <c r="CM9" s="9">
        <v>159309</v>
      </c>
      <c r="CN9" s="9">
        <v>165395</v>
      </c>
      <c r="CO9" s="9">
        <v>172133</v>
      </c>
      <c r="CP9" s="9">
        <v>179757</v>
      </c>
      <c r="CQ9" s="9">
        <v>188230</v>
      </c>
      <c r="CR9" s="9">
        <v>197545</v>
      </c>
      <c r="CS9" s="9">
        <v>0</v>
      </c>
      <c r="CT9" s="9">
        <v>0</v>
      </c>
      <c r="CU9" s="9">
        <v>0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191726</v>
      </c>
      <c r="E10" s="6">
        <f>IF(COUNTIF(I10:XFD10,"&gt;"&amp;0)=0,,HLOOKUP(COUNTIF(I10:XFD10,"&gt;"&amp;0)-1,I$1:XFD10,A10+1,FALSE))</f>
        <v>191726</v>
      </c>
      <c r="F10" s="7">
        <f>IF(COUNTIF(I10:XFD10,"&gt;"&amp;0)=0,,HLOOKUP(COUNTIF(I10:XFD10,"&gt;"&amp;0)-MIN($F$1+1,COUNTIF(I10:XFD10,"&gt;"&amp;0)),I$1:XFD10,A10+1,FALSE))</f>
        <v>170099</v>
      </c>
      <c r="G10" s="8">
        <f t="shared" si="8"/>
        <v>1.0242261274130295</v>
      </c>
      <c r="H10" s="13" t="s">
        <v>60</v>
      </c>
      <c r="I10" s="9">
        <v>120</v>
      </c>
      <c r="J10" s="9">
        <v>165</v>
      </c>
      <c r="K10" s="9">
        <v>222</v>
      </c>
      <c r="L10" s="9">
        <v>259</v>
      </c>
      <c r="M10" s="9">
        <v>400</v>
      </c>
      <c r="N10" s="9">
        <v>500</v>
      </c>
      <c r="O10" s="9">
        <v>673</v>
      </c>
      <c r="P10" s="9">
        <v>1073</v>
      </c>
      <c r="Q10" s="9">
        <v>1695</v>
      </c>
      <c r="R10" s="9">
        <v>2277</v>
      </c>
      <c r="S10" s="9">
        <v>3146</v>
      </c>
      <c r="T10" s="9">
        <v>5232</v>
      </c>
      <c r="U10" s="9">
        <v>6391</v>
      </c>
      <c r="V10" s="9">
        <v>7798</v>
      </c>
      <c r="W10" s="9">
        <v>9942</v>
      </c>
      <c r="X10" s="9">
        <v>11748</v>
      </c>
      <c r="Y10" s="9">
        <v>13910</v>
      </c>
      <c r="Z10" s="9">
        <v>17963</v>
      </c>
      <c r="AA10" s="9">
        <v>20410</v>
      </c>
      <c r="AB10" s="9">
        <v>25374</v>
      </c>
      <c r="AC10" s="9">
        <v>28768</v>
      </c>
      <c r="AD10" s="9">
        <v>35136</v>
      </c>
      <c r="AE10" s="9">
        <v>39885</v>
      </c>
      <c r="AF10" s="9">
        <v>49515</v>
      </c>
      <c r="AG10" s="9">
        <v>57786</v>
      </c>
      <c r="AH10" s="9">
        <v>65719</v>
      </c>
      <c r="AI10" s="9">
        <v>73235</v>
      </c>
      <c r="AJ10" s="9">
        <v>80110</v>
      </c>
      <c r="AK10" s="9">
        <v>87956</v>
      </c>
      <c r="AL10" s="9">
        <v>95923</v>
      </c>
      <c r="AM10" s="9">
        <v>104118</v>
      </c>
      <c r="AN10" s="9">
        <v>112065</v>
      </c>
      <c r="AO10" s="9">
        <v>119199</v>
      </c>
      <c r="AP10" s="9">
        <v>126168</v>
      </c>
      <c r="AQ10" s="9">
        <v>131646</v>
      </c>
      <c r="AR10" s="9">
        <v>136675</v>
      </c>
      <c r="AS10" s="9">
        <v>141942</v>
      </c>
      <c r="AT10" s="9">
        <v>148220</v>
      </c>
      <c r="AU10" s="9">
        <v>153222</v>
      </c>
      <c r="AV10" s="9">
        <v>158273</v>
      </c>
      <c r="AW10" s="9">
        <v>163027</v>
      </c>
      <c r="AX10" s="9">
        <v>166831</v>
      </c>
      <c r="AY10" s="9">
        <v>170099</v>
      </c>
      <c r="AZ10" s="9">
        <v>172541</v>
      </c>
      <c r="BA10" s="9">
        <v>177644</v>
      </c>
      <c r="BB10" s="9">
        <v>184948</v>
      </c>
      <c r="BC10" s="9">
        <v>190839</v>
      </c>
      <c r="BD10" s="9">
        <v>191726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Italy</v>
      </c>
      <c r="D11" s="6">
        <f t="shared" si="7"/>
        <v>175925</v>
      </c>
      <c r="E11" s="6">
        <f>IF(COUNTIF(I11:XFD11,"&gt;"&amp;0)=0,,HLOOKUP(COUNTIF(I11:XFD11,"&gt;"&amp;0)-1,I$1:XFD11,A11+1,FALSE))</f>
        <v>175925</v>
      </c>
      <c r="F11" s="7">
        <f>IF(COUNTIF(I11:XFD11,"&gt;"&amp;0)=0,,HLOOKUP(COUNTIF(I11:XFD11,"&gt;"&amp;0)-MIN($F$1+1,COUNTIF(I11:XFD11,"&gt;"&amp;0)),I$1:XFD11,A11+1,FALSE))</f>
        <v>159516</v>
      </c>
      <c r="G11" s="8">
        <f t="shared" si="8"/>
        <v>1.0197757064066553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BJ11" s="9">
        <v>168941</v>
      </c>
      <c r="BK11" s="9">
        <v>172434</v>
      </c>
      <c r="BL11" s="9">
        <v>175925</v>
      </c>
      <c r="CD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149149</v>
      </c>
      <c r="E12" s="6">
        <f>IF(COUNTIF(I12:XFD12,"&gt;"&amp;0)=0,,HLOOKUP(COUNTIF(I12:XFD12,"&gt;"&amp;0)-1,I$1:XFD12,A12+1,FALSE))</f>
        <v>149149</v>
      </c>
      <c r="F12" s="7">
        <f>IF(COUNTIF(I12:XFD12,"&gt;"&amp;0)=0,,HLOOKUP(COUNTIF(I12:XFD12,"&gt;"&amp;0)-MIN($F$1+1,COUNTIF(I12:XFD12,"&gt;"&amp;0)),I$1:XFD12,A12+1,FALSE))</f>
        <v>125394</v>
      </c>
      <c r="G12" s="8">
        <f t="shared" si="8"/>
        <v>1.035305968969934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69500</v>
      </c>
      <c r="AS12" s="9">
        <v>71412</v>
      </c>
      <c r="AT12" s="9">
        <v>75343</v>
      </c>
      <c r="AU12" s="9">
        <v>79163</v>
      </c>
      <c r="AV12" s="9">
        <v>83057</v>
      </c>
      <c r="AW12" s="9">
        <v>87366</v>
      </c>
      <c r="AX12" s="9">
        <v>91738</v>
      </c>
      <c r="AY12" s="9">
        <v>94863</v>
      </c>
      <c r="AZ12" s="9">
        <v>121712</v>
      </c>
      <c r="BA12" s="9">
        <v>125394</v>
      </c>
      <c r="BB12" s="9">
        <v>131361</v>
      </c>
      <c r="BC12" s="9">
        <v>134582</v>
      </c>
      <c r="BD12" s="9">
        <v>147091</v>
      </c>
      <c r="BE12" s="9">
        <v>149130</v>
      </c>
      <c r="BF12" s="9">
        <v>149149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Germany</v>
      </c>
      <c r="D13" s="6">
        <f t="shared" si="7"/>
        <v>143342</v>
      </c>
      <c r="E13" s="6">
        <f>IF(COUNTIF(I13:XFD13,"&gt;"&amp;0)=0,,HLOOKUP(COUNTIF(I13:XFD13,"&gt;"&amp;0)-1,I$1:XFD13,A13+1,FALSE))</f>
        <v>143342</v>
      </c>
      <c r="F13" s="7">
        <f>IF(COUNTIF(I13:XFD13,"&gt;"&amp;0)=0,,HLOOKUP(COUNTIF(I13:XFD13,"&gt;"&amp;0)-MIN($F$1+1,COUNTIF(I13:XFD13,"&gt;"&amp;0)),I$1:XFD13,A13+1,FALSE))</f>
        <v>130072</v>
      </c>
      <c r="G13" s="8">
        <f t="shared" si="8"/>
        <v>1.0196190202883679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  <c r="AX13" s="9">
        <v>124908</v>
      </c>
      <c r="AY13" s="9">
        <v>127854</v>
      </c>
      <c r="AZ13" s="9">
        <v>130072</v>
      </c>
      <c r="BA13" s="9">
        <v>131359</v>
      </c>
      <c r="BB13" s="9">
        <v>134753</v>
      </c>
      <c r="BC13" s="9">
        <v>137698</v>
      </c>
      <c r="BD13" s="9">
        <v>141397</v>
      </c>
      <c r="BE13" s="9">
        <v>143342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121952</v>
      </c>
      <c r="E14" s="6">
        <f>IF(COUNTIF(I14:XFD14,"&gt;"&amp;0)=0,,HLOOKUP(COUNTIF(I14:XFD14,"&gt;"&amp;0)-1,I$1:XFD14,A14+1,FALSE))</f>
        <v>121952</v>
      </c>
      <c r="F14" s="7">
        <f>IF(COUNTIF(I14:XFD14,"&gt;"&amp;0)=0,,HLOOKUP(COUNTIF(I14:XFD14,"&gt;"&amp;0)-MIN($F$1+1,COUNTIF(I14:XFD14,"&gt;"&amp;0)),I$1:XFD14,A14+1,FALSE))</f>
        <v>104029</v>
      </c>
      <c r="G14" s="8">
        <f t="shared" si="8"/>
        <v>1.0323023135560982</v>
      </c>
      <c r="H14" s="13" t="s">
        <v>601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  <c r="BC14" s="9">
        <v>96882</v>
      </c>
      <c r="BD14" s="9">
        <v>100342</v>
      </c>
      <c r="BE14" s="9">
        <v>104029</v>
      </c>
      <c r="BF14" s="9">
        <v>107501</v>
      </c>
      <c r="BG14" s="9">
        <v>111072</v>
      </c>
      <c r="BH14" s="9">
        <v>114643</v>
      </c>
      <c r="BI14" s="9">
        <v>118513</v>
      </c>
      <c r="BJ14" s="9">
        <v>121952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United Kingdom</v>
      </c>
      <c r="D15" s="6">
        <f t="shared" si="7"/>
        <v>115314</v>
      </c>
      <c r="E15" s="6">
        <f>IF(COUNTIF(I15:XFD15,"&gt;"&amp;0)=0,,HLOOKUP(COUNTIF(I15:XFD15,"&gt;"&amp;0)-1,I$1:XFD15,A15+1,FALSE))</f>
        <v>115314</v>
      </c>
      <c r="F15" s="7">
        <f>IF(COUNTIF(I15:XFD15,"&gt;"&amp;0)=0,,HLOOKUP(COUNTIF(I15:XFD15,"&gt;"&amp;0)-MIN($F$1+1,COUNTIF(I15:XFD15,"&gt;"&amp;0)),I$1:XFD15,A15+1,FALSE))</f>
        <v>89570</v>
      </c>
      <c r="G15" s="8">
        <f t="shared" si="8"/>
        <v>1.0518259774516192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48436</v>
      </c>
      <c r="AO15" s="9">
        <v>52279</v>
      </c>
      <c r="AP15" s="9">
        <v>55949</v>
      </c>
      <c r="AQ15" s="9">
        <v>61474</v>
      </c>
      <c r="AR15" s="9">
        <v>65872</v>
      </c>
      <c r="AS15" s="9">
        <v>74605</v>
      </c>
      <c r="AT15" s="9">
        <v>79874</v>
      </c>
      <c r="AU15" s="9">
        <v>85206</v>
      </c>
      <c r="AV15" s="9">
        <v>89570</v>
      </c>
      <c r="AW15" s="9">
        <v>94845</v>
      </c>
      <c r="AX15" s="9">
        <v>99483</v>
      </c>
      <c r="AY15" s="9">
        <v>104145</v>
      </c>
      <c r="AZ15" s="9">
        <v>109769</v>
      </c>
      <c r="BA15" s="9">
        <v>115314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China</v>
      </c>
      <c r="D16" s="6">
        <f t="shared" si="7"/>
        <v>83787</v>
      </c>
      <c r="E16" s="6">
        <f>IF(COUNTIF(I16:XFD16,"&gt;"&amp;0)=0,,HLOOKUP(COUNTIF(I16:XFD16,"&gt;"&amp;0)-1,I$1:XFD16,A16+1,FALSE))</f>
        <v>83787</v>
      </c>
      <c r="F16" s="7">
        <f>IF(COUNTIF(I16:XFD16,"&gt;"&amp;0)=0,,HLOOKUP(COUNTIF(I16:XFD16,"&gt;"&amp;0)-MIN($F$1+1,COUNTIF(I16:XFD16,"&gt;"&amp;0)),I$1:XFD16,A16+1,FALSE))</f>
        <v>83213</v>
      </c>
      <c r="G16" s="8">
        <f t="shared" si="8"/>
        <v>1.0013758012609209</v>
      </c>
      <c r="H16" s="13" t="s">
        <v>337</v>
      </c>
      <c r="I16" s="9">
        <v>548</v>
      </c>
      <c r="J16" s="9">
        <v>643</v>
      </c>
      <c r="K16" s="9">
        <v>920</v>
      </c>
      <c r="L16" s="9">
        <v>1406</v>
      </c>
      <c r="M16" s="9">
        <v>2075</v>
      </c>
      <c r="N16" s="9">
        <v>2877</v>
      </c>
      <c r="O16" s="9">
        <v>5509</v>
      </c>
      <c r="P16" s="9">
        <v>6087</v>
      </c>
      <c r="Q16" s="9">
        <v>8141</v>
      </c>
      <c r="R16" s="9">
        <v>9802</v>
      </c>
      <c r="S16" s="9">
        <v>11891</v>
      </c>
      <c r="T16" s="9">
        <v>16630</v>
      </c>
      <c r="U16" s="9">
        <v>19716</v>
      </c>
      <c r="V16" s="9">
        <v>23707</v>
      </c>
      <c r="W16" s="9">
        <v>27440</v>
      </c>
      <c r="X16" s="9">
        <v>30587</v>
      </c>
      <c r="Y16" s="9">
        <v>34110</v>
      </c>
      <c r="Z16" s="9">
        <v>36814</v>
      </c>
      <c r="AA16" s="9">
        <v>39829</v>
      </c>
      <c r="AB16" s="9">
        <v>42354</v>
      </c>
      <c r="AC16" s="9">
        <v>44386</v>
      </c>
      <c r="AD16" s="9">
        <v>50000</v>
      </c>
      <c r="AE16" s="9">
        <v>59895</v>
      </c>
      <c r="AF16" s="9">
        <v>66358</v>
      </c>
      <c r="AG16" s="9">
        <v>68413</v>
      </c>
      <c r="AH16" s="9">
        <v>70513</v>
      </c>
      <c r="AI16" s="9">
        <v>72434</v>
      </c>
      <c r="AJ16" s="9">
        <v>74211</v>
      </c>
      <c r="AK16" s="9">
        <v>74619</v>
      </c>
      <c r="AL16" s="9">
        <v>75077</v>
      </c>
      <c r="AM16" s="9">
        <v>75550</v>
      </c>
      <c r="AN16" s="9">
        <v>77001</v>
      </c>
      <c r="AO16" s="9">
        <v>77022</v>
      </c>
      <c r="AP16" s="9">
        <v>77241</v>
      </c>
      <c r="AQ16" s="9">
        <v>77754</v>
      </c>
      <c r="AR16" s="9">
        <v>78166</v>
      </c>
      <c r="AS16" s="9">
        <v>78600</v>
      </c>
      <c r="AT16" s="9">
        <v>78928</v>
      </c>
      <c r="AU16" s="9">
        <v>79356</v>
      </c>
      <c r="AV16" s="9">
        <v>79932</v>
      </c>
      <c r="AW16" s="9">
        <v>80136</v>
      </c>
      <c r="AX16" s="9">
        <v>80261</v>
      </c>
      <c r="AY16" s="9">
        <v>80386</v>
      </c>
      <c r="AZ16" s="9">
        <v>80537</v>
      </c>
      <c r="BA16" s="9">
        <v>80690</v>
      </c>
      <c r="BB16" s="9">
        <v>80770</v>
      </c>
      <c r="BC16" s="9">
        <v>80823</v>
      </c>
      <c r="BD16" s="9">
        <v>80860</v>
      </c>
      <c r="BE16" s="9">
        <v>80887</v>
      </c>
      <c r="BF16" s="9">
        <v>80921</v>
      </c>
      <c r="BG16" s="9">
        <v>80932</v>
      </c>
      <c r="BH16" s="9">
        <v>80945</v>
      </c>
      <c r="BI16" s="9">
        <v>80977</v>
      </c>
      <c r="BJ16" s="9">
        <v>81003</v>
      </c>
      <c r="BK16" s="9">
        <v>81033</v>
      </c>
      <c r="BL16" s="9">
        <v>81058</v>
      </c>
      <c r="BM16" s="9">
        <v>81102</v>
      </c>
      <c r="BN16" s="9">
        <v>81156</v>
      </c>
      <c r="BO16" s="9">
        <v>81250</v>
      </c>
      <c r="BP16" s="9">
        <v>81305</v>
      </c>
      <c r="BQ16" s="9">
        <v>81435</v>
      </c>
      <c r="BR16" s="9">
        <v>81498</v>
      </c>
      <c r="BS16" s="9">
        <v>81591</v>
      </c>
      <c r="BT16" s="9">
        <v>81661</v>
      </c>
      <c r="BU16" s="9">
        <v>81782</v>
      </c>
      <c r="BV16" s="9">
        <v>81897</v>
      </c>
      <c r="BW16" s="9">
        <v>81999</v>
      </c>
      <c r="BX16" s="9">
        <v>82122</v>
      </c>
      <c r="BY16" s="9">
        <v>82198</v>
      </c>
      <c r="BZ16" s="9">
        <v>82279</v>
      </c>
      <c r="CA16" s="9">
        <v>82361</v>
      </c>
      <c r="CB16" s="9">
        <v>82432</v>
      </c>
      <c r="CC16" s="9">
        <v>82511</v>
      </c>
      <c r="CD16" s="9">
        <v>82543</v>
      </c>
      <c r="CE16" s="9">
        <v>82602</v>
      </c>
      <c r="CF16" s="9">
        <v>82665</v>
      </c>
      <c r="CG16" s="9">
        <v>82718</v>
      </c>
      <c r="CH16" s="9">
        <v>82809</v>
      </c>
      <c r="CI16" s="9">
        <v>82883</v>
      </c>
      <c r="CJ16" s="9">
        <v>82941</v>
      </c>
      <c r="CK16" s="9">
        <v>83014</v>
      </c>
      <c r="CL16" s="9">
        <v>83134</v>
      </c>
      <c r="CM16" s="9">
        <v>83213</v>
      </c>
      <c r="CN16" s="9">
        <v>83306</v>
      </c>
      <c r="CO16" s="9">
        <v>83356</v>
      </c>
      <c r="CP16" s="9">
        <v>83403</v>
      </c>
      <c r="CQ16" s="9">
        <v>83760</v>
      </c>
      <c r="CR16" s="9">
        <v>83787</v>
      </c>
      <c r="CS16" s="9">
        <v>0</v>
      </c>
      <c r="CT16" s="9">
        <v>0</v>
      </c>
      <c r="CU16" s="9">
        <v>0</v>
      </c>
    </row>
    <row r="17" spans="1:61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Turkey</v>
      </c>
      <c r="D17" s="6">
        <f t="shared" si="7"/>
        <v>82329</v>
      </c>
      <c r="E17" s="6">
        <f>IF(COUNTIF(I17:XFD17,"&gt;"&amp;0)=0,,HLOOKUP(COUNTIF(I17:XFD17,"&gt;"&amp;0)-1,I$1:XFD17,A17+1,FALSE))</f>
        <v>82329</v>
      </c>
      <c r="F17" s="7">
        <f>IF(COUNTIF(I17:XFD17,"&gt;"&amp;0)=0,,HLOOKUP(COUNTIF(I17:XFD17,"&gt;"&amp;0)-MIN($F$1+1,COUNTIF(I17:XFD17,"&gt;"&amp;0)),I$1:XFD17,A17+1,FALSE))</f>
        <v>61049</v>
      </c>
      <c r="G17" s="8">
        <f t="shared" si="8"/>
        <v>1.0616340937062596</v>
      </c>
      <c r="H17" s="13" t="s">
        <v>355</v>
      </c>
      <c r="I17" s="9">
        <v>192</v>
      </c>
      <c r="J17" s="9">
        <v>359</v>
      </c>
      <c r="K17" s="9">
        <v>670</v>
      </c>
      <c r="L17" s="9">
        <v>1236</v>
      </c>
      <c r="M17" s="9">
        <v>1529</v>
      </c>
      <c r="N17" s="9">
        <v>1872</v>
      </c>
      <c r="O17" s="9">
        <v>2433</v>
      </c>
      <c r="P17" s="9">
        <v>3629</v>
      </c>
      <c r="Q17" s="9">
        <v>5698</v>
      </c>
      <c r="R17" s="9">
        <v>7402</v>
      </c>
      <c r="S17" s="9">
        <v>9217</v>
      </c>
      <c r="T17" s="9">
        <v>10827</v>
      </c>
      <c r="U17" s="9">
        <v>13531</v>
      </c>
      <c r="V17" s="9">
        <v>15679</v>
      </c>
      <c r="W17" s="9">
        <v>18135</v>
      </c>
      <c r="X17" s="9">
        <v>20921</v>
      </c>
      <c r="Y17" s="9">
        <v>23934</v>
      </c>
      <c r="Z17" s="9">
        <v>27069</v>
      </c>
      <c r="AA17" s="9">
        <v>30217</v>
      </c>
      <c r="AB17" s="9">
        <v>34109</v>
      </c>
      <c r="AC17" s="9">
        <v>38226</v>
      </c>
      <c r="AD17" s="9">
        <v>42282</v>
      </c>
      <c r="AE17" s="9">
        <v>47029</v>
      </c>
      <c r="AF17" s="9">
        <v>52167</v>
      </c>
      <c r="AG17" s="9">
        <v>56956</v>
      </c>
      <c r="AH17" s="9">
        <v>61049</v>
      </c>
      <c r="AI17" s="9">
        <v>65111</v>
      </c>
      <c r="AJ17" s="9">
        <v>69392</v>
      </c>
      <c r="AK17" s="9">
        <v>74193</v>
      </c>
      <c r="AL17" s="9">
        <v>78546</v>
      </c>
      <c r="AM17" s="9">
        <v>82329</v>
      </c>
    </row>
    <row r="18" spans="1:61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South America</v>
      </c>
      <c r="D18" s="6">
        <f t="shared" si="7"/>
        <v>81699</v>
      </c>
      <c r="E18" s="6">
        <f>IF(COUNTIF(I18:XFD18,"&gt;"&amp;0)=0,,HLOOKUP(COUNTIF(I18:XFD18,"&gt;"&amp;0)-1,I$1:XFD18,A18+1,FALSE))</f>
        <v>81699</v>
      </c>
      <c r="F18" s="7">
        <f>IF(COUNTIF(I18:XFD18,"&gt;"&amp;0)=0,,HLOOKUP(COUNTIF(I18:XFD18,"&gt;"&amp;0)-MIN($F$1+1,COUNTIF(I18:XFD18,"&gt;"&amp;0)),I$1:XFD18,A18+1,FALSE))</f>
        <v>57536</v>
      </c>
      <c r="G18" s="8">
        <f t="shared" si="8"/>
        <v>1.0726435238174994</v>
      </c>
      <c r="H18" s="13" t="s">
        <v>603</v>
      </c>
      <c r="I18" s="9">
        <v>134</v>
      </c>
      <c r="J18" s="9">
        <v>153</v>
      </c>
      <c r="K18" s="9">
        <v>305</v>
      </c>
      <c r="L18" s="9">
        <v>371</v>
      </c>
      <c r="M18" s="9">
        <v>427</v>
      </c>
      <c r="N18" s="9">
        <v>635</v>
      </c>
      <c r="O18" s="9">
        <v>919</v>
      </c>
      <c r="P18" s="9">
        <v>1133</v>
      </c>
      <c r="Q18" s="9">
        <v>1604</v>
      </c>
      <c r="R18" s="9">
        <v>2266</v>
      </c>
      <c r="S18" s="9">
        <v>2969</v>
      </c>
      <c r="T18" s="9">
        <v>4204</v>
      </c>
      <c r="U18" s="9">
        <v>5055</v>
      </c>
      <c r="V18" s="9">
        <v>5926</v>
      </c>
      <c r="W18" s="9">
        <v>6804</v>
      </c>
      <c r="X18" s="9">
        <v>7992</v>
      </c>
      <c r="Y18" s="9">
        <v>9251</v>
      </c>
      <c r="Z18" s="9">
        <v>10656</v>
      </c>
      <c r="AA18" s="9">
        <v>11838</v>
      </c>
      <c r="AB18" s="9">
        <v>12874</v>
      </c>
      <c r="AC18" s="9">
        <v>15263</v>
      </c>
      <c r="AD18" s="9">
        <v>17825</v>
      </c>
      <c r="AE18" s="9">
        <v>20247</v>
      </c>
      <c r="AF18" s="9">
        <v>22359</v>
      </c>
      <c r="AG18" s="9">
        <v>24713</v>
      </c>
      <c r="AH18" s="9">
        <v>26876</v>
      </c>
      <c r="AI18" s="9">
        <v>28984</v>
      </c>
      <c r="AJ18" s="9">
        <v>31977</v>
      </c>
      <c r="AK18" s="9">
        <v>37183</v>
      </c>
      <c r="AL18" s="9">
        <v>41539</v>
      </c>
      <c r="AM18" s="9">
        <v>47200</v>
      </c>
      <c r="AN18" s="9">
        <v>50167</v>
      </c>
      <c r="AO18" s="9">
        <v>53269</v>
      </c>
      <c r="AP18" s="9">
        <v>57536</v>
      </c>
      <c r="AQ18" s="9">
        <v>60716</v>
      </c>
      <c r="AR18" s="9">
        <v>66242</v>
      </c>
      <c r="AS18" s="9">
        <v>70725</v>
      </c>
      <c r="AT18" s="9">
        <v>76398</v>
      </c>
      <c r="AU18" s="9">
        <v>81699</v>
      </c>
    </row>
    <row r="19" spans="1:61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Iran</v>
      </c>
      <c r="D19" s="6">
        <f t="shared" si="7"/>
        <v>80868</v>
      </c>
      <c r="E19" s="6">
        <f>IF(COUNTIF(I19:XFD19,"&gt;"&amp;0)=0,,HLOOKUP(COUNTIF(I19:XFD19,"&gt;"&amp;0)-1,I$1:XFD19,A19+1,FALSE))</f>
        <v>80868</v>
      </c>
      <c r="F19" s="7">
        <f>IF(COUNTIF(I19:XFD19,"&gt;"&amp;0)=0,,HLOOKUP(COUNTIF(I19:XFD19,"&gt;"&amp;0)-MIN($F$1+1,COUNTIF(I19:XFD19,"&gt;"&amp;0)),I$1:XFD19,A19+1,FALSE))</f>
        <v>73303</v>
      </c>
      <c r="G19" s="8">
        <f t="shared" si="8"/>
        <v>1.0198375317389821</v>
      </c>
      <c r="H19" s="13" t="s">
        <v>338</v>
      </c>
      <c r="I19" s="9">
        <v>139</v>
      </c>
      <c r="J19" s="9">
        <v>245</v>
      </c>
      <c r="K19" s="9">
        <v>388</v>
      </c>
      <c r="L19" s="9">
        <v>593</v>
      </c>
      <c r="M19" s="9">
        <v>978</v>
      </c>
      <c r="N19" s="9">
        <v>1501</v>
      </c>
      <c r="O19" s="9">
        <v>2336</v>
      </c>
      <c r="P19" s="9">
        <v>2922</v>
      </c>
      <c r="Q19" s="9">
        <v>3513</v>
      </c>
      <c r="R19" s="9">
        <v>4747</v>
      </c>
      <c r="S19" s="9">
        <v>5823</v>
      </c>
      <c r="T19" s="9">
        <v>6566</v>
      </c>
      <c r="U19" s="9">
        <v>7161</v>
      </c>
      <c r="V19" s="9">
        <v>8042</v>
      </c>
      <c r="W19" s="9">
        <v>9000</v>
      </c>
      <c r="X19" s="9">
        <v>10075</v>
      </c>
      <c r="Y19" s="9">
        <v>11364</v>
      </c>
      <c r="Z19" s="9">
        <v>12729</v>
      </c>
      <c r="AA19" s="9">
        <v>13938</v>
      </c>
      <c r="AB19" s="9">
        <v>14991</v>
      </c>
      <c r="AC19" s="9">
        <v>16169</v>
      </c>
      <c r="AD19" s="9">
        <v>17361</v>
      </c>
      <c r="AE19" s="9">
        <v>18407</v>
      </c>
      <c r="AF19" s="9">
        <v>19644</v>
      </c>
      <c r="AG19" s="9">
        <v>20610</v>
      </c>
      <c r="AH19" s="9">
        <v>21638</v>
      </c>
      <c r="AI19" s="9">
        <v>23049</v>
      </c>
      <c r="AJ19" s="9">
        <v>24811</v>
      </c>
      <c r="AK19" s="9">
        <v>27017</v>
      </c>
      <c r="AL19" s="9">
        <v>29406</v>
      </c>
      <c r="AM19" s="9">
        <v>32332</v>
      </c>
      <c r="AN19" s="9">
        <v>35408</v>
      </c>
      <c r="AO19" s="9">
        <v>38309</v>
      </c>
      <c r="AP19" s="9">
        <v>41495</v>
      </c>
      <c r="AQ19" s="9">
        <v>44605</v>
      </c>
      <c r="AR19" s="9">
        <v>47593</v>
      </c>
      <c r="AS19" s="9">
        <v>50468</v>
      </c>
      <c r="AT19" s="9">
        <v>53183</v>
      </c>
      <c r="AU19" s="9">
        <v>55743</v>
      </c>
      <c r="AV19" s="9">
        <v>58226</v>
      </c>
      <c r="AW19" s="9">
        <v>60500</v>
      </c>
      <c r="AX19" s="9">
        <v>62589</v>
      </c>
      <c r="AY19" s="9">
        <v>64586</v>
      </c>
      <c r="AZ19" s="9">
        <v>66220</v>
      </c>
      <c r="BA19" s="9">
        <v>68192</v>
      </c>
      <c r="BB19" s="9">
        <v>70029</v>
      </c>
      <c r="BC19" s="9">
        <v>71686</v>
      </c>
      <c r="BD19" s="9">
        <v>73303</v>
      </c>
      <c r="BE19" s="9">
        <v>74877</v>
      </c>
      <c r="BF19" s="9">
        <v>76389</v>
      </c>
      <c r="BG19" s="9">
        <v>77995</v>
      </c>
      <c r="BH19" s="9">
        <v>79494</v>
      </c>
      <c r="BI19" s="9">
        <v>80868</v>
      </c>
    </row>
    <row r="20" spans="1:61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Belgium</v>
      </c>
      <c r="D20" s="6">
        <f t="shared" si="7"/>
        <v>37183</v>
      </c>
      <c r="E20" s="6">
        <f>IF(COUNTIF(I20:XFD20,"&gt;"&amp;0)=0,,HLOOKUP(COUNTIF(I20:XFD20,"&gt;"&amp;0)-1,I$1:XFD20,A20+1,FALSE))</f>
        <v>37183</v>
      </c>
      <c r="F20" s="7">
        <f>IF(COUNTIF(I20:XFD20,"&gt;"&amp;0)=0,,HLOOKUP(COUNTIF(I20:XFD20,"&gt;"&amp;0)-MIN($F$1+1,COUNTIF(I20:XFD20,"&gt;"&amp;0)),I$1:XFD20,A20+1,FALSE))</f>
        <v>30589</v>
      </c>
      <c r="G20" s="8">
        <f t="shared" si="8"/>
        <v>1.0398144045606872</v>
      </c>
      <c r="H20" s="13" t="s">
        <v>63</v>
      </c>
      <c r="I20" s="9">
        <v>109</v>
      </c>
      <c r="J20" s="9">
        <v>169</v>
      </c>
      <c r="K20" s="9">
        <v>200</v>
      </c>
      <c r="L20" s="9">
        <v>239</v>
      </c>
      <c r="M20" s="9">
        <v>267</v>
      </c>
      <c r="N20" s="9">
        <v>314</v>
      </c>
      <c r="O20" s="9">
        <v>314</v>
      </c>
      <c r="P20" s="9">
        <v>559</v>
      </c>
      <c r="Q20" s="9">
        <v>689</v>
      </c>
      <c r="R20" s="9">
        <v>886</v>
      </c>
      <c r="S20" s="9">
        <v>1058</v>
      </c>
      <c r="T20" s="9">
        <v>1243</v>
      </c>
      <c r="U20" s="9">
        <v>1486</v>
      </c>
      <c r="V20" s="9">
        <v>1795</v>
      </c>
      <c r="W20" s="9">
        <v>2257</v>
      </c>
      <c r="X20" s="9">
        <v>2815</v>
      </c>
      <c r="Y20" s="9">
        <v>3401</v>
      </c>
      <c r="Z20" s="9">
        <v>3743</v>
      </c>
      <c r="AA20" s="9">
        <v>4269</v>
      </c>
      <c r="AB20" s="9">
        <v>4937</v>
      </c>
      <c r="AC20" s="9">
        <v>6235</v>
      </c>
      <c r="AD20" s="9">
        <v>7284</v>
      </c>
      <c r="AE20" s="9">
        <v>9134</v>
      </c>
      <c r="AF20" s="9">
        <v>10836</v>
      </c>
      <c r="AG20" s="9">
        <v>11899</v>
      </c>
      <c r="AH20" s="9">
        <v>12775</v>
      </c>
      <c r="AI20" s="9">
        <v>13964</v>
      </c>
      <c r="AJ20" s="9">
        <v>15348</v>
      </c>
      <c r="AK20" s="9">
        <v>16770</v>
      </c>
      <c r="AL20" s="9">
        <v>18431</v>
      </c>
      <c r="AM20" s="9">
        <v>19691</v>
      </c>
      <c r="AN20" s="9">
        <v>20814</v>
      </c>
      <c r="AO20" s="9">
        <v>22194</v>
      </c>
      <c r="AP20" s="9">
        <v>23403</v>
      </c>
      <c r="AQ20" s="9">
        <v>24983</v>
      </c>
      <c r="AR20" s="9">
        <v>26667</v>
      </c>
      <c r="AS20" s="9">
        <v>28018</v>
      </c>
      <c r="AT20" s="9">
        <v>29647</v>
      </c>
      <c r="AU20" s="9">
        <v>30589</v>
      </c>
      <c r="AV20" s="9">
        <v>31119</v>
      </c>
      <c r="AW20" s="9">
        <v>33573</v>
      </c>
      <c r="AX20" s="9">
        <v>34809</v>
      </c>
      <c r="AY20" s="9">
        <v>36138</v>
      </c>
      <c r="AZ20" s="9">
        <v>37183</v>
      </c>
    </row>
    <row r="21" spans="1:61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Russia</v>
      </c>
      <c r="D21" s="6">
        <f t="shared" si="7"/>
        <v>36793</v>
      </c>
      <c r="E21" s="6">
        <f>IF(COUNTIF(I21:XFD21,"&gt;"&amp;0)=0,,HLOOKUP(COUNTIF(I21:XFD21,"&gt;"&amp;0)-1,I$1:XFD21,A21+1,FALSE))</f>
        <v>36793</v>
      </c>
      <c r="F21" s="7">
        <f>IF(COUNTIF(I21:XFD21,"&gt;"&amp;0)=0,,HLOOKUP(COUNTIF(I21:XFD21,"&gt;"&amp;0)-MIN($F$1+1,COUNTIF(I21:XFD21,"&gt;"&amp;0)),I$1:XFD21,A21+1,FALSE))</f>
        <v>18328</v>
      </c>
      <c r="G21" s="8">
        <f t="shared" si="8"/>
        <v>1.149555714955985</v>
      </c>
      <c r="H21" s="13" t="s">
        <v>344</v>
      </c>
      <c r="I21" s="9">
        <v>114</v>
      </c>
      <c r="J21" s="9">
        <v>147</v>
      </c>
      <c r="K21" s="9">
        <v>199</v>
      </c>
      <c r="L21" s="9">
        <v>253</v>
      </c>
      <c r="M21" s="9">
        <v>306</v>
      </c>
      <c r="N21" s="9">
        <v>367</v>
      </c>
      <c r="O21" s="9">
        <v>438</v>
      </c>
      <c r="P21" s="9">
        <v>495</v>
      </c>
      <c r="Q21" s="9">
        <v>658</v>
      </c>
      <c r="R21" s="9">
        <v>840</v>
      </c>
      <c r="S21" s="9">
        <v>1036</v>
      </c>
      <c r="T21" s="9">
        <v>1264</v>
      </c>
      <c r="U21" s="9">
        <v>1534</v>
      </c>
      <c r="V21" s="9">
        <v>1836</v>
      </c>
      <c r="W21" s="9">
        <v>2337</v>
      </c>
      <c r="X21" s="9">
        <v>2777</v>
      </c>
      <c r="Y21" s="9">
        <v>3548</v>
      </c>
      <c r="Z21" s="9">
        <v>4149</v>
      </c>
      <c r="AA21" s="9">
        <v>4731</v>
      </c>
      <c r="AB21" s="9">
        <v>5389</v>
      </c>
      <c r="AC21" s="9">
        <v>6343</v>
      </c>
      <c r="AD21" s="9">
        <v>7497</v>
      </c>
      <c r="AE21" s="9">
        <v>8672</v>
      </c>
      <c r="AF21" s="9">
        <v>10131</v>
      </c>
      <c r="AG21" s="9">
        <v>11917</v>
      </c>
      <c r="AH21" s="9">
        <v>13584</v>
      </c>
      <c r="AI21" s="9">
        <v>15770</v>
      </c>
      <c r="AJ21" s="9">
        <v>18328</v>
      </c>
      <c r="AK21" s="9">
        <v>21102</v>
      </c>
      <c r="AL21" s="9">
        <v>24490</v>
      </c>
      <c r="AM21" s="9">
        <v>27938</v>
      </c>
      <c r="AN21" s="9">
        <v>32008</v>
      </c>
      <c r="AO21" s="9">
        <v>36793</v>
      </c>
    </row>
    <row r="22" spans="1:61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Brazil</v>
      </c>
      <c r="D22" s="6">
        <f t="shared" si="7"/>
        <v>36658</v>
      </c>
      <c r="E22" s="6">
        <f>IF(COUNTIF(I22:XFD22,"&gt;"&amp;0)=0,,HLOOKUP(COUNTIF(I22:XFD22,"&gt;"&amp;0)-1,I$1:XFD22,A22+1,FALSE))</f>
        <v>36658</v>
      </c>
      <c r="F22" s="7">
        <f>IF(COUNTIF(I22:XFD22,"&gt;"&amp;0)=0,,HLOOKUP(COUNTIF(I22:XFD22,"&gt;"&amp;0)-MIN($F$1+1,COUNTIF(I22:XFD22,"&gt;"&amp;0)),I$1:XFD22,A22+1,FALSE))</f>
        <v>23430</v>
      </c>
      <c r="G22" s="8">
        <f t="shared" si="8"/>
        <v>1.0936523630166499</v>
      </c>
      <c r="H22" s="13" t="s">
        <v>81</v>
      </c>
      <c r="I22" s="9">
        <v>151</v>
      </c>
      <c r="J22" s="9">
        <v>151</v>
      </c>
      <c r="K22" s="9">
        <v>162</v>
      </c>
      <c r="L22" s="9">
        <v>200</v>
      </c>
      <c r="M22" s="9">
        <v>321</v>
      </c>
      <c r="N22" s="9">
        <v>372</v>
      </c>
      <c r="O22" s="9">
        <v>621</v>
      </c>
      <c r="P22" s="9">
        <v>793</v>
      </c>
      <c r="Q22" s="9">
        <v>1021</v>
      </c>
      <c r="R22" s="9">
        <v>1546</v>
      </c>
      <c r="S22" s="9">
        <v>1924</v>
      </c>
      <c r="T22" s="9">
        <v>2247</v>
      </c>
      <c r="U22" s="9">
        <v>2554</v>
      </c>
      <c r="V22" s="9">
        <v>2985</v>
      </c>
      <c r="W22" s="9">
        <v>3417</v>
      </c>
      <c r="X22" s="9">
        <v>3904</v>
      </c>
      <c r="Y22" s="9">
        <v>4256</v>
      </c>
      <c r="Z22" s="9">
        <v>4579</v>
      </c>
      <c r="AA22" s="9">
        <v>5717</v>
      </c>
      <c r="AB22" s="9">
        <v>6836</v>
      </c>
      <c r="AC22" s="9">
        <v>8044</v>
      </c>
      <c r="AD22" s="9">
        <v>9056</v>
      </c>
      <c r="AE22" s="9">
        <v>10360</v>
      </c>
      <c r="AF22" s="9">
        <v>11130</v>
      </c>
      <c r="AG22" s="9">
        <v>12161</v>
      </c>
      <c r="AH22" s="9">
        <v>14034</v>
      </c>
      <c r="AI22" s="9">
        <v>16170</v>
      </c>
      <c r="AJ22" s="9">
        <v>18092</v>
      </c>
      <c r="AK22" s="9">
        <v>19638</v>
      </c>
      <c r="AL22" s="9">
        <v>20727</v>
      </c>
      <c r="AM22" s="9">
        <v>22192</v>
      </c>
      <c r="AN22" s="9">
        <v>23430</v>
      </c>
      <c r="AO22" s="9">
        <v>25262</v>
      </c>
      <c r="AP22" s="9">
        <v>28320</v>
      </c>
      <c r="AQ22" s="9">
        <v>30425</v>
      </c>
      <c r="AR22" s="9">
        <v>33682</v>
      </c>
      <c r="AS22" s="9">
        <v>36658</v>
      </c>
    </row>
    <row r="23" spans="1:61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Canada</v>
      </c>
      <c r="D23" s="6">
        <f t="shared" si="7"/>
        <v>34355</v>
      </c>
      <c r="E23" s="6">
        <f>IF(COUNTIF(I23:XFD23,"&gt;"&amp;0)=0,,HLOOKUP(COUNTIF(I23:XFD23,"&gt;"&amp;0)-1,I$1:XFD23,A23+1,FALSE))</f>
        <v>34355</v>
      </c>
      <c r="F23" s="7">
        <f>IF(COUNTIF(I23:XFD23,"&gt;"&amp;0)=0,,HLOOKUP(COUNTIF(I23:XFD23,"&gt;"&amp;0)-MIN($F$1+1,COUNTIF(I23:XFD23,"&gt;"&amp;0)),I$1:XFD23,A23+1,FALSE))</f>
        <v>25679</v>
      </c>
      <c r="G23" s="8">
        <f t="shared" si="8"/>
        <v>1.0599426535605203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  <c r="AI23" s="9">
        <v>16563</v>
      </c>
      <c r="AJ23" s="9">
        <v>17872</v>
      </c>
      <c r="AK23" s="9">
        <v>19141</v>
      </c>
      <c r="AL23" s="9">
        <v>20654</v>
      </c>
      <c r="AM23" s="9">
        <v>22059</v>
      </c>
      <c r="AN23" s="9">
        <v>23316</v>
      </c>
      <c r="AO23" s="9">
        <v>24298</v>
      </c>
      <c r="AP23" s="9">
        <v>25679</v>
      </c>
      <c r="AQ23" s="9">
        <v>27034</v>
      </c>
      <c r="AR23" s="9">
        <v>28208</v>
      </c>
      <c r="AS23" s="9">
        <v>30808</v>
      </c>
      <c r="AT23" s="9">
        <v>32813</v>
      </c>
      <c r="AU23" s="9">
        <v>34355</v>
      </c>
    </row>
    <row r="24" spans="1:61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Netherlands</v>
      </c>
      <c r="D24" s="6">
        <f t="shared" si="7"/>
        <v>31766</v>
      </c>
      <c r="E24" s="6">
        <f>IF(COUNTIF(I24:XFD24,"&gt;"&amp;0)=0,,HLOOKUP(COUNTIF(I24:XFD24,"&gt;"&amp;0)-1,I$1:XFD24,A24+1,FALSE))</f>
        <v>31766</v>
      </c>
      <c r="F24" s="7">
        <f>IF(COUNTIF(I24:XFD24,"&gt;"&amp;0)=0,,HLOOKUP(COUNTIF(I24:XFD24,"&gt;"&amp;0)-MIN($F$1+1,COUNTIF(I24:XFD24,"&gt;"&amp;0)),I$1:XFD24,A24+1,FALSE))</f>
        <v>26710</v>
      </c>
      <c r="G24" s="8">
        <f t="shared" si="8"/>
        <v>1.0352797723698446</v>
      </c>
      <c r="H24" s="13" t="s">
        <v>89</v>
      </c>
      <c r="I24" s="9">
        <v>128</v>
      </c>
      <c r="J24" s="9">
        <v>188</v>
      </c>
      <c r="K24" s="9">
        <v>265</v>
      </c>
      <c r="L24" s="9">
        <v>321</v>
      </c>
      <c r="M24" s="9">
        <v>382</v>
      </c>
      <c r="N24" s="9">
        <v>503</v>
      </c>
      <c r="O24" s="9">
        <v>503</v>
      </c>
      <c r="P24" s="9">
        <v>806</v>
      </c>
      <c r="Q24" s="9">
        <v>962</v>
      </c>
      <c r="R24" s="9">
        <v>1138</v>
      </c>
      <c r="S24" s="9">
        <v>1416</v>
      </c>
      <c r="T24" s="9">
        <v>1711</v>
      </c>
      <c r="U24" s="9">
        <v>2058</v>
      </c>
      <c r="V24" s="9">
        <v>2467</v>
      </c>
      <c r="W24" s="9">
        <v>3003</v>
      </c>
      <c r="X24" s="9">
        <v>3640</v>
      </c>
      <c r="Y24" s="9">
        <v>4217</v>
      </c>
      <c r="Z24" s="9">
        <v>4764</v>
      </c>
      <c r="AA24" s="9">
        <v>5580</v>
      </c>
      <c r="AB24" s="9">
        <v>6438</v>
      </c>
      <c r="AC24" s="9">
        <v>7468</v>
      </c>
      <c r="AD24" s="9">
        <v>8647</v>
      </c>
      <c r="AE24" s="9">
        <v>9819</v>
      </c>
      <c r="AF24" s="9">
        <v>10930</v>
      </c>
      <c r="AG24" s="9">
        <v>11817</v>
      </c>
      <c r="AH24" s="9">
        <v>12667</v>
      </c>
      <c r="AI24" s="9">
        <v>13696</v>
      </c>
      <c r="AJ24" s="9">
        <v>14788</v>
      </c>
      <c r="AK24" s="9">
        <v>15821</v>
      </c>
      <c r="AL24" s="9">
        <v>16727</v>
      </c>
      <c r="AM24" s="9">
        <v>17953</v>
      </c>
      <c r="AN24" s="9">
        <v>18926</v>
      </c>
      <c r="AO24" s="9">
        <v>19709</v>
      </c>
      <c r="AP24" s="9">
        <v>20682</v>
      </c>
      <c r="AQ24" s="9">
        <v>21903</v>
      </c>
      <c r="AR24" s="9">
        <v>23249</v>
      </c>
      <c r="AS24" s="9">
        <v>24571</v>
      </c>
      <c r="AT24" s="9">
        <v>25746</v>
      </c>
      <c r="AU24" s="9">
        <v>26710</v>
      </c>
      <c r="AV24" s="9">
        <v>27580</v>
      </c>
      <c r="AW24" s="9">
        <v>28316</v>
      </c>
      <c r="AX24" s="9">
        <v>29383</v>
      </c>
      <c r="AY24" s="9">
        <v>30619</v>
      </c>
      <c r="AZ24" s="9">
        <v>31766</v>
      </c>
    </row>
    <row r="25" spans="1:61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Switzerland</v>
      </c>
      <c r="D25" s="6">
        <f t="shared" si="7"/>
        <v>27404</v>
      </c>
      <c r="E25" s="6">
        <f>IF(COUNTIF(I25:XFD25,"&gt;"&amp;0)=0,,HLOOKUP(COUNTIF(I25:XFD25,"&gt;"&amp;0)-1,I$1:XFD25,A25+1,FALSE))</f>
        <v>27404</v>
      </c>
      <c r="F25" s="7">
        <f>IF(COUNTIF(I25:XFD25,"&gt;"&amp;0)=0,,HLOOKUP(COUNTIF(I25:XFD25,"&gt;"&amp;0)-MIN($F$1+1,COUNTIF(I25:XFD25,"&gt;"&amp;0)),I$1:XFD25,A25+1,FALSE))</f>
        <v>25688</v>
      </c>
      <c r="G25" s="8">
        <f t="shared" si="8"/>
        <v>1.0130169992998277</v>
      </c>
      <c r="H25" s="13" t="s">
        <v>77</v>
      </c>
      <c r="I25" s="9">
        <v>114</v>
      </c>
      <c r="J25" s="9">
        <v>214</v>
      </c>
      <c r="K25" s="9">
        <v>268</v>
      </c>
      <c r="L25" s="9">
        <v>337</v>
      </c>
      <c r="M25" s="9">
        <v>374</v>
      </c>
      <c r="N25" s="9">
        <v>491</v>
      </c>
      <c r="O25" s="9">
        <v>652</v>
      </c>
      <c r="P25" s="9">
        <v>652</v>
      </c>
      <c r="Q25" s="9">
        <v>1139</v>
      </c>
      <c r="R25" s="9">
        <v>1359</v>
      </c>
      <c r="S25" s="9">
        <v>2200</v>
      </c>
      <c r="T25" s="9">
        <v>2200</v>
      </c>
      <c r="U25" s="9">
        <v>2700</v>
      </c>
      <c r="V25" s="9">
        <v>3028</v>
      </c>
      <c r="W25" s="9">
        <v>4075</v>
      </c>
      <c r="X25" s="9">
        <v>5294</v>
      </c>
      <c r="Y25" s="9">
        <v>6575</v>
      </c>
      <c r="Z25" s="9">
        <v>7474</v>
      </c>
      <c r="AA25" s="9">
        <v>8795</v>
      </c>
      <c r="AB25" s="9">
        <v>9877</v>
      </c>
      <c r="AC25" s="9">
        <v>10897</v>
      </c>
      <c r="AD25" s="9">
        <v>11811</v>
      </c>
      <c r="AE25" s="9">
        <v>12928</v>
      </c>
      <c r="AF25" s="9">
        <v>14076</v>
      </c>
      <c r="AG25" s="9">
        <v>14829</v>
      </c>
      <c r="AH25" s="9">
        <v>15922</v>
      </c>
      <c r="AI25" s="9">
        <v>16605</v>
      </c>
      <c r="AJ25" s="9">
        <v>17768</v>
      </c>
      <c r="AK25" s="9">
        <v>18827</v>
      </c>
      <c r="AL25" s="9">
        <v>19606</v>
      </c>
      <c r="AM25" s="9">
        <v>20505</v>
      </c>
      <c r="AN25" s="9">
        <v>21100</v>
      </c>
      <c r="AO25" s="9">
        <v>21657</v>
      </c>
      <c r="AP25" s="9">
        <v>22253</v>
      </c>
      <c r="AQ25" s="9">
        <v>23280</v>
      </c>
      <c r="AR25" s="9">
        <v>24051</v>
      </c>
      <c r="AS25" s="9">
        <v>24551</v>
      </c>
      <c r="AT25" s="9">
        <v>25107</v>
      </c>
      <c r="AU25" s="9">
        <v>25415</v>
      </c>
      <c r="AV25" s="9">
        <v>25688</v>
      </c>
      <c r="AW25" s="9">
        <v>25936</v>
      </c>
      <c r="AX25" s="9">
        <v>26336</v>
      </c>
      <c r="AY25" s="9">
        <v>26732</v>
      </c>
      <c r="AZ25" s="9">
        <v>27078</v>
      </c>
      <c r="BA25" s="9">
        <v>27404</v>
      </c>
    </row>
    <row r="26" spans="1:61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Portugal</v>
      </c>
      <c r="D26" s="6">
        <f t="shared" si="7"/>
        <v>19685</v>
      </c>
      <c r="E26" s="6">
        <f>IF(COUNTIF(I26:XFD26,"&gt;"&amp;0)=0,,HLOOKUP(COUNTIF(I26:XFD26,"&gt;"&amp;0)-1,I$1:XFD26,A26+1,FALSE))</f>
        <v>19685</v>
      </c>
      <c r="F26" s="7">
        <f>IF(COUNTIF(I26:XFD26,"&gt;"&amp;0)=0,,HLOOKUP(COUNTIF(I26:XFD26,"&gt;"&amp;0)-MIN($F$1+1,COUNTIF(I26:XFD26,"&gt;"&amp;0)),I$1:XFD26,A26+1,FALSE))</f>
        <v>16934</v>
      </c>
      <c r="G26" s="8">
        <f t="shared" si="8"/>
        <v>1.0305644870872588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  <c r="AE26" s="9">
        <v>10524</v>
      </c>
      <c r="AF26" s="9">
        <v>11278</v>
      </c>
      <c r="AG26" s="9">
        <v>11730</v>
      </c>
      <c r="AH26" s="9">
        <v>12442</v>
      </c>
      <c r="AI26" s="9">
        <v>13141</v>
      </c>
      <c r="AJ26" s="9">
        <v>13956</v>
      </c>
      <c r="AK26" s="9">
        <v>15472</v>
      </c>
      <c r="AL26" s="9">
        <v>15987</v>
      </c>
      <c r="AM26" s="9">
        <v>16585</v>
      </c>
      <c r="AN26" s="9">
        <v>16934</v>
      </c>
      <c r="AO26" s="9">
        <v>17448</v>
      </c>
      <c r="AP26" s="9">
        <v>18091</v>
      </c>
      <c r="AQ26" s="9">
        <v>18841</v>
      </c>
      <c r="AR26" s="9">
        <v>19022</v>
      </c>
      <c r="AS26" s="9">
        <v>19685</v>
      </c>
    </row>
    <row r="27" spans="1:61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Africa</v>
      </c>
      <c r="D27" s="6">
        <f t="shared" si="7"/>
        <v>16766</v>
      </c>
      <c r="E27" s="6">
        <f>IF(COUNTIF(I27:XFD27,"&gt;"&amp;0)=0,,HLOOKUP(COUNTIF(I27:XFD27,"&gt;"&amp;0)-1,I$1:XFD27,A27+1,FALSE))</f>
        <v>16766</v>
      </c>
      <c r="F27" s="7">
        <f>IF(COUNTIF(I27:XFD27,"&gt;"&amp;0)=0,,HLOOKUP(COUNTIF(I27:XFD27,"&gt;"&amp;0)-MIN($F$1+1,COUNTIF(I27:XFD27,"&gt;"&amp;0)),I$1:XFD27,A27+1,FALSE))</f>
        <v>12453</v>
      </c>
      <c r="G27" s="8">
        <f t="shared" si="8"/>
        <v>1.061282724203364</v>
      </c>
      <c r="H27" s="13" t="s">
        <v>604</v>
      </c>
      <c r="I27" s="9">
        <v>104</v>
      </c>
      <c r="J27" s="9">
        <v>118</v>
      </c>
      <c r="K27" s="9">
        <v>134</v>
      </c>
      <c r="L27" s="9">
        <v>177</v>
      </c>
      <c r="M27" s="9">
        <v>243</v>
      </c>
      <c r="N27" s="9">
        <v>296</v>
      </c>
      <c r="O27" s="9">
        <v>374</v>
      </c>
      <c r="P27" s="9">
        <v>453</v>
      </c>
      <c r="Q27" s="9">
        <v>556</v>
      </c>
      <c r="R27" s="9">
        <v>720</v>
      </c>
      <c r="S27" s="9">
        <v>873</v>
      </c>
      <c r="T27" s="9">
        <v>1062</v>
      </c>
      <c r="U27" s="9">
        <v>1294</v>
      </c>
      <c r="V27" s="9">
        <v>1616</v>
      </c>
      <c r="W27" s="9">
        <v>1996</v>
      </c>
      <c r="X27" s="9">
        <v>2434</v>
      </c>
      <c r="Y27" s="9">
        <v>2878</v>
      </c>
      <c r="Z27" s="9">
        <v>3382</v>
      </c>
      <c r="AA27" s="9">
        <v>3672</v>
      </c>
      <c r="AB27" s="9">
        <v>4145</v>
      </c>
      <c r="AC27" s="9">
        <v>4492</v>
      </c>
      <c r="AD27" s="9">
        <v>4979</v>
      </c>
      <c r="AE27" s="9">
        <v>5444</v>
      </c>
      <c r="AF27" s="9">
        <v>6015</v>
      </c>
      <c r="AG27" s="9">
        <v>6807</v>
      </c>
      <c r="AH27" s="9">
        <v>7409</v>
      </c>
      <c r="AI27" s="9">
        <v>7969</v>
      </c>
      <c r="AJ27" s="9">
        <v>8517</v>
      </c>
      <c r="AK27" s="9">
        <v>8983</v>
      </c>
      <c r="AL27" s="9">
        <v>9590</v>
      </c>
      <c r="AM27" s="9">
        <v>10173</v>
      </c>
      <c r="AN27" s="9">
        <v>10728</v>
      </c>
      <c r="AO27" s="9">
        <v>11283</v>
      </c>
      <c r="AP27" s="9">
        <v>11861</v>
      </c>
      <c r="AQ27" s="9">
        <v>12453</v>
      </c>
      <c r="AR27" s="9">
        <v>13167</v>
      </c>
      <c r="AS27" s="9">
        <v>13805</v>
      </c>
      <c r="AT27" s="9">
        <v>14768</v>
      </c>
      <c r="AU27" s="9">
        <v>15771</v>
      </c>
      <c r="AV27" s="9">
        <v>16766</v>
      </c>
    </row>
    <row r="28" spans="1:61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India</v>
      </c>
      <c r="D28" s="6">
        <f t="shared" si="7"/>
        <v>15722</v>
      </c>
      <c r="E28" s="6">
        <f>IF(COUNTIF(I28:XFD28,"&gt;"&amp;0)=0,,HLOOKUP(COUNTIF(I28:XFD28,"&gt;"&amp;0)-1,I$1:XFD28,A28+1,FALSE))</f>
        <v>15722</v>
      </c>
      <c r="F28" s="7">
        <f>IF(COUNTIF(I28:XFD28,"&gt;"&amp;0)=0,,HLOOKUP(COUNTIF(I28:XFD28,"&gt;"&amp;0)-MIN($F$1+1,COUNTIF(I28:XFD28,"&gt;"&amp;0)),I$1:XFD28,A28+1,FALSE))</f>
        <v>10453</v>
      </c>
      <c r="G28" s="8">
        <f t="shared" si="8"/>
        <v>1.0850590368594712</v>
      </c>
      <c r="H28" s="13" t="s">
        <v>57</v>
      </c>
      <c r="I28" s="9">
        <v>102</v>
      </c>
      <c r="J28" s="9">
        <v>113</v>
      </c>
      <c r="K28" s="9">
        <v>119</v>
      </c>
      <c r="L28" s="9">
        <v>142</v>
      </c>
      <c r="M28" s="9">
        <v>156</v>
      </c>
      <c r="N28" s="9">
        <v>194</v>
      </c>
      <c r="O28" s="9">
        <v>244</v>
      </c>
      <c r="P28" s="9">
        <v>330</v>
      </c>
      <c r="Q28" s="9">
        <v>396</v>
      </c>
      <c r="R28" s="9">
        <v>499</v>
      </c>
      <c r="S28" s="9">
        <v>536</v>
      </c>
      <c r="T28" s="9">
        <v>657</v>
      </c>
      <c r="U28" s="9">
        <v>727</v>
      </c>
      <c r="V28" s="9">
        <v>887</v>
      </c>
      <c r="W28" s="9">
        <v>987</v>
      </c>
      <c r="X28" s="9">
        <v>1024</v>
      </c>
      <c r="Y28" s="9">
        <v>1251</v>
      </c>
      <c r="Z28" s="9">
        <v>1397</v>
      </c>
      <c r="AA28" s="9">
        <v>1998</v>
      </c>
      <c r="AB28" s="9">
        <v>2543</v>
      </c>
      <c r="AC28" s="9">
        <v>2567</v>
      </c>
      <c r="AD28" s="9">
        <v>3082</v>
      </c>
      <c r="AE28" s="9">
        <v>3588</v>
      </c>
      <c r="AF28" s="9">
        <v>4778</v>
      </c>
      <c r="AG28" s="9">
        <v>5311</v>
      </c>
      <c r="AH28" s="9">
        <v>5916</v>
      </c>
      <c r="AI28" s="9">
        <v>6725</v>
      </c>
      <c r="AJ28" s="9">
        <v>7598</v>
      </c>
      <c r="AK28" s="9">
        <v>8446</v>
      </c>
      <c r="AL28" s="9">
        <v>9205</v>
      </c>
      <c r="AM28" s="9">
        <v>10453</v>
      </c>
      <c r="AN28" s="9">
        <v>11487</v>
      </c>
      <c r="AO28" s="9">
        <v>12322</v>
      </c>
      <c r="AP28" s="9">
        <v>13430</v>
      </c>
      <c r="AQ28" s="9">
        <v>14352</v>
      </c>
      <c r="AR28" s="9">
        <v>15722</v>
      </c>
    </row>
    <row r="29" spans="1:61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Ireland</v>
      </c>
      <c r="D29" s="6">
        <f t="shared" si="7"/>
        <v>14758</v>
      </c>
      <c r="E29" s="6">
        <f>IF(COUNTIF(I29:XFD29,"&gt;"&amp;0)=0,,HLOOKUP(COUNTIF(I29:XFD29,"&gt;"&amp;0)-1,I$1:XFD29,A29+1,FALSE))</f>
        <v>14758</v>
      </c>
      <c r="F29" s="7">
        <f>IF(COUNTIF(I29:XFD29,"&gt;"&amp;0)=0,,HLOOKUP(COUNTIF(I29:XFD29,"&gt;"&amp;0)-MIN($F$1+1,COUNTIF(I29:XFD29,"&gt;"&amp;0)),I$1:XFD29,A29+1,FALSE))</f>
        <v>10647</v>
      </c>
      <c r="G29" s="8">
        <f t="shared" si="8"/>
        <v>1.0674807458256983</v>
      </c>
      <c r="H29" s="13" t="s">
        <v>98</v>
      </c>
      <c r="I29" s="9">
        <v>129</v>
      </c>
      <c r="J29" s="9">
        <v>129</v>
      </c>
      <c r="K29" s="9">
        <v>169</v>
      </c>
      <c r="L29" s="9">
        <v>223</v>
      </c>
      <c r="M29" s="9">
        <v>292</v>
      </c>
      <c r="N29" s="9">
        <v>557</v>
      </c>
      <c r="O29" s="9">
        <v>683</v>
      </c>
      <c r="P29" s="9">
        <v>785</v>
      </c>
      <c r="Q29" s="9">
        <v>906</v>
      </c>
      <c r="R29" s="9">
        <v>1125</v>
      </c>
      <c r="S29" s="9">
        <v>1329</v>
      </c>
      <c r="T29" s="9">
        <v>1564</v>
      </c>
      <c r="U29" s="9">
        <v>1819</v>
      </c>
      <c r="V29" s="9">
        <v>2121</v>
      </c>
      <c r="W29" s="9">
        <v>2415</v>
      </c>
      <c r="X29" s="9">
        <v>2615</v>
      </c>
      <c r="Y29" s="9">
        <v>2910</v>
      </c>
      <c r="Z29" s="9">
        <v>3235</v>
      </c>
      <c r="AA29" s="9">
        <v>3447</v>
      </c>
      <c r="AB29" s="9">
        <v>3849</v>
      </c>
      <c r="AC29" s="9">
        <v>4273</v>
      </c>
      <c r="AD29" s="9">
        <v>4604</v>
      </c>
      <c r="AE29" s="9">
        <v>4994</v>
      </c>
      <c r="AF29" s="9">
        <v>5364</v>
      </c>
      <c r="AG29" s="9">
        <v>5709</v>
      </c>
      <c r="AH29" s="9">
        <v>6074</v>
      </c>
      <c r="AI29" s="9">
        <v>6574</v>
      </c>
      <c r="AJ29" s="9">
        <v>8089</v>
      </c>
      <c r="AK29" s="9">
        <v>8928</v>
      </c>
      <c r="AL29" s="9">
        <v>9655</v>
      </c>
      <c r="AM29" s="9">
        <v>10647</v>
      </c>
      <c r="AN29" s="9">
        <v>11479</v>
      </c>
      <c r="AO29" s="9">
        <v>12547</v>
      </c>
      <c r="AP29" s="9">
        <v>13271</v>
      </c>
      <c r="AQ29" s="9">
        <v>13980</v>
      </c>
      <c r="AR29" s="9">
        <v>14758</v>
      </c>
    </row>
    <row r="30" spans="1:61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Austria</v>
      </c>
      <c r="D30" s="6">
        <f t="shared" si="7"/>
        <v>14671</v>
      </c>
      <c r="E30" s="6">
        <f>IF(COUNTIF(I30:XFD30,"&gt;"&amp;0)=0,,HLOOKUP(COUNTIF(I30:XFD30,"&gt;"&amp;0)-1,I$1:XFD30,A30+1,FALSE))</f>
        <v>14671</v>
      </c>
      <c r="F30" s="7">
        <f>IF(COUNTIF(I30:XFD30,"&gt;"&amp;0)=0,,HLOOKUP(COUNTIF(I30:XFD30,"&gt;"&amp;0)-MIN($F$1+1,COUNTIF(I30:XFD30,"&gt;"&amp;0)),I$1:XFD30,A30+1,FALSE))</f>
        <v>14041</v>
      </c>
      <c r="G30" s="8">
        <f t="shared" si="8"/>
        <v>1.0088168686252208</v>
      </c>
      <c r="H30" s="13" t="s">
        <v>78</v>
      </c>
      <c r="I30" s="9">
        <v>104</v>
      </c>
      <c r="J30" s="9">
        <v>131</v>
      </c>
      <c r="K30" s="9">
        <v>182</v>
      </c>
      <c r="L30" s="9">
        <v>246</v>
      </c>
      <c r="M30" s="9">
        <v>302</v>
      </c>
      <c r="N30" s="9">
        <v>504</v>
      </c>
      <c r="O30" s="9">
        <v>655</v>
      </c>
      <c r="P30" s="9">
        <v>860</v>
      </c>
      <c r="Q30" s="9">
        <v>1018</v>
      </c>
      <c r="R30" s="9">
        <v>1332</v>
      </c>
      <c r="S30" s="9">
        <v>1646</v>
      </c>
      <c r="T30" s="9">
        <v>2013</v>
      </c>
      <c r="U30" s="9">
        <v>2388</v>
      </c>
      <c r="V30" s="9">
        <v>2814</v>
      </c>
      <c r="W30" s="9">
        <v>3582</v>
      </c>
      <c r="X30" s="9">
        <v>4474</v>
      </c>
      <c r="Y30" s="9">
        <v>5283</v>
      </c>
      <c r="Z30" s="9">
        <v>5588</v>
      </c>
      <c r="AA30" s="9">
        <v>6909</v>
      </c>
      <c r="AB30" s="9">
        <v>7657</v>
      </c>
      <c r="AC30" s="9">
        <v>8271</v>
      </c>
      <c r="AD30" s="9">
        <v>8788</v>
      </c>
      <c r="AE30" s="9">
        <v>9618</v>
      </c>
      <c r="AF30" s="9">
        <v>10180</v>
      </c>
      <c r="AG30" s="9">
        <v>10711</v>
      </c>
      <c r="AH30" s="9">
        <v>11129</v>
      </c>
      <c r="AI30" s="9">
        <v>11524</v>
      </c>
      <c r="AJ30" s="9">
        <v>11781</v>
      </c>
      <c r="AK30" s="9">
        <v>12051</v>
      </c>
      <c r="AL30" s="9">
        <v>12297</v>
      </c>
      <c r="AM30" s="9">
        <v>12639</v>
      </c>
      <c r="AN30" s="9">
        <v>12942</v>
      </c>
      <c r="AO30" s="9">
        <v>13244</v>
      </c>
      <c r="AP30" s="9">
        <v>13555</v>
      </c>
      <c r="AQ30" s="9">
        <v>13806</v>
      </c>
      <c r="AR30" s="9">
        <v>13945</v>
      </c>
      <c r="AS30" s="9">
        <v>14041</v>
      </c>
      <c r="AT30" s="9">
        <v>14226</v>
      </c>
      <c r="AU30" s="9">
        <v>14336</v>
      </c>
      <c r="AV30" s="9">
        <v>14476</v>
      </c>
      <c r="AW30" s="9">
        <v>14595</v>
      </c>
      <c r="AX30" s="9">
        <v>14671</v>
      </c>
    </row>
    <row r="31" spans="1:61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Peru</v>
      </c>
      <c r="D31" s="6">
        <f t="shared" si="7"/>
        <v>14420</v>
      </c>
      <c r="E31" s="6">
        <f>IF(COUNTIF(I31:XFD31,"&gt;"&amp;0)=0,,HLOOKUP(COUNTIF(I31:XFD31,"&gt;"&amp;0)-1,I$1:XFD31,A31+1,FALSE))</f>
        <v>14420</v>
      </c>
      <c r="F31" s="7">
        <f>IF(COUNTIF(I31:XFD31,"&gt;"&amp;0)=0,,HLOOKUP(COUNTIF(I31:XFD31,"&gt;"&amp;0)-MIN($F$1+1,COUNTIF(I31:XFD31,"&gt;"&amp;0)),I$1:XFD31,A31+1,FALSE))</f>
        <v>9784</v>
      </c>
      <c r="G31" s="8">
        <f t="shared" si="8"/>
        <v>1.0806617086323389</v>
      </c>
      <c r="H31" s="13" t="s">
        <v>160</v>
      </c>
      <c r="I31" s="9">
        <v>117</v>
      </c>
      <c r="J31" s="9">
        <v>145</v>
      </c>
      <c r="K31" s="9">
        <v>234</v>
      </c>
      <c r="L31" s="9">
        <v>234</v>
      </c>
      <c r="M31" s="9">
        <v>318</v>
      </c>
      <c r="N31" s="9">
        <v>363</v>
      </c>
      <c r="O31" s="9">
        <v>395</v>
      </c>
      <c r="P31" s="9">
        <v>416</v>
      </c>
      <c r="Q31" s="9">
        <v>480</v>
      </c>
      <c r="R31" s="9">
        <v>580</v>
      </c>
      <c r="S31" s="9">
        <v>635</v>
      </c>
      <c r="T31" s="9">
        <v>671</v>
      </c>
      <c r="U31" s="9">
        <v>852</v>
      </c>
      <c r="V31" s="9">
        <v>950</v>
      </c>
      <c r="W31" s="9">
        <v>1065</v>
      </c>
      <c r="X31" s="9">
        <v>1323</v>
      </c>
      <c r="Y31" s="9">
        <v>1414</v>
      </c>
      <c r="Z31" s="9">
        <v>1595</v>
      </c>
      <c r="AA31" s="9">
        <v>1746</v>
      </c>
      <c r="AB31" s="9">
        <v>2281</v>
      </c>
      <c r="AC31" s="9">
        <v>2561</v>
      </c>
      <c r="AD31" s="9">
        <v>2954</v>
      </c>
      <c r="AE31" s="9">
        <v>4342</v>
      </c>
      <c r="AF31" s="9">
        <v>5256</v>
      </c>
      <c r="AG31" s="9">
        <v>5897</v>
      </c>
      <c r="AH31" s="9">
        <v>6848</v>
      </c>
      <c r="AI31" s="9">
        <v>7519</v>
      </c>
      <c r="AJ31" s="9">
        <v>9784</v>
      </c>
      <c r="AK31" s="9">
        <v>10303</v>
      </c>
      <c r="AL31" s="9">
        <v>11475</v>
      </c>
      <c r="AM31" s="9">
        <v>12491</v>
      </c>
      <c r="AN31" s="9">
        <v>13489</v>
      </c>
      <c r="AO31" s="9">
        <v>14420</v>
      </c>
    </row>
    <row r="32" spans="1:61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Sweden</v>
      </c>
      <c r="D32" s="6">
        <f t="shared" si="7"/>
        <v>13822</v>
      </c>
      <c r="E32" s="6">
        <f>IF(COUNTIF(I32:XFD32,"&gt;"&amp;0)=0,,HLOOKUP(COUNTIF(I32:XFD32,"&gt;"&amp;0)-1,I$1:XFD32,A32+1,FALSE))</f>
        <v>13822</v>
      </c>
      <c r="F32" s="7">
        <f>IF(COUNTIF(I32:XFD32,"&gt;"&amp;0)=0,,HLOOKUP(COUNTIF(I32:XFD32,"&gt;"&amp;0)-MIN($F$1+1,COUNTIF(I32:XFD32,"&gt;"&amp;0)),I$1:XFD32,A32+1,FALSE))</f>
        <v>10948</v>
      </c>
      <c r="G32" s="8">
        <f t="shared" si="8"/>
        <v>1.0477247904692302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  <c r="AI32" s="9">
        <v>4947</v>
      </c>
      <c r="AJ32" s="9">
        <v>5568</v>
      </c>
      <c r="AK32" s="9">
        <v>6131</v>
      </c>
      <c r="AL32" s="9">
        <v>6443</v>
      </c>
      <c r="AM32" s="9">
        <v>6830</v>
      </c>
      <c r="AN32" s="9">
        <v>7206</v>
      </c>
      <c r="AO32" s="9">
        <v>7693</v>
      </c>
      <c r="AP32" s="9">
        <v>8419</v>
      </c>
      <c r="AQ32" s="9">
        <v>9141</v>
      </c>
      <c r="AR32" s="9">
        <v>9685</v>
      </c>
      <c r="AS32" s="9">
        <v>10151</v>
      </c>
      <c r="AT32" s="9">
        <v>10483</v>
      </c>
      <c r="AU32" s="9">
        <v>10948</v>
      </c>
      <c r="AV32" s="9">
        <v>11445</v>
      </c>
      <c r="AW32" s="9">
        <v>11927</v>
      </c>
      <c r="AX32" s="9">
        <v>12540</v>
      </c>
      <c r="AY32" s="9">
        <v>13216</v>
      </c>
      <c r="AZ32" s="9">
        <v>13822</v>
      </c>
    </row>
    <row r="33" spans="1:85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Israel</v>
      </c>
      <c r="D33" s="6">
        <f t="shared" si="7"/>
        <v>13265</v>
      </c>
      <c r="E33" s="6">
        <f>IF(COUNTIF(I33:XFD33,"&gt;"&amp;0)=0,,HLOOKUP(COUNTIF(I33:XFD33,"&gt;"&amp;0)-1,I$1:XFD33,A33+1,FALSE))</f>
        <v>13265</v>
      </c>
      <c r="F33" s="7">
        <f>IF(COUNTIF(I33:XFD33,"&gt;"&amp;0)=0,,HLOOKUP(COUNTIF(I33:XFD33,"&gt;"&amp;0)-MIN($F$1+1,COUNTIF(I33:XFD33,"&gt;"&amp;0)),I$1:XFD33,A33+1,FALSE))</f>
        <v>11586</v>
      </c>
      <c r="G33" s="8">
        <f t="shared" si="8"/>
        <v>1.0274359225717546</v>
      </c>
      <c r="H33" s="13" t="s">
        <v>79</v>
      </c>
      <c r="I33" s="9">
        <v>100</v>
      </c>
      <c r="J33" s="9">
        <v>126</v>
      </c>
      <c r="K33" s="9">
        <v>155</v>
      </c>
      <c r="L33" s="9">
        <v>213</v>
      </c>
      <c r="M33" s="9">
        <v>218</v>
      </c>
      <c r="N33" s="9">
        <v>250</v>
      </c>
      <c r="O33" s="9">
        <v>304</v>
      </c>
      <c r="P33" s="9">
        <v>427</v>
      </c>
      <c r="Q33" s="9">
        <v>529</v>
      </c>
      <c r="R33" s="9">
        <v>712</v>
      </c>
      <c r="S33" s="9">
        <v>883</v>
      </c>
      <c r="T33" s="9">
        <v>1071</v>
      </c>
      <c r="U33" s="9">
        <v>1238</v>
      </c>
      <c r="V33" s="9">
        <v>2369</v>
      </c>
      <c r="W33" s="9">
        <v>2693</v>
      </c>
      <c r="X33" s="9">
        <v>3035</v>
      </c>
      <c r="Y33" s="9">
        <v>3619</v>
      </c>
      <c r="Z33" s="9">
        <v>4247</v>
      </c>
      <c r="AA33" s="9">
        <v>4695</v>
      </c>
      <c r="AB33" s="9">
        <v>5358</v>
      </c>
      <c r="AC33" s="9">
        <v>6092</v>
      </c>
      <c r="AD33" s="9">
        <v>6857</v>
      </c>
      <c r="AE33" s="9">
        <v>7428</v>
      </c>
      <c r="AF33" s="9">
        <v>7851</v>
      </c>
      <c r="AG33" s="9">
        <v>8430</v>
      </c>
      <c r="AH33" s="9">
        <v>8904</v>
      </c>
      <c r="AI33" s="9">
        <v>9248</v>
      </c>
      <c r="AJ33" s="9">
        <v>9404</v>
      </c>
      <c r="AK33" s="9">
        <v>9968</v>
      </c>
      <c r="AL33" s="9">
        <v>10408</v>
      </c>
      <c r="AM33" s="9">
        <v>10743</v>
      </c>
      <c r="AN33" s="9">
        <v>11145</v>
      </c>
      <c r="AO33" s="9">
        <v>11586</v>
      </c>
      <c r="AP33" s="9">
        <v>12046</v>
      </c>
      <c r="AQ33" s="9">
        <v>12501</v>
      </c>
      <c r="AR33" s="9">
        <v>12758</v>
      </c>
      <c r="AS33" s="9">
        <v>12982</v>
      </c>
      <c r="AT33" s="9">
        <v>13265</v>
      </c>
    </row>
    <row r="34" spans="1:85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Korea, South</v>
      </c>
      <c r="D34" s="6">
        <f t="shared" si="7"/>
        <v>10653</v>
      </c>
      <c r="E34" s="6">
        <f>IF(COUNTIF(I34:XFD34,"&gt;"&amp;0)=0,,HLOOKUP(COUNTIF(I34:XFD34,"&gt;"&amp;0)-1,I$1:XFD34,A34+1,FALSE))</f>
        <v>10653</v>
      </c>
      <c r="F34" s="7">
        <f>IF(COUNTIF(I34:XFD34,"&gt;"&amp;0)=0,,HLOOKUP(COUNTIF(I34:XFD34,"&gt;"&amp;0)-MIN($F$1+1,COUNTIF(I34:XFD34,"&gt;"&amp;0)),I$1:XFD34,A34+1,FALSE))</f>
        <v>10537</v>
      </c>
      <c r="G34" s="8">
        <f t="shared" si="8"/>
        <v>1.0021921332207315</v>
      </c>
      <c r="H34" s="13" t="s">
        <v>339</v>
      </c>
      <c r="I34" s="9">
        <v>104</v>
      </c>
      <c r="J34" s="9">
        <v>204</v>
      </c>
      <c r="K34" s="9">
        <v>433</v>
      </c>
      <c r="L34" s="9">
        <v>602</v>
      </c>
      <c r="M34" s="9">
        <v>833</v>
      </c>
      <c r="N34" s="9">
        <v>977</v>
      </c>
      <c r="O34" s="9">
        <v>1261</v>
      </c>
      <c r="P34" s="9">
        <v>1766</v>
      </c>
      <c r="Q34" s="9">
        <v>2337</v>
      </c>
      <c r="R34" s="9">
        <v>3150</v>
      </c>
      <c r="S34" s="9">
        <v>3736</v>
      </c>
      <c r="T34" s="9">
        <v>4335</v>
      </c>
      <c r="U34" s="9">
        <v>5186</v>
      </c>
      <c r="V34" s="9">
        <v>5621</v>
      </c>
      <c r="W34" s="9">
        <v>6088</v>
      </c>
      <c r="X34" s="9">
        <v>6593</v>
      </c>
      <c r="Y34" s="9">
        <v>7041</v>
      </c>
      <c r="Z34" s="9">
        <v>7314</v>
      </c>
      <c r="AA34" s="9">
        <v>7478</v>
      </c>
      <c r="AB34" s="9">
        <v>7513</v>
      </c>
      <c r="AC34" s="9">
        <v>7755</v>
      </c>
      <c r="AD34" s="9">
        <v>7869</v>
      </c>
      <c r="AE34" s="9">
        <v>7979</v>
      </c>
      <c r="AF34" s="9">
        <v>8086</v>
      </c>
      <c r="AG34" s="9">
        <v>8162</v>
      </c>
      <c r="AH34" s="9">
        <v>8236</v>
      </c>
      <c r="AI34" s="9">
        <v>8320</v>
      </c>
      <c r="AJ34" s="9">
        <v>8413</v>
      </c>
      <c r="AK34" s="9">
        <v>8565</v>
      </c>
      <c r="AL34" s="9">
        <v>8652</v>
      </c>
      <c r="AM34" s="9">
        <v>8799</v>
      </c>
      <c r="AN34" s="9">
        <v>8961</v>
      </c>
      <c r="AO34" s="9">
        <v>8961</v>
      </c>
      <c r="AP34" s="9">
        <v>9037</v>
      </c>
      <c r="AQ34" s="9">
        <v>9137</v>
      </c>
      <c r="AR34" s="9">
        <v>9241</v>
      </c>
      <c r="AS34" s="9">
        <v>9332</v>
      </c>
      <c r="AT34" s="9">
        <v>9478</v>
      </c>
      <c r="AU34" s="9">
        <v>9583</v>
      </c>
      <c r="AV34" s="9">
        <v>9661</v>
      </c>
      <c r="AW34" s="9">
        <v>9786</v>
      </c>
      <c r="AX34" s="9">
        <v>9887</v>
      </c>
      <c r="AY34" s="9">
        <v>9976</v>
      </c>
      <c r="AZ34" s="9">
        <v>10062</v>
      </c>
      <c r="BA34" s="9">
        <v>10156</v>
      </c>
      <c r="BB34" s="9">
        <v>10237</v>
      </c>
      <c r="BC34" s="9">
        <v>10284</v>
      </c>
      <c r="BD34" s="9">
        <v>10331</v>
      </c>
      <c r="BE34" s="9">
        <v>10384</v>
      </c>
      <c r="BF34" s="9">
        <v>10423</v>
      </c>
      <c r="BG34" s="9">
        <v>10450</v>
      </c>
      <c r="BH34" s="9">
        <v>10480</v>
      </c>
      <c r="BI34" s="9">
        <v>10512</v>
      </c>
      <c r="BJ34" s="9">
        <v>10537</v>
      </c>
      <c r="BK34" s="9">
        <v>10564</v>
      </c>
      <c r="BL34" s="9">
        <v>10591</v>
      </c>
      <c r="BM34" s="9">
        <v>10613</v>
      </c>
      <c r="BN34" s="9">
        <v>10635</v>
      </c>
      <c r="BO34" s="9">
        <v>10653</v>
      </c>
      <c r="CD34" s="9">
        <v>0</v>
      </c>
      <c r="CE34" s="9">
        <v>0</v>
      </c>
      <c r="CF34" s="9">
        <v>0</v>
      </c>
      <c r="CG34" s="9">
        <v>0</v>
      </c>
    </row>
    <row r="35" spans="1:85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Japan</v>
      </c>
      <c r="D35" s="6">
        <f t="shared" si="7"/>
        <v>10296</v>
      </c>
      <c r="E35" s="6">
        <f>IF(COUNTIF(I35:XFD35,"&gt;"&amp;0)=0,,HLOOKUP(COUNTIF(I35:XFD35,"&gt;"&amp;0)-1,I$1:XFD35,A35+1,FALSE))</f>
        <v>10296</v>
      </c>
      <c r="F35" s="7">
        <f>IF(COUNTIF(I35:XFD35,"&gt;"&amp;0)=0,,HLOOKUP(COUNTIF(I35:XFD35,"&gt;"&amp;0)-MIN($F$1+1,COUNTIF(I35:XFD35,"&gt;"&amp;0)),I$1:XFD35,A35+1,FALSE))</f>
        <v>7370</v>
      </c>
      <c r="G35" s="8">
        <f t="shared" si="8"/>
        <v>1.0691538623808559</v>
      </c>
      <c r="H35" s="13" t="s">
        <v>36</v>
      </c>
      <c r="I35" s="9">
        <v>105</v>
      </c>
      <c r="J35" s="9">
        <v>122</v>
      </c>
      <c r="K35" s="9">
        <v>147</v>
      </c>
      <c r="L35" s="9">
        <v>159</v>
      </c>
      <c r="M35" s="9">
        <v>170</v>
      </c>
      <c r="N35" s="9">
        <v>189</v>
      </c>
      <c r="O35" s="9">
        <v>214</v>
      </c>
      <c r="P35" s="9">
        <v>228</v>
      </c>
      <c r="Q35" s="9">
        <v>241</v>
      </c>
      <c r="R35" s="9">
        <v>256</v>
      </c>
      <c r="S35" s="9">
        <v>274</v>
      </c>
      <c r="T35" s="9">
        <v>293</v>
      </c>
      <c r="U35" s="9">
        <v>331</v>
      </c>
      <c r="V35" s="9">
        <v>360</v>
      </c>
      <c r="W35" s="9">
        <v>420</v>
      </c>
      <c r="X35" s="9">
        <v>461</v>
      </c>
      <c r="Y35" s="9">
        <v>502</v>
      </c>
      <c r="Z35" s="9">
        <v>511</v>
      </c>
      <c r="AA35" s="9">
        <v>581</v>
      </c>
      <c r="AB35" s="9">
        <v>639</v>
      </c>
      <c r="AC35" s="9">
        <v>639</v>
      </c>
      <c r="AD35" s="9">
        <v>701</v>
      </c>
      <c r="AE35" s="9">
        <v>773</v>
      </c>
      <c r="AF35" s="9">
        <v>839</v>
      </c>
      <c r="AG35" s="9">
        <v>839</v>
      </c>
      <c r="AH35" s="9">
        <v>878</v>
      </c>
      <c r="AI35" s="9">
        <v>889</v>
      </c>
      <c r="AJ35" s="9">
        <v>924</v>
      </c>
      <c r="AK35" s="9">
        <v>963</v>
      </c>
      <c r="AL35" s="9">
        <v>1007</v>
      </c>
      <c r="AM35" s="9">
        <v>1101</v>
      </c>
      <c r="AN35" s="9">
        <v>1128</v>
      </c>
      <c r="AO35" s="9">
        <v>1193</v>
      </c>
      <c r="AP35" s="9">
        <v>1307</v>
      </c>
      <c r="AQ35" s="9">
        <v>1387</v>
      </c>
      <c r="AR35" s="9">
        <v>1468</v>
      </c>
      <c r="AS35" s="9">
        <v>1693</v>
      </c>
      <c r="AT35" s="9">
        <v>1866</v>
      </c>
      <c r="AU35" s="9">
        <v>1866</v>
      </c>
      <c r="AV35" s="9">
        <v>1953</v>
      </c>
      <c r="AW35" s="9">
        <v>2178</v>
      </c>
      <c r="AX35" s="9">
        <v>2495</v>
      </c>
      <c r="AY35" s="9">
        <v>2617</v>
      </c>
      <c r="AZ35" s="9">
        <v>3139</v>
      </c>
      <c r="BA35" s="9">
        <v>3139</v>
      </c>
      <c r="BB35" s="9">
        <v>3654</v>
      </c>
      <c r="BC35" s="9">
        <v>3906</v>
      </c>
      <c r="BD35" s="9">
        <v>4257</v>
      </c>
      <c r="BE35" s="9">
        <v>4667</v>
      </c>
      <c r="BF35" s="9">
        <v>5530</v>
      </c>
      <c r="BG35" s="9">
        <v>6005</v>
      </c>
      <c r="BH35" s="9">
        <v>6748</v>
      </c>
      <c r="BI35" s="9">
        <v>7370</v>
      </c>
      <c r="BJ35" s="9">
        <v>7645</v>
      </c>
      <c r="BK35" s="9">
        <v>8100</v>
      </c>
      <c r="BL35" s="9">
        <v>8626</v>
      </c>
      <c r="BM35" s="9">
        <v>9787</v>
      </c>
      <c r="BN35" s="9">
        <v>10296</v>
      </c>
      <c r="CD35" s="9">
        <v>0</v>
      </c>
      <c r="CE35" s="9">
        <v>0</v>
      </c>
      <c r="CF35" s="9">
        <v>0</v>
      </c>
    </row>
    <row r="36" spans="1:85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Chile</v>
      </c>
      <c r="D36" s="6">
        <f t="shared" si="7"/>
        <v>9730</v>
      </c>
      <c r="E36" s="6">
        <f>IF(COUNTIF(I36:XFD36,"&gt;"&amp;0)=0,,HLOOKUP(COUNTIF(I36:XFD36,"&gt;"&amp;0)-1,I$1:XFD36,A36+1,FALSE))</f>
        <v>9730</v>
      </c>
      <c r="F36" s="7">
        <f>IF(COUNTIF(I36:XFD36,"&gt;"&amp;0)=0,,HLOOKUP(COUNTIF(I36:XFD36,"&gt;"&amp;0)-MIN($F$1+1,COUNTIF(I36:XFD36,"&gt;"&amp;0)),I$1:XFD36,A36+1,FALSE))</f>
        <v>7525</v>
      </c>
      <c r="G36" s="8">
        <f t="shared" si="8"/>
        <v>1.0527403453294957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  <c r="N36" s="9">
        <v>537</v>
      </c>
      <c r="O36" s="9">
        <v>632</v>
      </c>
      <c r="P36" s="9">
        <v>746</v>
      </c>
      <c r="Q36" s="9">
        <v>922</v>
      </c>
      <c r="R36" s="9">
        <v>1142</v>
      </c>
      <c r="S36" s="9">
        <v>1306</v>
      </c>
      <c r="T36" s="9">
        <v>1610</v>
      </c>
      <c r="U36" s="9">
        <v>1909</v>
      </c>
      <c r="V36" s="9">
        <v>2139</v>
      </c>
      <c r="W36" s="9">
        <v>2449</v>
      </c>
      <c r="X36" s="9">
        <v>2738</v>
      </c>
      <c r="Y36" s="9">
        <v>3031</v>
      </c>
      <c r="Z36" s="9">
        <v>3404</v>
      </c>
      <c r="AA36" s="9">
        <v>3737</v>
      </c>
      <c r="AB36" s="9">
        <v>4161</v>
      </c>
      <c r="AC36" s="9">
        <v>4471</v>
      </c>
      <c r="AD36" s="9">
        <v>4815</v>
      </c>
      <c r="AE36" s="9">
        <v>5116</v>
      </c>
      <c r="AF36" s="9">
        <v>5546</v>
      </c>
      <c r="AG36" s="9">
        <v>5972</v>
      </c>
      <c r="AH36" s="9">
        <v>6501</v>
      </c>
      <c r="AI36" s="9">
        <v>6927</v>
      </c>
      <c r="AJ36" s="9">
        <v>7213</v>
      </c>
      <c r="AK36" s="9">
        <v>7525</v>
      </c>
      <c r="AL36" s="9">
        <v>7917</v>
      </c>
      <c r="AM36" s="9">
        <v>8273</v>
      </c>
      <c r="AN36" s="9">
        <v>8807</v>
      </c>
      <c r="AO36" s="9">
        <v>9252</v>
      </c>
      <c r="AP36" s="9">
        <v>9730</v>
      </c>
    </row>
    <row r="37" spans="1:85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Ecuador</v>
      </c>
      <c r="D37" s="6">
        <f t="shared" si="7"/>
        <v>9022</v>
      </c>
      <c r="E37" s="6">
        <f>IF(COUNTIF(I37:XFD37,"&gt;"&amp;0)=0,,HLOOKUP(COUNTIF(I37:XFD37,"&gt;"&amp;0)-1,I$1:XFD37,A37+1,FALSE))</f>
        <v>9022</v>
      </c>
      <c r="F37" s="7">
        <f>IF(COUNTIF(I37:XFD37,"&gt;"&amp;0)=0,,HLOOKUP(COUNTIF(I37:XFD37,"&gt;"&amp;0)-MIN($F$1+1,COUNTIF(I37:XFD37,"&gt;"&amp;0)),I$1:XFD37,A37+1,FALSE))</f>
        <v>7529</v>
      </c>
      <c r="G37" s="8">
        <f t="shared" si="8"/>
        <v>1.0368432510221586</v>
      </c>
      <c r="H37" s="13" t="s">
        <v>103</v>
      </c>
      <c r="I37" s="9">
        <v>111</v>
      </c>
      <c r="J37" s="9">
        <v>199</v>
      </c>
      <c r="K37" s="9">
        <v>367</v>
      </c>
      <c r="L37" s="9">
        <v>506</v>
      </c>
      <c r="M37" s="9">
        <v>789</v>
      </c>
      <c r="N37" s="9">
        <v>981</v>
      </c>
      <c r="O37" s="9">
        <v>1082</v>
      </c>
      <c r="P37" s="9">
        <v>1173</v>
      </c>
      <c r="Q37" s="9">
        <v>1403</v>
      </c>
      <c r="R37" s="9">
        <v>1595</v>
      </c>
      <c r="S37" s="9">
        <v>1823</v>
      </c>
      <c r="T37" s="9">
        <v>1924</v>
      </c>
      <c r="U37" s="9">
        <v>1962</v>
      </c>
      <c r="V37" s="9">
        <v>2240</v>
      </c>
      <c r="W37" s="9">
        <v>2748</v>
      </c>
      <c r="X37" s="9">
        <v>3163</v>
      </c>
      <c r="Y37" s="9">
        <v>3368</v>
      </c>
      <c r="Z37" s="9">
        <v>3465</v>
      </c>
      <c r="AA37" s="9">
        <v>3646</v>
      </c>
      <c r="AB37" s="9">
        <v>3747</v>
      </c>
      <c r="AC37" s="9">
        <v>3747</v>
      </c>
      <c r="AD37" s="9">
        <v>4450</v>
      </c>
      <c r="AE37" s="9">
        <v>4965</v>
      </c>
      <c r="AF37" s="9">
        <v>7161</v>
      </c>
      <c r="AG37" s="9">
        <v>7257</v>
      </c>
      <c r="AH37" s="9">
        <v>7466</v>
      </c>
      <c r="AI37" s="9">
        <v>7529</v>
      </c>
      <c r="AJ37" s="9">
        <v>7603</v>
      </c>
      <c r="AK37" s="9">
        <v>7858</v>
      </c>
      <c r="AL37" s="9">
        <v>8225</v>
      </c>
      <c r="AM37" s="9">
        <v>8450</v>
      </c>
      <c r="AN37" s="9">
        <v>9022</v>
      </c>
    </row>
    <row r="38" spans="1:85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8742</v>
      </c>
      <c r="E38" s="6">
        <f>IF(COUNTIF(I38:XFD38,"&gt;"&amp;0)=0,,HLOOKUP(COUNTIF(I38:XFD38,"&gt;"&amp;0)-1,I$1:XFD38,A38+1,FALSE))</f>
        <v>8742</v>
      </c>
      <c r="F38" s="7">
        <f>IF(COUNTIF(I38:XFD38,"&gt;"&amp;0)=0,,HLOOKUP(COUNTIF(I38:XFD38,"&gt;"&amp;0)-MIN($F$1+1,COUNTIF(I38:XFD38,"&gt;"&amp;0)),I$1:XFD38,A38+1,FALSE))</f>
        <v>6934</v>
      </c>
      <c r="G38" s="8">
        <f t="shared" si="8"/>
        <v>1.0474309270074884</v>
      </c>
      <c r="H38" s="13" t="s">
        <v>137</v>
      </c>
      <c r="I38" s="9">
        <v>103</v>
      </c>
      <c r="J38" s="9">
        <v>119</v>
      </c>
      <c r="K38" s="9">
        <v>177</v>
      </c>
      <c r="L38" s="9">
        <v>238</v>
      </c>
      <c r="M38" s="9">
        <v>251</v>
      </c>
      <c r="N38" s="9">
        <v>355</v>
      </c>
      <c r="O38" s="9">
        <v>425</v>
      </c>
      <c r="P38" s="9">
        <v>536</v>
      </c>
      <c r="Q38" s="9">
        <v>634</v>
      </c>
      <c r="R38" s="9">
        <v>749</v>
      </c>
      <c r="S38" s="9">
        <v>901</v>
      </c>
      <c r="T38" s="9">
        <v>1051</v>
      </c>
      <c r="U38" s="9">
        <v>1221</v>
      </c>
      <c r="V38" s="9">
        <v>1389</v>
      </c>
      <c r="W38" s="9">
        <v>1638</v>
      </c>
      <c r="X38" s="9">
        <v>1862</v>
      </c>
      <c r="Y38" s="9">
        <v>2055</v>
      </c>
      <c r="Z38" s="9">
        <v>2311</v>
      </c>
      <c r="AA38" s="9">
        <v>2554</v>
      </c>
      <c r="AB38" s="9">
        <v>2946</v>
      </c>
      <c r="AC38" s="9">
        <v>3383</v>
      </c>
      <c r="AD38" s="9">
        <v>3627</v>
      </c>
      <c r="AE38" s="9">
        <v>4102</v>
      </c>
      <c r="AF38" s="9">
        <v>4413</v>
      </c>
      <c r="AG38" s="9">
        <v>4848</v>
      </c>
      <c r="AH38" s="9">
        <v>5205</v>
      </c>
      <c r="AI38" s="9">
        <v>5575</v>
      </c>
      <c r="AJ38" s="9">
        <v>5955</v>
      </c>
      <c r="AK38" s="9">
        <v>6356</v>
      </c>
      <c r="AL38" s="9">
        <v>6674</v>
      </c>
      <c r="AM38" s="9">
        <v>6934</v>
      </c>
      <c r="AN38" s="9">
        <v>7202</v>
      </c>
      <c r="AO38" s="9">
        <v>7582</v>
      </c>
      <c r="AP38" s="9">
        <v>7918</v>
      </c>
      <c r="AQ38" s="9">
        <v>8379</v>
      </c>
      <c r="AR38" s="9">
        <v>8742</v>
      </c>
    </row>
    <row r="39" spans="1:85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Romania</v>
      </c>
      <c r="D39" s="6">
        <f t="shared" si="7"/>
        <v>8418</v>
      </c>
      <c r="E39" s="6">
        <f>IF(COUNTIF(I39:XFD39,"&gt;"&amp;0)=0,,HLOOKUP(COUNTIF(I39:XFD39,"&gt;"&amp;0)-1,I$1:XFD39,A39+1,FALSE))</f>
        <v>8418</v>
      </c>
      <c r="F39" s="7">
        <f>IF(COUNTIF(I39:XFD39,"&gt;"&amp;0)=0,,HLOOKUP(COUNTIF(I39:XFD39,"&gt;"&amp;0)-MIN($F$1+1,COUNTIF(I39:XFD39,"&gt;"&amp;0)),I$1:XFD39,A39+1,FALSE))</f>
        <v>6633</v>
      </c>
      <c r="G39" s="8">
        <f t="shared" si="8"/>
        <v>1.0488171611237276</v>
      </c>
      <c r="H39" s="13" t="s">
        <v>86</v>
      </c>
      <c r="I39" s="9">
        <v>123</v>
      </c>
      <c r="J39" s="9">
        <v>131</v>
      </c>
      <c r="K39" s="9">
        <v>158</v>
      </c>
      <c r="L39" s="9">
        <v>184</v>
      </c>
      <c r="M39" s="9">
        <v>260</v>
      </c>
      <c r="N39" s="9">
        <v>277</v>
      </c>
      <c r="O39" s="9">
        <v>308</v>
      </c>
      <c r="P39" s="9">
        <v>367</v>
      </c>
      <c r="Q39" s="9">
        <v>433</v>
      </c>
      <c r="R39" s="9">
        <v>576</v>
      </c>
      <c r="S39" s="9">
        <v>794</v>
      </c>
      <c r="T39" s="9">
        <v>906</v>
      </c>
      <c r="U39" s="9">
        <v>1029</v>
      </c>
      <c r="V39" s="9">
        <v>1292</v>
      </c>
      <c r="W39" s="9">
        <v>1452</v>
      </c>
      <c r="X39" s="9">
        <v>1815</v>
      </c>
      <c r="Y39" s="9">
        <v>2109</v>
      </c>
      <c r="Z39" s="9">
        <v>2245</v>
      </c>
      <c r="AA39" s="9">
        <v>2460</v>
      </c>
      <c r="AB39" s="9">
        <v>2738</v>
      </c>
      <c r="AC39" s="9">
        <v>3183</v>
      </c>
      <c r="AD39" s="9">
        <v>3613</v>
      </c>
      <c r="AE39" s="9">
        <v>3864</v>
      </c>
      <c r="AF39" s="9">
        <v>4057</v>
      </c>
      <c r="AG39" s="9">
        <v>4417</v>
      </c>
      <c r="AH39" s="9">
        <v>4761</v>
      </c>
      <c r="AI39" s="9">
        <v>5202</v>
      </c>
      <c r="AJ39" s="9">
        <v>5467</v>
      </c>
      <c r="AK39" s="9">
        <v>5990</v>
      </c>
      <c r="AL39" s="9">
        <v>6300</v>
      </c>
      <c r="AM39" s="9">
        <v>6633</v>
      </c>
      <c r="AN39" s="9">
        <v>6879</v>
      </c>
      <c r="AO39" s="9">
        <v>7216</v>
      </c>
      <c r="AP39" s="9">
        <v>7707</v>
      </c>
      <c r="AQ39" s="9">
        <v>8067</v>
      </c>
      <c r="AR39" s="9">
        <v>8418</v>
      </c>
    </row>
    <row r="40" spans="1:85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Saudi Arabia</v>
      </c>
      <c r="D40" s="6">
        <f t="shared" si="7"/>
        <v>8274</v>
      </c>
      <c r="E40" s="6">
        <f>IF(COUNTIF(I40:XFD40,"&gt;"&amp;0)=0,,HLOOKUP(COUNTIF(I40:XFD40,"&gt;"&amp;0)-1,I$1:XFD40,A40+1,FALSE))</f>
        <v>8274</v>
      </c>
      <c r="F40" s="7">
        <f>IF(COUNTIF(I40:XFD40,"&gt;"&amp;0)=0,,HLOOKUP(COUNTIF(I40:XFD40,"&gt;"&amp;0)-MIN($F$1+1,COUNTIF(I40:XFD40,"&gt;"&amp;0)),I$1:XFD40,A40+1,FALSE))</f>
        <v>4934</v>
      </c>
      <c r="G40" s="8">
        <f t="shared" si="8"/>
        <v>1.1089278082443714</v>
      </c>
      <c r="H40" s="13" t="s">
        <v>113</v>
      </c>
      <c r="I40" s="9">
        <v>103</v>
      </c>
      <c r="J40" s="9">
        <v>103</v>
      </c>
      <c r="K40" s="9">
        <v>118</v>
      </c>
      <c r="L40" s="9">
        <v>171</v>
      </c>
      <c r="M40" s="9">
        <v>171</v>
      </c>
      <c r="N40" s="9">
        <v>274</v>
      </c>
      <c r="O40" s="9">
        <v>344</v>
      </c>
      <c r="P40" s="9">
        <v>392</v>
      </c>
      <c r="Q40" s="9">
        <v>511</v>
      </c>
      <c r="R40" s="9">
        <v>562</v>
      </c>
      <c r="S40" s="9">
        <v>767</v>
      </c>
      <c r="T40" s="9">
        <v>900</v>
      </c>
      <c r="U40" s="9">
        <v>1012</v>
      </c>
      <c r="V40" s="9">
        <v>1104</v>
      </c>
      <c r="W40" s="9">
        <v>1203</v>
      </c>
      <c r="X40" s="9">
        <v>1299</v>
      </c>
      <c r="Y40" s="9">
        <v>1453</v>
      </c>
      <c r="Z40" s="9">
        <v>1563</v>
      </c>
      <c r="AA40" s="9">
        <v>1720</v>
      </c>
      <c r="AB40" s="9">
        <v>1885</v>
      </c>
      <c r="AC40" s="9">
        <v>2039</v>
      </c>
      <c r="AD40" s="9">
        <v>2179</v>
      </c>
      <c r="AE40" s="9">
        <v>2402</v>
      </c>
      <c r="AF40" s="9">
        <v>2605</v>
      </c>
      <c r="AG40" s="9">
        <v>2795</v>
      </c>
      <c r="AH40" s="9">
        <v>2932</v>
      </c>
      <c r="AI40" s="9">
        <v>3287</v>
      </c>
      <c r="AJ40" s="9">
        <v>3651</v>
      </c>
      <c r="AK40" s="9">
        <v>4033</v>
      </c>
      <c r="AL40" s="9">
        <v>4462</v>
      </c>
      <c r="AM40" s="9">
        <v>4934</v>
      </c>
      <c r="AN40" s="9">
        <v>5369</v>
      </c>
      <c r="AO40" s="9">
        <v>5862</v>
      </c>
      <c r="AP40" s="9">
        <v>6380</v>
      </c>
      <c r="AQ40" s="9">
        <v>7142</v>
      </c>
      <c r="AR40" s="9">
        <v>8274</v>
      </c>
    </row>
    <row r="41" spans="1:85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Pakistan</v>
      </c>
      <c r="D41" s="6">
        <f t="shared" si="7"/>
        <v>7638</v>
      </c>
      <c r="E41" s="6">
        <f>IF(COUNTIF(I41:XFD41,"&gt;"&amp;0)=0,,HLOOKUP(COUNTIF(I41:XFD41,"&gt;"&amp;0)-1,I$1:XFD41,A41+1,FALSE))</f>
        <v>7638</v>
      </c>
      <c r="F41" s="7">
        <f>IF(COUNTIF(I41:XFD41,"&gt;"&amp;0)=0,,HLOOKUP(COUNTIF(I41:XFD41,"&gt;"&amp;0)-MIN($F$1+1,COUNTIF(I41:XFD41,"&gt;"&amp;0)),I$1:XFD41,A41+1,FALSE))</f>
        <v>5496</v>
      </c>
      <c r="G41" s="8">
        <f t="shared" si="8"/>
        <v>1.0680377077285357</v>
      </c>
      <c r="H41" s="13" t="s">
        <v>80</v>
      </c>
      <c r="I41" s="9">
        <v>136</v>
      </c>
      <c r="J41" s="9">
        <v>236</v>
      </c>
      <c r="K41" s="9">
        <v>299</v>
      </c>
      <c r="L41" s="9">
        <v>454</v>
      </c>
      <c r="M41" s="9">
        <v>501</v>
      </c>
      <c r="N41" s="9">
        <v>730</v>
      </c>
      <c r="O41" s="9">
        <v>776</v>
      </c>
      <c r="P41" s="9">
        <v>875</v>
      </c>
      <c r="Q41" s="9">
        <v>972</v>
      </c>
      <c r="R41" s="9">
        <v>1063</v>
      </c>
      <c r="S41" s="9">
        <v>1201</v>
      </c>
      <c r="T41" s="9">
        <v>1373</v>
      </c>
      <c r="U41" s="9">
        <v>1495</v>
      </c>
      <c r="V41" s="9">
        <v>1597</v>
      </c>
      <c r="W41" s="9">
        <v>1717</v>
      </c>
      <c r="X41" s="9">
        <v>1938</v>
      </c>
      <c r="Y41" s="9">
        <v>2118</v>
      </c>
      <c r="Z41" s="9">
        <v>2421</v>
      </c>
      <c r="AA41" s="9">
        <v>2686</v>
      </c>
      <c r="AB41" s="9">
        <v>2818</v>
      </c>
      <c r="AC41" s="9">
        <v>3157</v>
      </c>
      <c r="AD41" s="9">
        <v>3766</v>
      </c>
      <c r="AE41" s="9">
        <v>4035</v>
      </c>
      <c r="AF41" s="9">
        <v>4263</v>
      </c>
      <c r="AG41" s="9">
        <v>4489</v>
      </c>
      <c r="AH41" s="9">
        <v>4695</v>
      </c>
      <c r="AI41" s="9">
        <v>5011</v>
      </c>
      <c r="AJ41" s="9">
        <v>5230</v>
      </c>
      <c r="AK41" s="9">
        <v>5496</v>
      </c>
      <c r="AL41" s="9">
        <v>5837</v>
      </c>
      <c r="AM41" s="9">
        <v>6383</v>
      </c>
      <c r="AN41" s="9">
        <v>6919</v>
      </c>
      <c r="AO41" s="9">
        <v>7025</v>
      </c>
      <c r="AP41" s="9">
        <v>7638</v>
      </c>
    </row>
    <row r="42" spans="1:85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Denmark</v>
      </c>
      <c r="D42" s="6">
        <f t="shared" si="7"/>
        <v>7437</v>
      </c>
      <c r="E42" s="6">
        <f>IF(COUNTIF(I42:XFD42,"&gt;"&amp;0)=0,,HLOOKUP(COUNTIF(I42:XFD42,"&gt;"&amp;0)-1,I$1:XFD42,A42+1,FALSE))</f>
        <v>7437</v>
      </c>
      <c r="F42" s="7">
        <f>IF(COUNTIF(I42:XFD42,"&gt;"&amp;0)=0,,HLOOKUP(COUNTIF(I42:XFD42,"&gt;"&amp;0)-MIN($F$1+1,COUNTIF(I42:XFD42,"&gt;"&amp;0)),I$1:XFD42,A42+1,FALSE))</f>
        <v>6513</v>
      </c>
      <c r="G42" s="8">
        <f t="shared" si="8"/>
        <v>1.0268886191452626</v>
      </c>
      <c r="H42" s="13" t="s">
        <v>87</v>
      </c>
      <c r="I42" s="9">
        <v>264</v>
      </c>
      <c r="J42" s="9">
        <v>444</v>
      </c>
      <c r="K42" s="9">
        <v>617</v>
      </c>
      <c r="L42" s="9">
        <v>804</v>
      </c>
      <c r="M42" s="9">
        <v>836</v>
      </c>
      <c r="N42" s="9">
        <v>875</v>
      </c>
      <c r="O42" s="9">
        <v>933</v>
      </c>
      <c r="P42" s="9">
        <v>1025</v>
      </c>
      <c r="Q42" s="9">
        <v>1116</v>
      </c>
      <c r="R42" s="9">
        <v>1225</v>
      </c>
      <c r="S42" s="9">
        <v>1337</v>
      </c>
      <c r="T42" s="9">
        <v>1420</v>
      </c>
      <c r="U42" s="9">
        <v>1514</v>
      </c>
      <c r="V42" s="9">
        <v>1572</v>
      </c>
      <c r="W42" s="9">
        <v>1718</v>
      </c>
      <c r="X42" s="9">
        <v>1862</v>
      </c>
      <c r="Y42" s="9">
        <v>2023</v>
      </c>
      <c r="Z42" s="9">
        <v>2200</v>
      </c>
      <c r="AA42" s="9">
        <v>2366</v>
      </c>
      <c r="AB42" s="9">
        <v>2564</v>
      </c>
      <c r="AC42" s="9">
        <v>2755</v>
      </c>
      <c r="AD42" s="9">
        <v>3039</v>
      </c>
      <c r="AE42" s="9">
        <v>3290</v>
      </c>
      <c r="AF42" s="9">
        <v>3573</v>
      </c>
      <c r="AG42" s="9">
        <v>3946</v>
      </c>
      <c r="AH42" s="9">
        <v>4269</v>
      </c>
      <c r="AI42" s="9">
        <v>4561</v>
      </c>
      <c r="AJ42" s="9">
        <v>4875</v>
      </c>
      <c r="AK42" s="9">
        <v>5266</v>
      </c>
      <c r="AL42" s="9">
        <v>5597</v>
      </c>
      <c r="AM42" s="9">
        <v>5830</v>
      </c>
      <c r="AN42" s="9">
        <v>6014</v>
      </c>
      <c r="AO42" s="9">
        <v>6191</v>
      </c>
      <c r="AP42" s="9">
        <v>6369</v>
      </c>
      <c r="AQ42" s="9">
        <v>6513</v>
      </c>
      <c r="AR42" s="9">
        <v>6706</v>
      </c>
      <c r="AS42" s="9">
        <v>6876</v>
      </c>
      <c r="AT42" s="9">
        <v>7074</v>
      </c>
      <c r="AU42" s="9">
        <v>7268</v>
      </c>
      <c r="AV42" s="9">
        <v>7437</v>
      </c>
    </row>
    <row r="43" spans="1:85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Norway</v>
      </c>
      <c r="D43" s="6">
        <f t="shared" si="7"/>
        <v>7036</v>
      </c>
      <c r="E43" s="6">
        <f>IF(COUNTIF(I43:XFD43,"&gt;"&amp;0)=0,,HLOOKUP(COUNTIF(I43:XFD43,"&gt;"&amp;0)-1,I$1:XFD43,A43+1,FALSE))</f>
        <v>7036</v>
      </c>
      <c r="F43" s="7">
        <f>IF(COUNTIF(I43:XFD43,"&gt;"&amp;0)=0,,HLOOKUP(COUNTIF(I43:XFD43,"&gt;"&amp;0)-MIN($F$1+1,COUNTIF(I43:XFD43,"&gt;"&amp;0)),I$1:XFD43,A43+1,FALSE))</f>
        <v>6603</v>
      </c>
      <c r="G43" s="8">
        <f t="shared" si="8"/>
        <v>1.0127841748449149</v>
      </c>
      <c r="H43" s="13" t="s">
        <v>85</v>
      </c>
      <c r="I43" s="9">
        <v>108</v>
      </c>
      <c r="J43" s="9">
        <v>147</v>
      </c>
      <c r="K43" s="9">
        <v>176</v>
      </c>
      <c r="L43" s="9">
        <v>205</v>
      </c>
      <c r="M43" s="9">
        <v>400</v>
      </c>
      <c r="N43" s="9">
        <v>598</v>
      </c>
      <c r="O43" s="9">
        <v>702</v>
      </c>
      <c r="P43" s="9">
        <v>996</v>
      </c>
      <c r="Q43" s="9">
        <v>1090</v>
      </c>
      <c r="R43" s="9">
        <v>1221</v>
      </c>
      <c r="S43" s="9">
        <v>1333</v>
      </c>
      <c r="T43" s="9">
        <v>1463</v>
      </c>
      <c r="U43" s="9">
        <v>1550</v>
      </c>
      <c r="V43" s="9">
        <v>1746</v>
      </c>
      <c r="W43" s="9">
        <v>1914</v>
      </c>
      <c r="X43" s="9">
        <v>2118</v>
      </c>
      <c r="Y43" s="9">
        <v>2385</v>
      </c>
      <c r="Z43" s="9">
        <v>2621</v>
      </c>
      <c r="AA43" s="9">
        <v>2863</v>
      </c>
      <c r="AB43" s="9">
        <v>3084</v>
      </c>
      <c r="AC43" s="9">
        <v>3369</v>
      </c>
      <c r="AD43" s="9">
        <v>3755</v>
      </c>
      <c r="AE43" s="9">
        <v>4015</v>
      </c>
      <c r="AF43" s="9">
        <v>4284</v>
      </c>
      <c r="AG43" s="9">
        <v>4445</v>
      </c>
      <c r="AH43" s="9">
        <v>4641</v>
      </c>
      <c r="AI43" s="9">
        <v>4863</v>
      </c>
      <c r="AJ43" s="9">
        <v>5147</v>
      </c>
      <c r="AK43" s="9">
        <v>5370</v>
      </c>
      <c r="AL43" s="9">
        <v>5550</v>
      </c>
      <c r="AM43" s="9">
        <v>5687</v>
      </c>
      <c r="AN43" s="9">
        <v>5865</v>
      </c>
      <c r="AO43" s="9">
        <v>6086</v>
      </c>
      <c r="AP43" s="9">
        <v>6086</v>
      </c>
      <c r="AQ43" s="9">
        <v>6211</v>
      </c>
      <c r="AR43" s="9">
        <v>6314</v>
      </c>
      <c r="AS43" s="9">
        <v>6409</v>
      </c>
      <c r="AT43" s="9">
        <v>6525</v>
      </c>
      <c r="AU43" s="9">
        <v>6603</v>
      </c>
      <c r="AV43" s="9">
        <v>6623</v>
      </c>
      <c r="AW43" s="9">
        <v>6740</v>
      </c>
      <c r="AX43" s="9">
        <v>6896</v>
      </c>
      <c r="AY43" s="9">
        <v>6937</v>
      </c>
      <c r="AZ43" s="9">
        <v>7036</v>
      </c>
    </row>
    <row r="44" spans="1:85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Mexico</v>
      </c>
      <c r="D44" s="6">
        <f t="shared" si="7"/>
        <v>6875</v>
      </c>
      <c r="E44" s="6">
        <f>IF(COUNTIF(I44:XFD44,"&gt;"&amp;0)=0,,HLOOKUP(COUNTIF(I44:XFD44,"&gt;"&amp;0)-1,I$1:XFD44,A44+1,FALSE))</f>
        <v>6875</v>
      </c>
      <c r="F44" s="7">
        <f>IF(COUNTIF(I44:XFD44,"&gt;"&amp;0)=0,,HLOOKUP(COUNTIF(I44:XFD44,"&gt;"&amp;0)-MIN($F$1+1,COUNTIF(I44:XFD44,"&gt;"&amp;0)),I$1:XFD44,A44+1,FALSE))</f>
        <v>4661</v>
      </c>
      <c r="G44" s="8">
        <f t="shared" si="8"/>
        <v>1.0808333081413286</v>
      </c>
      <c r="H44" s="13" t="s">
        <v>94</v>
      </c>
      <c r="I44" s="9">
        <v>118</v>
      </c>
      <c r="J44" s="9">
        <v>164</v>
      </c>
      <c r="K44" s="9">
        <v>203</v>
      </c>
      <c r="L44" s="9">
        <v>251</v>
      </c>
      <c r="M44" s="9">
        <v>316</v>
      </c>
      <c r="N44" s="9">
        <v>367</v>
      </c>
      <c r="O44" s="9">
        <v>405</v>
      </c>
      <c r="P44" s="9">
        <v>475</v>
      </c>
      <c r="Q44" s="9">
        <v>585</v>
      </c>
      <c r="R44" s="9">
        <v>717</v>
      </c>
      <c r="S44" s="9">
        <v>848</v>
      </c>
      <c r="T44" s="9">
        <v>993</v>
      </c>
      <c r="U44" s="9">
        <v>1094</v>
      </c>
      <c r="V44" s="9">
        <v>1215</v>
      </c>
      <c r="W44" s="9">
        <v>1378</v>
      </c>
      <c r="X44" s="9">
        <v>1510</v>
      </c>
      <c r="Y44" s="9">
        <v>1688</v>
      </c>
      <c r="Z44" s="9">
        <v>1890</v>
      </c>
      <c r="AA44" s="9">
        <v>2143</v>
      </c>
      <c r="AB44" s="9">
        <v>2439</v>
      </c>
      <c r="AC44" s="9">
        <v>2785</v>
      </c>
      <c r="AD44" s="9">
        <v>3181</v>
      </c>
      <c r="AE44" s="9">
        <v>3441</v>
      </c>
      <c r="AF44" s="9">
        <v>3844</v>
      </c>
      <c r="AG44" s="9">
        <v>4219</v>
      </c>
      <c r="AH44" s="9">
        <v>4661</v>
      </c>
      <c r="AI44" s="9">
        <v>5014</v>
      </c>
      <c r="AJ44" s="9">
        <v>5399</v>
      </c>
      <c r="AK44" s="9">
        <v>5847</v>
      </c>
      <c r="AL44" s="9">
        <v>6297</v>
      </c>
      <c r="AM44" s="9">
        <v>6875</v>
      </c>
    </row>
    <row r="45" spans="1:85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Czechia</v>
      </c>
      <c r="D45" s="6">
        <f t="shared" si="7"/>
        <v>6606</v>
      </c>
      <c r="E45" s="6">
        <f>IF(COUNTIF(I45:XFD45,"&gt;"&amp;0)=0,,HLOOKUP(COUNTIF(I45:XFD45,"&gt;"&amp;0)-1,I$1:XFD45,A45+1,FALSE))</f>
        <v>6606</v>
      </c>
      <c r="F45" s="7">
        <f>IF(COUNTIF(I45:XFD45,"&gt;"&amp;0)=0,,HLOOKUP(COUNTIF(I45:XFD45,"&gt;"&amp;0)-MIN($F$1+1,COUNTIF(I45:XFD45,"&gt;"&amp;0)),I$1:XFD45,A45+1,FALSE))</f>
        <v>6059</v>
      </c>
      <c r="G45" s="8">
        <f t="shared" si="8"/>
        <v>1.0174369912961887</v>
      </c>
      <c r="H45" s="13" t="s">
        <v>341</v>
      </c>
      <c r="I45" s="9">
        <v>141</v>
      </c>
      <c r="J45" s="9">
        <v>189</v>
      </c>
      <c r="K45" s="9">
        <v>253</v>
      </c>
      <c r="L45" s="9">
        <v>298</v>
      </c>
      <c r="M45" s="9">
        <v>396</v>
      </c>
      <c r="N45" s="9">
        <v>464</v>
      </c>
      <c r="O45" s="9">
        <v>694</v>
      </c>
      <c r="P45" s="9">
        <v>833</v>
      </c>
      <c r="Q45" s="9">
        <v>995</v>
      </c>
      <c r="R45" s="9">
        <v>1120</v>
      </c>
      <c r="S45" s="9">
        <v>1236</v>
      </c>
      <c r="T45" s="9">
        <v>1394</v>
      </c>
      <c r="U45" s="9">
        <v>1654</v>
      </c>
      <c r="V45" s="9">
        <v>1925</v>
      </c>
      <c r="W45" s="9">
        <v>2279</v>
      </c>
      <c r="X45" s="9">
        <v>2631</v>
      </c>
      <c r="Y45" s="9">
        <v>2817</v>
      </c>
      <c r="Z45" s="9">
        <v>3001</v>
      </c>
      <c r="AA45" s="9">
        <v>3308</v>
      </c>
      <c r="AB45" s="9">
        <v>3508</v>
      </c>
      <c r="AC45" s="9">
        <v>3858</v>
      </c>
      <c r="AD45" s="9">
        <v>4091</v>
      </c>
      <c r="AE45" s="9">
        <v>4472</v>
      </c>
      <c r="AF45" s="9">
        <v>4587</v>
      </c>
      <c r="AG45" s="9">
        <v>4822</v>
      </c>
      <c r="AH45" s="9">
        <v>5017</v>
      </c>
      <c r="AI45" s="9">
        <v>5312</v>
      </c>
      <c r="AJ45" s="9">
        <v>5569</v>
      </c>
      <c r="AK45" s="9">
        <v>5732</v>
      </c>
      <c r="AL45" s="9">
        <v>5831</v>
      </c>
      <c r="AM45" s="9">
        <v>5991</v>
      </c>
      <c r="AN45" s="9">
        <v>6059</v>
      </c>
      <c r="AO45" s="9">
        <v>6111</v>
      </c>
      <c r="AP45" s="9">
        <v>6216</v>
      </c>
      <c r="AQ45" s="9">
        <v>6433</v>
      </c>
      <c r="AR45" s="9">
        <v>6549</v>
      </c>
      <c r="AS45" s="9">
        <v>6606</v>
      </c>
    </row>
    <row r="46" spans="1:85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Australia</v>
      </c>
      <c r="D46" s="6">
        <f t="shared" si="7"/>
        <v>6547</v>
      </c>
      <c r="E46" s="6">
        <f>IF(COUNTIF(I46:XFD46,"&gt;"&amp;0)=0,,HLOOKUP(COUNTIF(I46:XFD46,"&gt;"&amp;0)-1,I$1:XFD46,A46+1,FALSE))</f>
        <v>6547</v>
      </c>
      <c r="F46" s="7">
        <f>IF(COUNTIF(I46:XFD46,"&gt;"&amp;0)=0,,HLOOKUP(COUNTIF(I46:XFD46,"&gt;"&amp;0)-MIN($F$1+1,COUNTIF(I46:XFD46,"&gt;"&amp;0)),I$1:XFD46,A46+1,FALSE))</f>
        <v>6351</v>
      </c>
      <c r="G46" s="8">
        <f t="shared" si="8"/>
        <v>1.006097443917414</v>
      </c>
      <c r="H46" s="13" t="s">
        <v>48</v>
      </c>
      <c r="I46" s="9">
        <v>107</v>
      </c>
      <c r="J46" s="9">
        <v>128</v>
      </c>
      <c r="K46" s="9">
        <v>128</v>
      </c>
      <c r="L46" s="9">
        <v>200</v>
      </c>
      <c r="M46" s="9">
        <v>250</v>
      </c>
      <c r="N46" s="9">
        <v>297</v>
      </c>
      <c r="O46" s="9">
        <v>377</v>
      </c>
      <c r="P46" s="9">
        <v>452</v>
      </c>
      <c r="Q46" s="9">
        <v>568</v>
      </c>
      <c r="R46" s="9">
        <v>681</v>
      </c>
      <c r="S46" s="9">
        <v>791</v>
      </c>
      <c r="T46" s="9">
        <v>1071</v>
      </c>
      <c r="U46" s="9">
        <v>1549</v>
      </c>
      <c r="V46" s="9">
        <v>1682</v>
      </c>
      <c r="W46" s="9">
        <v>2044</v>
      </c>
      <c r="X46" s="9">
        <v>2364</v>
      </c>
      <c r="Y46" s="9">
        <v>2810</v>
      </c>
      <c r="Z46" s="9">
        <v>3143</v>
      </c>
      <c r="AA46" s="9">
        <v>3640</v>
      </c>
      <c r="AB46" s="9">
        <v>3984</v>
      </c>
      <c r="AC46" s="9">
        <v>4361</v>
      </c>
      <c r="AD46" s="9">
        <v>4559</v>
      </c>
      <c r="AE46" s="9">
        <v>4862</v>
      </c>
      <c r="AF46" s="9">
        <v>5116</v>
      </c>
      <c r="AG46" s="9">
        <v>5330</v>
      </c>
      <c r="AH46" s="9">
        <v>5550</v>
      </c>
      <c r="AI46" s="9">
        <v>5687</v>
      </c>
      <c r="AJ46" s="9">
        <v>5797</v>
      </c>
      <c r="AK46" s="9">
        <v>5895</v>
      </c>
      <c r="AL46" s="9">
        <v>6010</v>
      </c>
      <c r="AM46" s="9">
        <v>6108</v>
      </c>
      <c r="AN46" s="9">
        <v>6215</v>
      </c>
      <c r="AO46" s="9">
        <v>6303</v>
      </c>
      <c r="AP46" s="9">
        <v>6315</v>
      </c>
      <c r="AQ46" s="9">
        <v>6351</v>
      </c>
      <c r="AR46" s="9">
        <v>6415</v>
      </c>
      <c r="AS46" s="9">
        <v>6440</v>
      </c>
      <c r="AT46" s="9">
        <v>6462</v>
      </c>
      <c r="AU46" s="9">
        <v>6522</v>
      </c>
      <c r="AV46" s="9">
        <v>6547</v>
      </c>
    </row>
    <row r="47" spans="1:85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United Arab Emirates</v>
      </c>
      <c r="D47" s="6">
        <f t="shared" si="7"/>
        <v>6302</v>
      </c>
      <c r="E47" s="6">
        <f>IF(COUNTIF(I47:XFD47,"&gt;"&amp;0)=0,,HLOOKUP(COUNTIF(I47:XFD47,"&gt;"&amp;0)-1,I$1:XFD47,A47+1,FALSE))</f>
        <v>6302</v>
      </c>
      <c r="F47" s="7">
        <f>IF(COUNTIF(I47:XFD47,"&gt;"&amp;0)=0,,HLOOKUP(COUNTIF(I47:XFD47,"&gt;"&amp;0)-MIN($F$1+1,COUNTIF(I47:XFD47,"&gt;"&amp;0)),I$1:XFD47,A47+1,FALSE))</f>
        <v>4521</v>
      </c>
      <c r="G47" s="8">
        <f t="shared" si="8"/>
        <v>1.0686826983741762</v>
      </c>
      <c r="H47" s="13" t="s">
        <v>55</v>
      </c>
      <c r="I47" s="9">
        <v>113</v>
      </c>
      <c r="J47" s="9">
        <v>140</v>
      </c>
      <c r="K47" s="9">
        <v>140</v>
      </c>
      <c r="L47" s="9">
        <v>153</v>
      </c>
      <c r="M47" s="9">
        <v>153</v>
      </c>
      <c r="N47" s="9">
        <v>198</v>
      </c>
      <c r="O47" s="9">
        <v>248</v>
      </c>
      <c r="P47" s="9">
        <v>333</v>
      </c>
      <c r="Q47" s="9">
        <v>333</v>
      </c>
      <c r="R47" s="9">
        <v>405</v>
      </c>
      <c r="S47" s="9">
        <v>468</v>
      </c>
      <c r="T47" s="9">
        <v>570</v>
      </c>
      <c r="U47" s="9">
        <v>611</v>
      </c>
      <c r="V47" s="9">
        <v>664</v>
      </c>
      <c r="W47" s="9">
        <v>814</v>
      </c>
      <c r="X47" s="9">
        <v>1024</v>
      </c>
      <c r="Y47" s="9">
        <v>1264</v>
      </c>
      <c r="Z47" s="9">
        <v>1505</v>
      </c>
      <c r="AA47" s="9">
        <v>1799</v>
      </c>
      <c r="AB47" s="9">
        <v>2076</v>
      </c>
      <c r="AC47" s="9">
        <v>2359</v>
      </c>
      <c r="AD47" s="9">
        <v>2659</v>
      </c>
      <c r="AE47" s="9">
        <v>2990</v>
      </c>
      <c r="AF47" s="9">
        <v>3360</v>
      </c>
      <c r="AG47" s="9">
        <v>3736</v>
      </c>
      <c r="AH47" s="9">
        <v>4123</v>
      </c>
      <c r="AI47" s="9">
        <v>4521</v>
      </c>
      <c r="AJ47" s="9">
        <v>4933</v>
      </c>
      <c r="AK47" s="9">
        <v>5365</v>
      </c>
      <c r="AL47" s="9">
        <v>5825</v>
      </c>
      <c r="AM47" s="9">
        <v>6302</v>
      </c>
      <c r="AN47" s="9">
        <v>6302</v>
      </c>
    </row>
    <row r="48" spans="1:85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Indonesia</v>
      </c>
      <c r="D48" s="6">
        <f t="shared" si="7"/>
        <v>6248</v>
      </c>
      <c r="E48" s="6">
        <f>IF(COUNTIF(I48:XFD48,"&gt;"&amp;0)=0,,HLOOKUP(COUNTIF(I48:XFD48,"&gt;"&amp;0)-1,I$1:XFD48,A48+1,FALSE))</f>
        <v>6248</v>
      </c>
      <c r="F48" s="7">
        <f>IF(COUNTIF(I48:XFD48,"&gt;"&amp;0)=0,,HLOOKUP(COUNTIF(I48:XFD48,"&gt;"&amp;0)-MIN($F$1+1,COUNTIF(I48:XFD48,"&gt;"&amp;0)),I$1:XFD48,A48+1,FALSE))</f>
        <v>4557</v>
      </c>
      <c r="G48" s="8">
        <f t="shared" si="8"/>
        <v>1.0651539897792939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  <c r="Z48" s="9">
        <v>1677</v>
      </c>
      <c r="AA48" s="9">
        <v>1790</v>
      </c>
      <c r="AB48" s="9">
        <v>1986</v>
      </c>
      <c r="AC48" s="9">
        <v>2092</v>
      </c>
      <c r="AD48" s="9">
        <v>2273</v>
      </c>
      <c r="AE48" s="9">
        <v>2491</v>
      </c>
      <c r="AF48" s="9">
        <v>2738</v>
      </c>
      <c r="AG48" s="9">
        <v>2956</v>
      </c>
      <c r="AH48" s="9">
        <v>3293</v>
      </c>
      <c r="AI48" s="9">
        <v>3512</v>
      </c>
      <c r="AJ48" s="9">
        <v>3842</v>
      </c>
      <c r="AK48" s="9">
        <v>4241</v>
      </c>
      <c r="AL48" s="9">
        <v>4557</v>
      </c>
      <c r="AM48" s="9">
        <v>4839</v>
      </c>
      <c r="AN48" s="9">
        <v>5136</v>
      </c>
      <c r="AO48" s="9">
        <v>5516</v>
      </c>
      <c r="AP48" s="9">
        <v>5923</v>
      </c>
      <c r="AQ48" s="9">
        <v>6248</v>
      </c>
    </row>
    <row r="49" spans="1:58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Philippines</v>
      </c>
      <c r="D49" s="6">
        <f t="shared" si="7"/>
        <v>6087</v>
      </c>
      <c r="E49" s="6">
        <f>IF(COUNTIF(I49:XFD49,"&gt;"&amp;0)=0,,HLOOKUP(COUNTIF(I49:XFD49,"&gt;"&amp;0)-1,I$1:XFD49,A49+1,FALSE))</f>
        <v>6087</v>
      </c>
      <c r="F49" s="7">
        <f>IF(COUNTIF(I49:XFD49,"&gt;"&amp;0)=0,,HLOOKUP(COUNTIF(I49:XFD49,"&gt;"&amp;0)-MIN($F$1+1,COUNTIF(I49:XFD49,"&gt;"&amp;0)),I$1:XFD49,A49+1,FALSE))</f>
        <v>4932</v>
      </c>
      <c r="G49" s="8">
        <f t="shared" si="8"/>
        <v>1.0429801590154244</v>
      </c>
      <c r="H49" s="13" t="s">
        <v>56</v>
      </c>
      <c r="I49" s="9">
        <v>111</v>
      </c>
      <c r="J49" s="9">
        <v>140</v>
      </c>
      <c r="K49" s="9">
        <v>142</v>
      </c>
      <c r="L49" s="9">
        <v>187</v>
      </c>
      <c r="M49" s="9">
        <v>202</v>
      </c>
      <c r="N49" s="9">
        <v>217</v>
      </c>
      <c r="O49" s="9">
        <v>230</v>
      </c>
      <c r="P49" s="9">
        <v>307</v>
      </c>
      <c r="Q49" s="9">
        <v>380</v>
      </c>
      <c r="R49" s="9">
        <v>462</v>
      </c>
      <c r="S49" s="9">
        <v>552</v>
      </c>
      <c r="T49" s="9">
        <v>636</v>
      </c>
      <c r="U49" s="9">
        <v>707</v>
      </c>
      <c r="V49" s="9">
        <v>803</v>
      </c>
      <c r="W49" s="9">
        <v>1075</v>
      </c>
      <c r="X49" s="9">
        <v>1418</v>
      </c>
      <c r="Y49" s="9">
        <v>1546</v>
      </c>
      <c r="Z49" s="9">
        <v>2084</v>
      </c>
      <c r="AA49" s="9">
        <v>2311</v>
      </c>
      <c r="AB49" s="9">
        <v>2633</v>
      </c>
      <c r="AC49" s="9">
        <v>3018</v>
      </c>
      <c r="AD49" s="9">
        <v>3094</v>
      </c>
      <c r="AE49" s="9">
        <v>3246</v>
      </c>
      <c r="AF49" s="9">
        <v>3660</v>
      </c>
      <c r="AG49" s="9">
        <v>3764</v>
      </c>
      <c r="AH49" s="9">
        <v>3870</v>
      </c>
      <c r="AI49" s="9">
        <v>4076</v>
      </c>
      <c r="AJ49" s="9">
        <v>4195</v>
      </c>
      <c r="AK49" s="9">
        <v>4428</v>
      </c>
      <c r="AL49" s="9">
        <v>4648</v>
      </c>
      <c r="AM49" s="9">
        <v>4932</v>
      </c>
      <c r="AN49" s="9">
        <v>5223</v>
      </c>
      <c r="AO49" s="9">
        <v>5453</v>
      </c>
      <c r="AP49" s="9">
        <v>5660</v>
      </c>
      <c r="AQ49" s="9">
        <v>5878</v>
      </c>
      <c r="AR49" s="9">
        <v>6087</v>
      </c>
    </row>
    <row r="50" spans="1:58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Serbia</v>
      </c>
      <c r="D50" s="6">
        <f t="shared" si="7"/>
        <v>5994</v>
      </c>
      <c r="E50" s="6">
        <f>IF(COUNTIF(I50:XFD50,"&gt;"&amp;0)=0,,HLOOKUP(COUNTIF(I50:XFD50,"&gt;"&amp;0)-1,I$1:XFD50,A50+1,FALSE))</f>
        <v>5994</v>
      </c>
      <c r="F50" s="7">
        <f>IF(COUNTIF(I50:XFD50,"&gt;"&amp;0)=0,,HLOOKUP(COUNTIF(I50:XFD50,"&gt;"&amp;0)-MIN($F$1+1,COUNTIF(I50:XFD50,"&gt;"&amp;0)),I$1:XFD50,A50+1,FALSE))</f>
        <v>4054</v>
      </c>
      <c r="G50" s="8">
        <f t="shared" si="8"/>
        <v>1.0813507825044744</v>
      </c>
      <c r="H50" s="13" t="s">
        <v>161</v>
      </c>
      <c r="I50" s="9">
        <v>103</v>
      </c>
      <c r="J50" s="9">
        <v>135</v>
      </c>
      <c r="K50" s="9">
        <v>171</v>
      </c>
      <c r="L50" s="9">
        <v>222</v>
      </c>
      <c r="M50" s="9">
        <v>249</v>
      </c>
      <c r="N50" s="9">
        <v>303</v>
      </c>
      <c r="O50" s="9">
        <v>384</v>
      </c>
      <c r="P50" s="9">
        <v>384</v>
      </c>
      <c r="Q50" s="9">
        <v>457</v>
      </c>
      <c r="R50" s="9">
        <v>659</v>
      </c>
      <c r="S50" s="9">
        <v>741</v>
      </c>
      <c r="T50" s="9">
        <v>785</v>
      </c>
      <c r="U50" s="9">
        <v>900</v>
      </c>
      <c r="V50" s="9">
        <v>1060</v>
      </c>
      <c r="W50" s="9">
        <v>1171</v>
      </c>
      <c r="X50" s="9">
        <v>1476</v>
      </c>
      <c r="Y50" s="9">
        <v>1624</v>
      </c>
      <c r="Z50" s="9">
        <v>1908</v>
      </c>
      <c r="AA50" s="9">
        <v>2200</v>
      </c>
      <c r="AB50" s="9">
        <v>2447</v>
      </c>
      <c r="AC50" s="9">
        <v>2666</v>
      </c>
      <c r="AD50" s="9">
        <v>2867</v>
      </c>
      <c r="AE50" s="9">
        <v>3105</v>
      </c>
      <c r="AF50" s="9">
        <v>3380</v>
      </c>
      <c r="AG50" s="9">
        <v>3630</v>
      </c>
      <c r="AH50" s="9">
        <v>4054</v>
      </c>
      <c r="AI50" s="9">
        <v>4465</v>
      </c>
      <c r="AJ50" s="9">
        <v>4873</v>
      </c>
      <c r="AK50" s="9">
        <v>5318</v>
      </c>
      <c r="AL50" s="9">
        <v>5690</v>
      </c>
      <c r="AM50" s="9">
        <v>5994</v>
      </c>
    </row>
    <row r="51" spans="1:58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Singapore</v>
      </c>
      <c r="D51" s="6">
        <f t="shared" si="7"/>
        <v>5992</v>
      </c>
      <c r="E51" s="6">
        <f>IF(COUNTIF(I51:XFD51,"&gt;"&amp;0)=0,,HLOOKUP(COUNTIF(I51:XFD51,"&gt;"&amp;0)-1,I$1:XFD51,A51+1,FALSE))</f>
        <v>5992</v>
      </c>
      <c r="F51" s="7">
        <f>IF(COUNTIF(I51:XFD51,"&gt;"&amp;0)=0,,HLOOKUP(COUNTIF(I51:XFD51,"&gt;"&amp;0)-MIN($F$1+1,COUNTIF(I51:XFD51,"&gt;"&amp;0)),I$1:XFD51,A51+1,FALSE))</f>
        <v>2918</v>
      </c>
      <c r="G51" s="8">
        <f t="shared" si="8"/>
        <v>1.154774814567296</v>
      </c>
      <c r="H51" s="13" t="s">
        <v>40</v>
      </c>
      <c r="I51" s="9">
        <v>102</v>
      </c>
      <c r="J51" s="9">
        <v>106</v>
      </c>
      <c r="K51" s="9">
        <v>108</v>
      </c>
      <c r="L51" s="9">
        <v>110</v>
      </c>
      <c r="M51" s="9">
        <v>110</v>
      </c>
      <c r="N51" s="9">
        <v>117</v>
      </c>
      <c r="O51" s="9">
        <v>130</v>
      </c>
      <c r="P51" s="9">
        <v>138</v>
      </c>
      <c r="Q51" s="9">
        <v>150</v>
      </c>
      <c r="R51" s="9">
        <v>150</v>
      </c>
      <c r="S51" s="9">
        <v>160</v>
      </c>
      <c r="T51" s="9">
        <v>178</v>
      </c>
      <c r="U51" s="9">
        <v>178</v>
      </c>
      <c r="V51" s="9">
        <v>200</v>
      </c>
      <c r="W51" s="9">
        <v>212</v>
      </c>
      <c r="X51" s="9">
        <v>226</v>
      </c>
      <c r="Y51" s="9">
        <v>243</v>
      </c>
      <c r="Z51" s="9">
        <v>266</v>
      </c>
      <c r="AA51" s="9">
        <v>313</v>
      </c>
      <c r="AB51" s="9">
        <v>345</v>
      </c>
      <c r="AC51" s="9">
        <v>385</v>
      </c>
      <c r="AD51" s="9">
        <v>432</v>
      </c>
      <c r="AE51" s="9">
        <v>455</v>
      </c>
      <c r="AF51" s="9">
        <v>509</v>
      </c>
      <c r="AG51" s="9">
        <v>558</v>
      </c>
      <c r="AH51" s="9">
        <v>631</v>
      </c>
      <c r="AI51" s="9">
        <v>683</v>
      </c>
      <c r="AJ51" s="9">
        <v>732</v>
      </c>
      <c r="AK51" s="9">
        <v>802</v>
      </c>
      <c r="AL51" s="9">
        <v>844</v>
      </c>
      <c r="AM51" s="9">
        <v>879</v>
      </c>
      <c r="AN51" s="9">
        <v>926</v>
      </c>
      <c r="AO51" s="9">
        <v>1000</v>
      </c>
      <c r="AP51" s="9">
        <v>1049</v>
      </c>
      <c r="AQ51" s="9">
        <v>1114</v>
      </c>
      <c r="AR51" s="9">
        <v>1189</v>
      </c>
      <c r="AS51" s="9">
        <v>1309</v>
      </c>
      <c r="AT51" s="9">
        <v>1375</v>
      </c>
      <c r="AU51" s="9">
        <v>1481</v>
      </c>
      <c r="AV51" s="9">
        <v>1623</v>
      </c>
      <c r="AW51" s="9">
        <v>1910</v>
      </c>
      <c r="AX51" s="9">
        <v>2108</v>
      </c>
      <c r="AY51" s="9">
        <v>2299</v>
      </c>
      <c r="AZ51" s="9">
        <v>2532</v>
      </c>
      <c r="BA51" s="9">
        <v>2918</v>
      </c>
      <c r="BB51" s="9">
        <v>3252</v>
      </c>
      <c r="BC51" s="9">
        <v>3699</v>
      </c>
      <c r="BD51" s="9">
        <v>4427</v>
      </c>
      <c r="BE51" s="9">
        <v>5050</v>
      </c>
      <c r="BF51" s="9">
        <v>5992</v>
      </c>
    </row>
    <row r="52" spans="1:58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Malaysia</v>
      </c>
      <c r="D52" s="6">
        <f t="shared" si="7"/>
        <v>5305</v>
      </c>
      <c r="E52" s="6">
        <f>IF(COUNTIF(I52:XFD52,"&gt;"&amp;0)=0,,HLOOKUP(COUNTIF(I52:XFD52,"&gt;"&amp;0)-1,I$1:XFD52,A52+1,FALSE))</f>
        <v>5305</v>
      </c>
      <c r="F52" s="7">
        <f>IF(COUNTIF(I52:XFD52,"&gt;"&amp;0)=0,,HLOOKUP(COUNTIF(I52:XFD52,"&gt;"&amp;0)-MIN($F$1+1,COUNTIF(I52:XFD52,"&gt;"&amp;0)),I$1:XFD52,A52+1,FALSE))</f>
        <v>4817</v>
      </c>
      <c r="G52" s="8">
        <f t="shared" si="8"/>
        <v>1.0194871318005105</v>
      </c>
      <c r="H52" s="13" t="s">
        <v>43</v>
      </c>
      <c r="I52" s="9">
        <v>117</v>
      </c>
      <c r="J52" s="9">
        <v>129</v>
      </c>
      <c r="K52" s="9">
        <v>149</v>
      </c>
      <c r="L52" s="9">
        <v>149</v>
      </c>
      <c r="M52" s="9">
        <v>197</v>
      </c>
      <c r="N52" s="9">
        <v>238</v>
      </c>
      <c r="O52" s="9">
        <v>428</v>
      </c>
      <c r="P52" s="9">
        <v>566</v>
      </c>
      <c r="Q52" s="9">
        <v>673</v>
      </c>
      <c r="R52" s="9">
        <v>790</v>
      </c>
      <c r="S52" s="9">
        <v>900</v>
      </c>
      <c r="T52" s="9">
        <v>1030</v>
      </c>
      <c r="U52" s="9">
        <v>1183</v>
      </c>
      <c r="V52" s="9">
        <v>1306</v>
      </c>
      <c r="W52" s="9">
        <v>1518</v>
      </c>
      <c r="X52" s="9">
        <v>1624</v>
      </c>
      <c r="Y52" s="9">
        <v>1796</v>
      </c>
      <c r="Z52" s="9">
        <v>2031</v>
      </c>
      <c r="AA52" s="9">
        <v>2161</v>
      </c>
      <c r="AB52" s="9">
        <v>2320</v>
      </c>
      <c r="AC52" s="9">
        <v>2470</v>
      </c>
      <c r="AD52" s="9">
        <v>2626</v>
      </c>
      <c r="AE52" s="9">
        <v>2766</v>
      </c>
      <c r="AF52" s="9">
        <v>2908</v>
      </c>
      <c r="AG52" s="9">
        <v>3116</v>
      </c>
      <c r="AH52" s="9">
        <v>3333</v>
      </c>
      <c r="AI52" s="9">
        <v>3483</v>
      </c>
      <c r="AJ52" s="9">
        <v>3662</v>
      </c>
      <c r="AK52" s="9">
        <v>3793</v>
      </c>
      <c r="AL52" s="9">
        <v>3963</v>
      </c>
      <c r="AM52" s="9">
        <v>4119</v>
      </c>
      <c r="AN52" s="9">
        <v>4228</v>
      </c>
      <c r="AO52" s="9">
        <v>4346</v>
      </c>
      <c r="AP52" s="9">
        <v>4530</v>
      </c>
      <c r="AQ52" s="9">
        <v>4683</v>
      </c>
      <c r="AR52" s="9">
        <v>4817</v>
      </c>
      <c r="AS52" s="9">
        <v>4987</v>
      </c>
      <c r="AT52" s="9">
        <v>5072</v>
      </c>
      <c r="AU52" s="9">
        <v>5182</v>
      </c>
      <c r="AV52" s="9">
        <v>5251</v>
      </c>
      <c r="AW52" s="9">
        <v>5305</v>
      </c>
    </row>
    <row r="53" spans="1:58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Ukraine</v>
      </c>
      <c r="D53" s="6">
        <f t="shared" si="7"/>
        <v>5106</v>
      </c>
      <c r="E53" s="6">
        <f>IF(COUNTIF(I53:XFD53,"&gt;"&amp;0)=0,,HLOOKUP(COUNTIF(I53:XFD53,"&gt;"&amp;0)-1,I$1:XFD53,A53+1,FALSE))</f>
        <v>5106</v>
      </c>
      <c r="F53" s="7">
        <f>IF(COUNTIF(I53:XFD53,"&gt;"&amp;0)=0,,HLOOKUP(COUNTIF(I53:XFD53,"&gt;"&amp;0)-MIN($F$1+1,COUNTIF(I53:XFD53,"&gt;"&amp;0)),I$1:XFD53,A53+1,FALSE))</f>
        <v>3102</v>
      </c>
      <c r="G53" s="8">
        <f t="shared" si="8"/>
        <v>1.1048105262531538</v>
      </c>
      <c r="H53" s="13" t="s">
        <v>129</v>
      </c>
      <c r="I53" s="9">
        <v>145</v>
      </c>
      <c r="J53" s="9">
        <v>196</v>
      </c>
      <c r="K53" s="9">
        <v>310</v>
      </c>
      <c r="L53" s="9">
        <v>356</v>
      </c>
      <c r="M53" s="9">
        <v>475</v>
      </c>
      <c r="N53" s="9">
        <v>548</v>
      </c>
      <c r="O53" s="9">
        <v>645</v>
      </c>
      <c r="P53" s="9">
        <v>794</v>
      </c>
      <c r="Q53" s="9">
        <v>897</v>
      </c>
      <c r="R53" s="9">
        <v>1072</v>
      </c>
      <c r="S53" s="9">
        <v>1225</v>
      </c>
      <c r="T53" s="9">
        <v>1308</v>
      </c>
      <c r="U53" s="9">
        <v>1319</v>
      </c>
      <c r="V53" s="9">
        <v>1462</v>
      </c>
      <c r="W53" s="9">
        <v>1668</v>
      </c>
      <c r="X53" s="9">
        <v>1892</v>
      </c>
      <c r="Y53" s="9">
        <v>2203</v>
      </c>
      <c r="Z53" s="9">
        <v>2511</v>
      </c>
      <c r="AA53" s="9">
        <v>2777</v>
      </c>
      <c r="AB53" s="9">
        <v>3102</v>
      </c>
      <c r="AC53" s="9">
        <v>3372</v>
      </c>
      <c r="AD53" s="9">
        <v>3764</v>
      </c>
      <c r="AE53" s="9">
        <v>4161</v>
      </c>
      <c r="AF53" s="9">
        <v>4662</v>
      </c>
      <c r="AG53" s="9">
        <v>5106</v>
      </c>
    </row>
    <row r="54" spans="1:58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Qatar</v>
      </c>
      <c r="D54" s="6">
        <f t="shared" si="7"/>
        <v>5008</v>
      </c>
      <c r="E54" s="6">
        <f>IF(COUNTIF(I54:XFD54,"&gt;"&amp;0)=0,,HLOOKUP(COUNTIF(I54:XFD54,"&gt;"&amp;0)-1,I$1:XFD54,A54+1,FALSE))</f>
        <v>5008</v>
      </c>
      <c r="F54" s="7">
        <f>IF(COUNTIF(I54:XFD54,"&gt;"&amp;0)=0,,HLOOKUP(COUNTIF(I54:XFD54,"&gt;"&amp;0)-MIN($F$1+1,COUNTIF(I54:XFD54,"&gt;"&amp;0)),I$1:XFD54,A54+1,FALSE))</f>
        <v>3231</v>
      </c>
      <c r="G54" s="8">
        <f t="shared" si="8"/>
        <v>1.0916048898757693</v>
      </c>
      <c r="H54" s="13" t="s">
        <v>101</v>
      </c>
      <c r="I54" s="9">
        <v>262</v>
      </c>
      <c r="J54" s="9">
        <v>262</v>
      </c>
      <c r="K54" s="9">
        <v>320</v>
      </c>
      <c r="L54" s="9">
        <v>337</v>
      </c>
      <c r="M54" s="9">
        <v>401</v>
      </c>
      <c r="N54" s="9">
        <v>439</v>
      </c>
      <c r="O54" s="9">
        <v>439</v>
      </c>
      <c r="P54" s="9">
        <v>452</v>
      </c>
      <c r="Q54" s="9">
        <v>460</v>
      </c>
      <c r="R54" s="9">
        <v>470</v>
      </c>
      <c r="S54" s="9">
        <v>481</v>
      </c>
      <c r="T54" s="9">
        <v>494</v>
      </c>
      <c r="U54" s="9">
        <v>501</v>
      </c>
      <c r="V54" s="9">
        <v>526</v>
      </c>
      <c r="W54" s="9">
        <v>537</v>
      </c>
      <c r="X54" s="9">
        <v>549</v>
      </c>
      <c r="Y54" s="9">
        <v>562</v>
      </c>
      <c r="Z54" s="9">
        <v>590</v>
      </c>
      <c r="AA54" s="9">
        <v>634</v>
      </c>
      <c r="AB54" s="9">
        <v>693</v>
      </c>
      <c r="AC54" s="9">
        <v>781</v>
      </c>
      <c r="AD54" s="9">
        <v>835</v>
      </c>
      <c r="AE54" s="9">
        <v>949</v>
      </c>
      <c r="AF54" s="9">
        <v>1075</v>
      </c>
      <c r="AG54" s="9">
        <v>1325</v>
      </c>
      <c r="AH54" s="9">
        <v>1604</v>
      </c>
      <c r="AI54" s="9">
        <v>1832</v>
      </c>
      <c r="AJ54" s="9">
        <v>2057</v>
      </c>
      <c r="AK54" s="9">
        <v>2210</v>
      </c>
      <c r="AL54" s="9">
        <v>2376</v>
      </c>
      <c r="AM54" s="9">
        <v>2512</v>
      </c>
      <c r="AN54" s="9">
        <v>2728</v>
      </c>
      <c r="AO54" s="9">
        <v>2979</v>
      </c>
      <c r="AP54" s="9">
        <v>3231</v>
      </c>
      <c r="AQ54" s="9">
        <v>3428</v>
      </c>
      <c r="AR54" s="9">
        <v>3711</v>
      </c>
      <c r="AS54" s="9">
        <v>4103</v>
      </c>
      <c r="AT54" s="9">
        <v>4663</v>
      </c>
      <c r="AU54" s="9">
        <v>5008</v>
      </c>
    </row>
    <row r="55" spans="1:58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Belarus</v>
      </c>
      <c r="D55" s="6">
        <f t="shared" si="7"/>
        <v>4779</v>
      </c>
      <c r="E55" s="6">
        <f>IF(COUNTIF(I55:XFD55,"&gt;"&amp;0)=0,,HLOOKUP(COUNTIF(I55:XFD55,"&gt;"&amp;0)-1,I$1:XFD55,A55+1,FALSE))</f>
        <v>4779</v>
      </c>
      <c r="F55" s="7">
        <f>IF(COUNTIF(I55:XFD55,"&gt;"&amp;0)=0,,HLOOKUP(COUNTIF(I55:XFD55,"&gt;"&amp;0)-MIN($F$1+1,COUNTIF(I55:XFD55,"&gt;"&amp;0)),I$1:XFD55,A55+1,FALSE))</f>
        <v>2919</v>
      </c>
      <c r="G55" s="8">
        <f t="shared" si="8"/>
        <v>1.1036226043695505</v>
      </c>
      <c r="H55" s="13" t="s">
        <v>91</v>
      </c>
      <c r="I55" s="9">
        <v>152</v>
      </c>
      <c r="J55" s="9">
        <v>152</v>
      </c>
      <c r="K55" s="9">
        <v>163</v>
      </c>
      <c r="L55" s="9">
        <v>304</v>
      </c>
      <c r="M55" s="9">
        <v>351</v>
      </c>
      <c r="N55" s="9">
        <v>440</v>
      </c>
      <c r="O55" s="9">
        <v>562</v>
      </c>
      <c r="P55" s="9">
        <v>700</v>
      </c>
      <c r="Q55" s="9">
        <v>861</v>
      </c>
      <c r="R55" s="9">
        <v>1066</v>
      </c>
      <c r="S55" s="9">
        <v>1486</v>
      </c>
      <c r="T55" s="9">
        <v>1981</v>
      </c>
      <c r="U55" s="9">
        <v>2226</v>
      </c>
      <c r="V55" s="9">
        <v>2578</v>
      </c>
      <c r="W55" s="9">
        <v>2919</v>
      </c>
      <c r="X55" s="9">
        <v>3281</v>
      </c>
      <c r="Y55" s="9">
        <v>3728</v>
      </c>
      <c r="Z55" s="9">
        <v>4204</v>
      </c>
      <c r="AA55" s="9">
        <v>4779</v>
      </c>
      <c r="AB55" s="9">
        <v>4779</v>
      </c>
    </row>
    <row r="56" spans="1:58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Dominican Republic</v>
      </c>
      <c r="D56" s="6">
        <f t="shared" si="7"/>
        <v>4335</v>
      </c>
      <c r="E56" s="6">
        <f>IF(COUNTIF(I56:XFD56,"&gt;"&amp;0)=0,,HLOOKUP(COUNTIF(I56:XFD56,"&gt;"&amp;0)-1,I$1:XFD56,A56+1,FALSE))</f>
        <v>4335</v>
      </c>
      <c r="F56" s="7">
        <f>IF(COUNTIF(I56:XFD56,"&gt;"&amp;0)=0,,HLOOKUP(COUNTIF(I56:XFD56,"&gt;"&amp;0)-MIN($F$1+1,COUNTIF(I56:XFD56,"&gt;"&amp;0)),I$1:XFD56,A56+1,FALSE))</f>
        <v>3167</v>
      </c>
      <c r="G56" s="8">
        <f t="shared" si="8"/>
        <v>1.0648004050887938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  <c r="Q56" s="9">
        <v>859</v>
      </c>
      <c r="R56" s="9">
        <v>901</v>
      </c>
      <c r="S56" s="9">
        <v>1109</v>
      </c>
      <c r="T56" s="9">
        <v>1284</v>
      </c>
      <c r="U56" s="9">
        <v>1380</v>
      </c>
      <c r="V56" s="9">
        <v>1488</v>
      </c>
      <c r="W56" s="9">
        <v>1488</v>
      </c>
      <c r="X56" s="9">
        <v>1745</v>
      </c>
      <c r="Y56" s="9">
        <v>1828</v>
      </c>
      <c r="Z56" s="9">
        <v>1956</v>
      </c>
      <c r="AA56" s="9">
        <v>2111</v>
      </c>
      <c r="AB56" s="9">
        <v>2349</v>
      </c>
      <c r="AC56" s="9">
        <v>2620</v>
      </c>
      <c r="AD56" s="9">
        <v>2759</v>
      </c>
      <c r="AE56" s="9">
        <v>2967</v>
      </c>
      <c r="AF56" s="9">
        <v>3167</v>
      </c>
      <c r="AG56" s="9">
        <v>3286</v>
      </c>
      <c r="AH56" s="9">
        <v>3614</v>
      </c>
      <c r="AI56" s="9">
        <v>3755</v>
      </c>
      <c r="AJ56" s="9">
        <v>4126</v>
      </c>
      <c r="AK56" s="9">
        <v>4335</v>
      </c>
    </row>
    <row r="57" spans="1:58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4210</v>
      </c>
      <c r="E57" s="6">
        <f>IF(COUNTIF(I57:XFD57,"&gt;"&amp;0)=0,,HLOOKUP(COUNTIF(I57:XFD57,"&gt;"&amp;0)-1,I$1:XFD57,A57+1,FALSE))</f>
        <v>4210</v>
      </c>
      <c r="F57" s="7">
        <f>IF(COUNTIF(I57:XFD57,"&gt;"&amp;0)=0,,HLOOKUP(COUNTIF(I57:XFD57,"&gt;"&amp;0)-MIN($F$1+1,COUNTIF(I57:XFD57,"&gt;"&amp;0)),I$1:XFD57,A57+1,FALSE))</f>
        <v>3400</v>
      </c>
      <c r="G57" s="8">
        <f t="shared" si="8"/>
        <v>1.0436638378519476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  <c r="Y57" s="9">
        <v>1673</v>
      </c>
      <c r="Z57" s="9">
        <v>1801</v>
      </c>
      <c r="AA57" s="9">
        <v>1988</v>
      </c>
      <c r="AB57" s="9">
        <v>2100</v>
      </c>
      <c r="AC57" s="9">
        <v>2249</v>
      </c>
      <c r="AD57" s="9">
        <v>2528</v>
      </c>
      <c r="AE57" s="9">
        <v>2752</v>
      </c>
      <c r="AF57" s="9">
        <v>2974</v>
      </c>
      <c r="AG57" s="9">
        <v>3234</v>
      </c>
      <c r="AH57" s="9">
        <v>3400</v>
      </c>
      <c r="AI57" s="9">
        <v>3472</v>
      </c>
      <c r="AJ57" s="9">
        <v>3574</v>
      </c>
      <c r="AK57" s="9">
        <v>3751</v>
      </c>
      <c r="AL57" s="9">
        <v>4016</v>
      </c>
      <c r="AM57" s="9">
        <v>4210</v>
      </c>
    </row>
    <row r="58" spans="1:58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Finland</v>
      </c>
      <c r="D58" s="6">
        <f t="shared" si="7"/>
        <v>3681</v>
      </c>
      <c r="E58" s="6">
        <f>IF(COUNTIF(I58:XFD58,"&gt;"&amp;0)=0,,HLOOKUP(COUNTIF(I58:XFD58,"&gt;"&amp;0)-1,I$1:XFD58,A58+1,FALSE))</f>
        <v>3681</v>
      </c>
      <c r="F58" s="7">
        <f>IF(COUNTIF(I58:XFD58,"&gt;"&amp;0)=0,,HLOOKUP(COUNTIF(I58:XFD58,"&gt;"&amp;0)-MIN($F$1+1,COUNTIF(I58:XFD58,"&gt;"&amp;0)),I$1:XFD58,A58+1,FALSE))</f>
        <v>3064</v>
      </c>
      <c r="G58" s="8">
        <f t="shared" si="8"/>
        <v>1.0373741250443023</v>
      </c>
      <c r="H58" s="13" t="s">
        <v>54</v>
      </c>
      <c r="I58" s="9">
        <v>155</v>
      </c>
      <c r="J58" s="9">
        <v>225</v>
      </c>
      <c r="K58" s="9">
        <v>244</v>
      </c>
      <c r="L58" s="9">
        <v>277</v>
      </c>
      <c r="M58" s="9">
        <v>321</v>
      </c>
      <c r="N58" s="9">
        <v>336</v>
      </c>
      <c r="O58" s="9">
        <v>400</v>
      </c>
      <c r="P58" s="9">
        <v>450</v>
      </c>
      <c r="Q58" s="9">
        <v>523</v>
      </c>
      <c r="R58" s="9">
        <v>626</v>
      </c>
      <c r="S58" s="9">
        <v>700</v>
      </c>
      <c r="T58" s="9">
        <v>792</v>
      </c>
      <c r="U58" s="9">
        <v>880</v>
      </c>
      <c r="V58" s="9">
        <v>958</v>
      </c>
      <c r="W58" s="9">
        <v>1041</v>
      </c>
      <c r="X58" s="9">
        <v>1167</v>
      </c>
      <c r="Y58" s="9">
        <v>1240</v>
      </c>
      <c r="Z58" s="9">
        <v>1352</v>
      </c>
      <c r="AA58" s="9">
        <v>1418</v>
      </c>
      <c r="AB58" s="9">
        <v>1446</v>
      </c>
      <c r="AC58" s="9">
        <v>1518</v>
      </c>
      <c r="AD58" s="9">
        <v>1615</v>
      </c>
      <c r="AE58" s="9">
        <v>1882</v>
      </c>
      <c r="AF58" s="9">
        <v>1927</v>
      </c>
      <c r="AG58" s="9">
        <v>2176</v>
      </c>
      <c r="AH58" s="9">
        <v>2308</v>
      </c>
      <c r="AI58" s="9">
        <v>2487</v>
      </c>
      <c r="AJ58" s="9">
        <v>2605</v>
      </c>
      <c r="AK58" s="9">
        <v>2769</v>
      </c>
      <c r="AL58" s="9">
        <v>2905</v>
      </c>
      <c r="AM58" s="9">
        <v>2974</v>
      </c>
      <c r="AN58" s="9">
        <v>3064</v>
      </c>
      <c r="AO58" s="9">
        <v>3161</v>
      </c>
      <c r="AP58" s="9">
        <v>3237</v>
      </c>
      <c r="AQ58" s="9">
        <v>3369</v>
      </c>
      <c r="AR58" s="9">
        <v>3489</v>
      </c>
      <c r="AS58" s="9">
        <v>3681</v>
      </c>
    </row>
    <row r="59" spans="1:58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Luxembourg</v>
      </c>
      <c r="D59" s="6">
        <f t="shared" si="7"/>
        <v>3537</v>
      </c>
      <c r="E59" s="6">
        <f>IF(COUNTIF(I59:XFD59,"&gt;"&amp;0)=0,,HLOOKUP(COUNTIF(I59:XFD59,"&gt;"&amp;0)-1,I$1:XFD59,A59+1,FALSE))</f>
        <v>3537</v>
      </c>
      <c r="F59" s="7">
        <f>IF(COUNTIF(I59:XFD59,"&gt;"&amp;0)=0,,HLOOKUP(COUNTIF(I59:XFD59,"&gt;"&amp;0)-MIN($F$1+1,COUNTIF(I59:XFD59,"&gt;"&amp;0)),I$1:XFD59,A59+1,FALSE))</f>
        <v>3292</v>
      </c>
      <c r="G59" s="8">
        <f t="shared" si="8"/>
        <v>1.0144602782309964</v>
      </c>
      <c r="H59" s="13" t="s">
        <v>99</v>
      </c>
      <c r="I59" s="9">
        <v>140</v>
      </c>
      <c r="J59" s="9">
        <v>203</v>
      </c>
      <c r="K59" s="9">
        <v>335</v>
      </c>
      <c r="L59" s="9">
        <v>484</v>
      </c>
      <c r="M59" s="9">
        <v>670</v>
      </c>
      <c r="N59" s="9">
        <v>798</v>
      </c>
      <c r="O59" s="9">
        <v>875</v>
      </c>
      <c r="P59" s="9">
        <v>1099</v>
      </c>
      <c r="Q59" s="9">
        <v>1333</v>
      </c>
      <c r="R59" s="9">
        <v>1453</v>
      </c>
      <c r="S59" s="9">
        <v>1605</v>
      </c>
      <c r="T59" s="9">
        <v>1831</v>
      </c>
      <c r="U59" s="9">
        <v>1950</v>
      </c>
      <c r="V59" s="9">
        <v>1988</v>
      </c>
      <c r="W59" s="9">
        <v>2178</v>
      </c>
      <c r="X59" s="9">
        <v>2319</v>
      </c>
      <c r="Y59" s="9">
        <v>2487</v>
      </c>
      <c r="Z59" s="9">
        <v>2612</v>
      </c>
      <c r="AA59" s="9">
        <v>2729</v>
      </c>
      <c r="AB59" s="9">
        <v>2804</v>
      </c>
      <c r="AC59" s="9">
        <v>2843</v>
      </c>
      <c r="AD59" s="9">
        <v>2970</v>
      </c>
      <c r="AE59" s="9">
        <v>3034</v>
      </c>
      <c r="AF59" s="9">
        <v>3115</v>
      </c>
      <c r="AG59" s="9">
        <v>3223</v>
      </c>
      <c r="AH59" s="9">
        <v>3270</v>
      </c>
      <c r="AI59" s="9">
        <v>3281</v>
      </c>
      <c r="AJ59" s="9">
        <v>3292</v>
      </c>
      <c r="AK59" s="9">
        <v>3307</v>
      </c>
      <c r="AL59" s="9">
        <v>3373</v>
      </c>
      <c r="AM59" s="9">
        <v>3444</v>
      </c>
      <c r="AN59" s="9">
        <v>3480</v>
      </c>
      <c r="AO59" s="9">
        <v>3537</v>
      </c>
    </row>
    <row r="60" spans="1:58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Colombia</v>
      </c>
      <c r="D60" s="6">
        <f t="shared" si="7"/>
        <v>3439</v>
      </c>
      <c r="E60" s="6">
        <f>IF(COUNTIF(I60:XFD60,"&gt;"&amp;0)=0,,HLOOKUP(COUNTIF(I60:XFD60,"&gt;"&amp;0)-1,I$1:XFD60,A60+1,FALSE))</f>
        <v>3439</v>
      </c>
      <c r="F60" s="7">
        <f>IF(COUNTIF(I60:XFD60,"&gt;"&amp;0)=0,,HLOOKUP(COUNTIF(I60:XFD60,"&gt;"&amp;0)-MIN($F$1+1,COUNTIF(I60:XFD60,"&gt;"&amp;0)),I$1:XFD60,A60+1,FALSE))</f>
        <v>2852</v>
      </c>
      <c r="G60" s="8">
        <f t="shared" si="8"/>
        <v>1.0381414485920308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  <c r="M60" s="9">
        <v>277</v>
      </c>
      <c r="N60" s="9">
        <v>378</v>
      </c>
      <c r="O60" s="9">
        <v>470</v>
      </c>
      <c r="P60" s="9">
        <v>491</v>
      </c>
      <c r="Q60" s="9">
        <v>539</v>
      </c>
      <c r="R60" s="9">
        <v>608</v>
      </c>
      <c r="S60" s="9">
        <v>702</v>
      </c>
      <c r="T60" s="9">
        <v>798</v>
      </c>
      <c r="U60" s="9">
        <v>906</v>
      </c>
      <c r="V60" s="9">
        <v>1065</v>
      </c>
      <c r="W60" s="9">
        <v>1161</v>
      </c>
      <c r="X60" s="9">
        <v>1267</v>
      </c>
      <c r="Y60" s="9">
        <v>1406</v>
      </c>
      <c r="Z60" s="9">
        <v>1485</v>
      </c>
      <c r="AA60" s="9">
        <v>1579</v>
      </c>
      <c r="AB60" s="9">
        <v>1780</v>
      </c>
      <c r="AC60" s="9">
        <v>2054</v>
      </c>
      <c r="AD60" s="9">
        <v>2223</v>
      </c>
      <c r="AE60" s="9">
        <v>2473</v>
      </c>
      <c r="AF60" s="9">
        <v>2709</v>
      </c>
      <c r="AG60" s="9">
        <v>2776</v>
      </c>
      <c r="AH60" s="9">
        <v>2852</v>
      </c>
      <c r="AI60" s="9">
        <v>2979</v>
      </c>
      <c r="AJ60" s="9">
        <v>3105</v>
      </c>
      <c r="AK60" s="9">
        <v>3233</v>
      </c>
      <c r="AL60" s="9">
        <v>3439</v>
      </c>
      <c r="AM60" s="9">
        <v>3439</v>
      </c>
    </row>
    <row r="61" spans="1:58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South Africa</v>
      </c>
      <c r="D61" s="6">
        <f t="shared" si="7"/>
        <v>3034</v>
      </c>
      <c r="E61" s="6">
        <f>IF(COUNTIF(I61:XFD61,"&gt;"&amp;0)=0,,HLOOKUP(COUNTIF(I61:XFD61,"&gt;"&amp;0)-1,I$1:XFD61,A61+1,FALSE))</f>
        <v>3034</v>
      </c>
      <c r="F61" s="7">
        <f>IF(COUNTIF(I61:XFD61,"&gt;"&amp;0)=0,,HLOOKUP(COUNTIF(I61:XFD61,"&gt;"&amp;0)-MIN($F$1+1,COUNTIF(I61:XFD61,"&gt;"&amp;0)),I$1:XFD61,A61+1,FALSE))</f>
        <v>2272</v>
      </c>
      <c r="G61" s="8">
        <f t="shared" si="8"/>
        <v>1.0595499855149442</v>
      </c>
      <c r="H61" s="13" t="s">
        <v>145</v>
      </c>
      <c r="I61" s="9">
        <v>116</v>
      </c>
      <c r="J61" s="9">
        <v>150</v>
      </c>
      <c r="K61" s="9">
        <v>202</v>
      </c>
      <c r="L61" s="9">
        <v>240</v>
      </c>
      <c r="M61" s="9">
        <v>274</v>
      </c>
      <c r="N61" s="9">
        <v>402</v>
      </c>
      <c r="O61" s="9">
        <v>554</v>
      </c>
      <c r="P61" s="9">
        <v>709</v>
      </c>
      <c r="Q61" s="9">
        <v>927</v>
      </c>
      <c r="R61" s="9">
        <v>1170</v>
      </c>
      <c r="S61" s="9">
        <v>1187</v>
      </c>
      <c r="T61" s="9">
        <v>1280</v>
      </c>
      <c r="U61" s="9">
        <v>1326</v>
      </c>
      <c r="V61" s="9">
        <v>1353</v>
      </c>
      <c r="W61" s="9">
        <v>1380</v>
      </c>
      <c r="X61" s="9">
        <v>1462</v>
      </c>
      <c r="Y61" s="9">
        <v>1505</v>
      </c>
      <c r="Z61" s="9">
        <v>1585</v>
      </c>
      <c r="AA61" s="9">
        <v>1655</v>
      </c>
      <c r="AB61" s="9">
        <v>1686</v>
      </c>
      <c r="AC61" s="9">
        <v>1749</v>
      </c>
      <c r="AD61" s="9">
        <v>1845</v>
      </c>
      <c r="AE61" s="9">
        <v>1934</v>
      </c>
      <c r="AF61" s="9">
        <v>2003</v>
      </c>
      <c r="AG61" s="9">
        <v>2028</v>
      </c>
      <c r="AH61" s="9">
        <v>2173</v>
      </c>
      <c r="AI61" s="9">
        <v>2272</v>
      </c>
      <c r="AJ61" s="9">
        <v>2415</v>
      </c>
      <c r="AK61" s="9">
        <v>2506</v>
      </c>
      <c r="AL61" s="9">
        <v>2605</v>
      </c>
      <c r="AM61" s="9">
        <v>2783</v>
      </c>
      <c r="AN61" s="9">
        <v>3034</v>
      </c>
    </row>
    <row r="62" spans="1:58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Egypt</v>
      </c>
      <c r="D62" s="6">
        <f t="shared" si="7"/>
        <v>3032</v>
      </c>
      <c r="E62" s="6">
        <f>IF(COUNTIF(I62:XFD62,"&gt;"&amp;0)=0,,HLOOKUP(COUNTIF(I62:XFD62,"&gt;"&amp;0)-1,I$1:XFD62,A62+1,FALSE))</f>
        <v>3032</v>
      </c>
      <c r="F62" s="7">
        <f>IF(COUNTIF(I62:XFD62,"&gt;"&amp;0)=0,,HLOOKUP(COUNTIF(I62:XFD62,"&gt;"&amp;0)-MIN($F$1+1,COUNTIF(I62:XFD62,"&gt;"&amp;0)),I$1:XFD62,A62+1,FALSE))</f>
        <v>2190</v>
      </c>
      <c r="G62" s="8">
        <f t="shared" si="8"/>
        <v>1.0672275219606633</v>
      </c>
      <c r="H62" s="13" t="s">
        <v>65</v>
      </c>
      <c r="I62" s="9">
        <v>109</v>
      </c>
      <c r="J62" s="9">
        <v>110</v>
      </c>
      <c r="K62" s="9">
        <v>150</v>
      </c>
      <c r="L62" s="9">
        <v>196</v>
      </c>
      <c r="M62" s="9">
        <v>196</v>
      </c>
      <c r="N62" s="9">
        <v>256</v>
      </c>
      <c r="O62" s="9">
        <v>285</v>
      </c>
      <c r="P62" s="9">
        <v>294</v>
      </c>
      <c r="Q62" s="9">
        <v>327</v>
      </c>
      <c r="R62" s="9">
        <v>366</v>
      </c>
      <c r="S62" s="9">
        <v>402</v>
      </c>
      <c r="T62" s="9">
        <v>456</v>
      </c>
      <c r="U62" s="9">
        <v>495</v>
      </c>
      <c r="V62" s="9">
        <v>536</v>
      </c>
      <c r="W62" s="9">
        <v>576</v>
      </c>
      <c r="X62" s="9">
        <v>609</v>
      </c>
      <c r="Y62" s="9">
        <v>656</v>
      </c>
      <c r="Z62" s="9">
        <v>710</v>
      </c>
      <c r="AA62" s="9">
        <v>779</v>
      </c>
      <c r="AB62" s="9">
        <v>865</v>
      </c>
      <c r="AC62" s="9">
        <v>985</v>
      </c>
      <c r="AD62" s="9">
        <v>1070</v>
      </c>
      <c r="AE62" s="9">
        <v>1173</v>
      </c>
      <c r="AF62" s="9">
        <v>1322</v>
      </c>
      <c r="AG62" s="9">
        <v>1450</v>
      </c>
      <c r="AH62" s="9">
        <v>1560</v>
      </c>
      <c r="AI62" s="9">
        <v>1699</v>
      </c>
      <c r="AJ62" s="9">
        <v>1794</v>
      </c>
      <c r="AK62" s="9">
        <v>1939</v>
      </c>
      <c r="AL62" s="9">
        <v>2065</v>
      </c>
      <c r="AM62" s="9">
        <v>2190</v>
      </c>
      <c r="AN62" s="9">
        <v>2350</v>
      </c>
      <c r="AO62" s="9">
        <v>2505</v>
      </c>
      <c r="AP62" s="9">
        <v>2673</v>
      </c>
      <c r="AQ62" s="9">
        <v>2844</v>
      </c>
      <c r="AR62" s="9">
        <v>3032</v>
      </c>
    </row>
    <row r="63" spans="1:58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Argentina</v>
      </c>
      <c r="D63" s="6">
        <f t="shared" si="7"/>
        <v>2758</v>
      </c>
      <c r="E63" s="6">
        <f>IF(COUNTIF(I63:XFD63,"&gt;"&amp;0)=0,,HLOOKUP(COUNTIF(I63:XFD63,"&gt;"&amp;0)-1,I$1:XFD63,A63+1,FALSE))</f>
        <v>2758</v>
      </c>
      <c r="F63" s="7">
        <f>IF(COUNTIF(I63:XFD63,"&gt;"&amp;0)=0,,HLOOKUP(COUNTIF(I63:XFD63,"&gt;"&amp;0)-MIN($F$1+1,COUNTIF(I63:XFD63,"&gt;"&amp;0)),I$1:XFD63,A63+1,FALSE))</f>
        <v>2208</v>
      </c>
      <c r="G63" s="8">
        <f t="shared" si="8"/>
        <v>1.045487966682815</v>
      </c>
      <c r="H63" s="13" t="s">
        <v>123</v>
      </c>
      <c r="I63" s="9">
        <v>128</v>
      </c>
      <c r="J63" s="9">
        <v>158</v>
      </c>
      <c r="K63" s="9">
        <v>266</v>
      </c>
      <c r="L63" s="9">
        <v>301</v>
      </c>
      <c r="M63" s="9">
        <v>387</v>
      </c>
      <c r="N63" s="9">
        <v>387</v>
      </c>
      <c r="O63" s="9">
        <v>502</v>
      </c>
      <c r="P63" s="9">
        <v>589</v>
      </c>
      <c r="Q63" s="9">
        <v>690</v>
      </c>
      <c r="R63" s="9">
        <v>745</v>
      </c>
      <c r="S63" s="9">
        <v>820</v>
      </c>
      <c r="T63" s="9">
        <v>1054</v>
      </c>
      <c r="U63" s="9">
        <v>1054</v>
      </c>
      <c r="V63" s="9">
        <v>1133</v>
      </c>
      <c r="W63" s="9">
        <v>1265</v>
      </c>
      <c r="X63" s="9">
        <v>1451</v>
      </c>
      <c r="Y63" s="9">
        <v>1451</v>
      </c>
      <c r="Z63" s="9">
        <v>1554</v>
      </c>
      <c r="AA63" s="9">
        <v>1628</v>
      </c>
      <c r="AB63" s="9">
        <v>1715</v>
      </c>
      <c r="AC63" s="9">
        <v>1795</v>
      </c>
      <c r="AD63" s="9">
        <v>1975</v>
      </c>
      <c r="AE63" s="9">
        <v>1975</v>
      </c>
      <c r="AF63" s="9">
        <v>2142</v>
      </c>
      <c r="AG63" s="9">
        <v>2208</v>
      </c>
      <c r="AH63" s="9">
        <v>2277</v>
      </c>
      <c r="AI63" s="9">
        <v>2443</v>
      </c>
      <c r="AJ63" s="9">
        <v>2571</v>
      </c>
      <c r="AK63" s="9">
        <v>2669</v>
      </c>
      <c r="AL63" s="9">
        <v>2758</v>
      </c>
    </row>
    <row r="64" spans="1:58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Thailand</v>
      </c>
      <c r="D64" s="6">
        <f t="shared" si="7"/>
        <v>2733</v>
      </c>
      <c r="E64" s="6">
        <f>IF(COUNTIF(I64:XFD64,"&gt;"&amp;0)=0,,HLOOKUP(COUNTIF(I64:XFD64,"&gt;"&amp;0)-1,I$1:XFD64,A64+1,FALSE))</f>
        <v>2733</v>
      </c>
      <c r="F64" s="7">
        <f>IF(COUNTIF(I64:XFD64,"&gt;"&amp;0)=0,,HLOOKUP(COUNTIF(I64:XFD64,"&gt;"&amp;0)-MIN($F$1+1,COUNTIF(I64:XFD64,"&gt;"&amp;0)),I$1:XFD64,A64+1,FALSE))</f>
        <v>2579</v>
      </c>
      <c r="G64" s="8">
        <f t="shared" si="8"/>
        <v>1.0116671726680559</v>
      </c>
      <c r="H64" s="13" t="s">
        <v>35</v>
      </c>
      <c r="I64" s="9">
        <v>114</v>
      </c>
      <c r="J64" s="9">
        <v>147</v>
      </c>
      <c r="K64" s="9">
        <v>177</v>
      </c>
      <c r="L64" s="9">
        <v>212</v>
      </c>
      <c r="M64" s="9">
        <v>272</v>
      </c>
      <c r="N64" s="9">
        <v>322</v>
      </c>
      <c r="O64" s="9">
        <v>411</v>
      </c>
      <c r="P64" s="9">
        <v>599</v>
      </c>
      <c r="Q64" s="9">
        <v>721</v>
      </c>
      <c r="R64" s="9">
        <v>827</v>
      </c>
      <c r="S64" s="9">
        <v>934</v>
      </c>
      <c r="T64" s="9">
        <v>1045</v>
      </c>
      <c r="U64" s="9">
        <v>1136</v>
      </c>
      <c r="V64" s="9">
        <v>1245</v>
      </c>
      <c r="W64" s="9">
        <v>1388</v>
      </c>
      <c r="X64" s="9">
        <v>1524</v>
      </c>
      <c r="Y64" s="9">
        <v>1651</v>
      </c>
      <c r="Z64" s="9">
        <v>1771</v>
      </c>
      <c r="AA64" s="9">
        <v>1875</v>
      </c>
      <c r="AB64" s="9">
        <v>1978</v>
      </c>
      <c r="AC64" s="9">
        <v>2067</v>
      </c>
      <c r="AD64" s="9">
        <v>2169</v>
      </c>
      <c r="AE64" s="9">
        <v>2220</v>
      </c>
      <c r="AF64" s="9">
        <v>2258</v>
      </c>
      <c r="AG64" s="9">
        <v>2369</v>
      </c>
      <c r="AH64" s="9">
        <v>2423</v>
      </c>
      <c r="AI64" s="9">
        <v>2473</v>
      </c>
      <c r="AJ64" s="9">
        <v>2518</v>
      </c>
      <c r="AK64" s="9">
        <v>2551</v>
      </c>
      <c r="AL64" s="9">
        <v>2579</v>
      </c>
      <c r="AM64" s="9">
        <v>2613</v>
      </c>
      <c r="AN64" s="9">
        <v>2643</v>
      </c>
      <c r="AO64" s="9">
        <v>2672</v>
      </c>
      <c r="AP64" s="9">
        <v>2700</v>
      </c>
      <c r="AQ64" s="9">
        <v>2733</v>
      </c>
    </row>
    <row r="65" spans="1:48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Morocco</v>
      </c>
      <c r="D65" s="6">
        <f t="shared" si="7"/>
        <v>2685</v>
      </c>
      <c r="E65" s="6">
        <f>IF(COUNTIF(I65:XFD65,"&gt;"&amp;0)=0,,HLOOKUP(COUNTIF(I65:XFD65,"&gt;"&amp;0)-1,I$1:XFD65,A65+1,FALSE))</f>
        <v>2685</v>
      </c>
      <c r="F65" s="7">
        <f>IF(COUNTIF(I65:XFD65,"&gt;"&amp;0)=0,,HLOOKUP(COUNTIF(I65:XFD65,"&gt;"&amp;0)-MIN($F$1+1,COUNTIF(I65:XFD65,"&gt;"&amp;0)),I$1:XFD65,A65+1,FALSE))</f>
        <v>1763</v>
      </c>
      <c r="G65" s="8">
        <f t="shared" si="8"/>
        <v>1.0877733023459402</v>
      </c>
      <c r="H65" s="13" t="s">
        <v>112</v>
      </c>
      <c r="I65" s="9">
        <v>115</v>
      </c>
      <c r="J65" s="9">
        <v>143</v>
      </c>
      <c r="K65" s="9">
        <v>170</v>
      </c>
      <c r="L65" s="9">
        <v>225</v>
      </c>
      <c r="M65" s="9">
        <v>275</v>
      </c>
      <c r="N65" s="9">
        <v>345</v>
      </c>
      <c r="O65" s="9">
        <v>402</v>
      </c>
      <c r="P65" s="9">
        <v>479</v>
      </c>
      <c r="Q65" s="9">
        <v>556</v>
      </c>
      <c r="R65" s="9">
        <v>617</v>
      </c>
      <c r="S65" s="9">
        <v>654</v>
      </c>
      <c r="T65" s="9">
        <v>708</v>
      </c>
      <c r="U65" s="9">
        <v>791</v>
      </c>
      <c r="V65" s="9">
        <v>919</v>
      </c>
      <c r="W65" s="9">
        <v>1021</v>
      </c>
      <c r="X65" s="9">
        <v>1120</v>
      </c>
      <c r="Y65" s="9">
        <v>1184</v>
      </c>
      <c r="Z65" s="9">
        <v>1275</v>
      </c>
      <c r="AA65" s="9">
        <v>1374</v>
      </c>
      <c r="AB65" s="9">
        <v>1448</v>
      </c>
      <c r="AC65" s="9">
        <v>1545</v>
      </c>
      <c r="AD65" s="9">
        <v>1661</v>
      </c>
      <c r="AE65" s="9">
        <v>1763</v>
      </c>
      <c r="AF65" s="9">
        <v>1888</v>
      </c>
      <c r="AG65" s="9">
        <v>2024</v>
      </c>
      <c r="AH65" s="9">
        <v>2283</v>
      </c>
      <c r="AI65" s="9">
        <v>2564</v>
      </c>
      <c r="AJ65" s="9">
        <v>2685</v>
      </c>
    </row>
    <row r="66" spans="1:48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Algeria</v>
      </c>
      <c r="D66" s="6">
        <f t="shared" si="7"/>
        <v>2534</v>
      </c>
      <c r="E66" s="6">
        <f>IF(COUNTIF(I66:XFD66,"&gt;"&amp;0)=0,,HLOOKUP(COUNTIF(I66:XFD66,"&gt;"&amp;0)-1,I$1:XFD66,A66+1,FALSE))</f>
        <v>2534</v>
      </c>
      <c r="F66" s="7">
        <f>IF(COUNTIF(I66:XFD66,"&gt;"&amp;0)=0,,HLOOKUP(COUNTIF(I66:XFD66,"&gt;"&amp;0)-MIN($F$1+1,COUNTIF(I66:XFD66,"&gt;"&amp;0)),I$1:XFD66,A66+1,FALSE))</f>
        <v>1983</v>
      </c>
      <c r="G66" s="8">
        <f t="shared" si="8"/>
        <v>1.0502598885755521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  <c r="T66" s="9">
        <v>847</v>
      </c>
      <c r="U66" s="9">
        <v>986</v>
      </c>
      <c r="V66" s="9">
        <v>1171</v>
      </c>
      <c r="W66" s="9">
        <v>1251</v>
      </c>
      <c r="X66" s="9">
        <v>1320</v>
      </c>
      <c r="Y66" s="9">
        <v>1423</v>
      </c>
      <c r="Z66" s="9">
        <v>1468</v>
      </c>
      <c r="AA66" s="9">
        <v>1572</v>
      </c>
      <c r="AB66" s="9">
        <v>1666</v>
      </c>
      <c r="AC66" s="9">
        <v>1761</v>
      </c>
      <c r="AD66" s="9">
        <v>1825</v>
      </c>
      <c r="AE66" s="9">
        <v>1914</v>
      </c>
      <c r="AF66" s="9">
        <v>1983</v>
      </c>
      <c r="AG66" s="9">
        <v>2070</v>
      </c>
      <c r="AH66" s="9">
        <v>2160</v>
      </c>
      <c r="AI66" s="9">
        <v>2268</v>
      </c>
      <c r="AJ66" s="9">
        <v>2418</v>
      </c>
      <c r="AK66" s="9">
        <v>2534</v>
      </c>
    </row>
    <row r="67" spans="1:48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Moldova</v>
      </c>
      <c r="D67" s="6">
        <f t="shared" si="7"/>
        <v>2378</v>
      </c>
      <c r="E67" s="6">
        <f>IF(COUNTIF(I67:XFD67,"&gt;"&amp;0)=0,,HLOOKUP(COUNTIF(I67:XFD67,"&gt;"&amp;0)-1,I$1:XFD67,A67+1,FALSE))</f>
        <v>2378</v>
      </c>
      <c r="F67" s="7">
        <f>IF(COUNTIF(I67:XFD67,"&gt;"&amp;0)=0,,HLOOKUP(COUNTIF(I67:XFD67,"&gt;"&amp;0)-MIN($F$1+1,COUNTIF(I67:XFD67,"&gt;"&amp;0)),I$1:XFD67,A67+1,FALSE))</f>
        <v>1712</v>
      </c>
      <c r="G67" s="8">
        <f t="shared" si="8"/>
        <v>1.0679271259810472</v>
      </c>
      <c r="H67" s="13" t="s">
        <v>345</v>
      </c>
      <c r="I67" s="9">
        <v>109</v>
      </c>
      <c r="J67" s="9">
        <v>125</v>
      </c>
      <c r="K67" s="9">
        <v>149</v>
      </c>
      <c r="L67" s="9">
        <v>177</v>
      </c>
      <c r="M67" s="9">
        <v>199</v>
      </c>
      <c r="N67" s="9">
        <v>231</v>
      </c>
      <c r="O67" s="9">
        <v>263</v>
      </c>
      <c r="P67" s="9">
        <v>298</v>
      </c>
      <c r="Q67" s="9">
        <v>353</v>
      </c>
      <c r="R67" s="9">
        <v>423</v>
      </c>
      <c r="S67" s="9">
        <v>505</v>
      </c>
      <c r="T67" s="9">
        <v>591</v>
      </c>
      <c r="U67" s="9">
        <v>752</v>
      </c>
      <c r="V67" s="9">
        <v>864</v>
      </c>
      <c r="W67" s="9">
        <v>965</v>
      </c>
      <c r="X67" s="9">
        <v>1056</v>
      </c>
      <c r="Y67" s="9">
        <v>1174</v>
      </c>
      <c r="Z67" s="9">
        <v>1289</v>
      </c>
      <c r="AA67" s="9">
        <v>1438</v>
      </c>
      <c r="AB67" s="9">
        <v>1560</v>
      </c>
      <c r="AC67" s="9">
        <v>1662</v>
      </c>
      <c r="AD67" s="9">
        <v>1712</v>
      </c>
      <c r="AE67" s="9">
        <v>1934</v>
      </c>
      <c r="AF67" s="9">
        <v>2049</v>
      </c>
      <c r="AG67" s="9">
        <v>2154</v>
      </c>
      <c r="AH67" s="9">
        <v>2264</v>
      </c>
      <c r="AI67" s="9">
        <v>2378</v>
      </c>
    </row>
    <row r="68" spans="1:48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Greece</v>
      </c>
      <c r="D68" s="6">
        <f t="shared" si="7"/>
        <v>2235</v>
      </c>
      <c r="E68" s="6">
        <f>IF(COUNTIF(I68:XFD68,"&gt;"&amp;0)=0,,HLOOKUP(COUNTIF(I68:XFD68,"&gt;"&amp;0)-1,I$1:XFD68,A68+1,FALSE))</f>
        <v>2235</v>
      </c>
      <c r="F68" s="7">
        <f>IF(COUNTIF(I68:XFD68,"&gt;"&amp;0)=0,,HLOOKUP(COUNTIF(I68:XFD68,"&gt;"&amp;0)-MIN($F$1+1,COUNTIF(I68:XFD68,"&gt;"&amp;0)),I$1:XFD68,A68+1,FALSE))</f>
        <v>2145</v>
      </c>
      <c r="G68" s="8">
        <f t="shared" si="8"/>
        <v>1.0082542148625973</v>
      </c>
      <c r="H68" s="13" t="s">
        <v>83</v>
      </c>
      <c r="I68" s="9">
        <v>190</v>
      </c>
      <c r="J68" s="9">
        <v>228</v>
      </c>
      <c r="K68" s="9">
        <v>331</v>
      </c>
      <c r="L68" s="9">
        <v>331</v>
      </c>
      <c r="M68" s="9">
        <v>387</v>
      </c>
      <c r="N68" s="9">
        <v>418</v>
      </c>
      <c r="O68" s="9">
        <v>418</v>
      </c>
      <c r="P68" s="9">
        <v>495</v>
      </c>
      <c r="Q68" s="9">
        <v>530</v>
      </c>
      <c r="R68" s="9">
        <v>624</v>
      </c>
      <c r="S68" s="9">
        <v>695</v>
      </c>
      <c r="T68" s="9">
        <v>743</v>
      </c>
      <c r="U68" s="9">
        <v>821</v>
      </c>
      <c r="V68" s="9">
        <v>892</v>
      </c>
      <c r="W68" s="9">
        <v>966</v>
      </c>
      <c r="X68" s="9">
        <v>1061</v>
      </c>
      <c r="Y68" s="9">
        <v>1156</v>
      </c>
      <c r="Z68" s="9">
        <v>1212</v>
      </c>
      <c r="AA68" s="9">
        <v>1314</v>
      </c>
      <c r="AB68" s="9">
        <v>1415</v>
      </c>
      <c r="AC68" s="9">
        <v>1544</v>
      </c>
      <c r="AD68" s="9">
        <v>1613</v>
      </c>
      <c r="AE68" s="9">
        <v>1673</v>
      </c>
      <c r="AF68" s="9">
        <v>1735</v>
      </c>
      <c r="AG68" s="9">
        <v>1755</v>
      </c>
      <c r="AH68" s="9">
        <v>1832</v>
      </c>
      <c r="AI68" s="9">
        <v>1884</v>
      </c>
      <c r="AJ68" s="9">
        <v>1955</v>
      </c>
      <c r="AK68" s="9">
        <v>2011</v>
      </c>
      <c r="AL68" s="9">
        <v>2081</v>
      </c>
      <c r="AM68" s="9">
        <v>2114</v>
      </c>
      <c r="AN68" s="9">
        <v>2145</v>
      </c>
      <c r="AO68" s="9">
        <v>2170</v>
      </c>
      <c r="AP68" s="9">
        <v>2192</v>
      </c>
      <c r="AQ68" s="9">
        <v>2207</v>
      </c>
      <c r="AR68" s="9">
        <v>2224</v>
      </c>
      <c r="AS68" s="9">
        <v>2235</v>
      </c>
    </row>
    <row r="69" spans="1:48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Bangladesh</v>
      </c>
      <c r="D69" s="6">
        <f t="shared" si="7"/>
        <v>2144</v>
      </c>
      <c r="E69" s="6">
        <f>IF(COUNTIF(I69:XFD69,"&gt;"&amp;0)=0,,HLOOKUP(COUNTIF(I69:XFD69,"&gt;"&amp;0)-1,I$1:XFD69,A69+1,FALSE))</f>
        <v>2144</v>
      </c>
      <c r="F69" s="7">
        <f>IF(COUNTIF(I69:XFD69,"&gt;"&amp;0)=0,,HLOOKUP(COUNTIF(I69:XFD69,"&gt;"&amp;0)-MIN($F$1+1,COUNTIF(I69:XFD69,"&gt;"&amp;0)),I$1:XFD69,A69+1,FALSE))</f>
        <v>803</v>
      </c>
      <c r="G69" s="8">
        <f t="shared" si="8"/>
        <v>1.2170315786917076</v>
      </c>
      <c r="H69" s="13" t="s">
        <v>202</v>
      </c>
      <c r="I69" s="9">
        <v>123</v>
      </c>
      <c r="J69" s="9">
        <v>164</v>
      </c>
      <c r="K69" s="9">
        <v>218</v>
      </c>
      <c r="L69" s="9">
        <v>330</v>
      </c>
      <c r="M69" s="9">
        <v>424</v>
      </c>
      <c r="N69" s="9">
        <v>482</v>
      </c>
      <c r="O69" s="9">
        <v>621</v>
      </c>
      <c r="P69" s="9">
        <v>803</v>
      </c>
      <c r="Q69" s="9">
        <v>1012</v>
      </c>
      <c r="R69" s="9">
        <v>1231</v>
      </c>
      <c r="S69" s="9">
        <v>1572</v>
      </c>
      <c r="T69" s="9">
        <v>1838</v>
      </c>
      <c r="U69" s="9">
        <v>2144</v>
      </c>
    </row>
    <row r="70" spans="1:48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Hungary</v>
      </c>
      <c r="D70" s="6">
        <f t="shared" ref="D70:D133" si="10">MAX(I70:KU70)</f>
        <v>1834</v>
      </c>
      <c r="E70" s="6">
        <f>IF(COUNTIF(I70:XFD70,"&gt;"&amp;0)=0,,HLOOKUP(COUNTIF(I70:XFD70,"&gt;"&amp;0)-1,I$1:XFD70,A70+1,FALSE))</f>
        <v>1834</v>
      </c>
      <c r="F70" s="7">
        <f>IF(COUNTIF(I70:XFD70,"&gt;"&amp;0)=0,,HLOOKUP(COUNTIF(I70:XFD70,"&gt;"&amp;0)-MIN($F$1+1,COUNTIF(I70:XFD70,"&gt;"&amp;0)),I$1:XFD70,A70+1,FALSE))</f>
        <v>1458</v>
      </c>
      <c r="G70" s="8">
        <f t="shared" ref="G70:G133" si="11">IF(COUNTIF(I70:XFD70,"&gt;"&amp;0)=0,,(E70/F70)^(1/MIN(COUNTIF(I70:XFD70,"&gt;"&amp;0)-1,$F$1)))</f>
        <v>1.0469558344522789</v>
      </c>
      <c r="H70" s="13" t="s">
        <v>132</v>
      </c>
      <c r="I70" s="9">
        <v>103</v>
      </c>
      <c r="J70" s="9">
        <v>131</v>
      </c>
      <c r="K70" s="9">
        <v>167</v>
      </c>
      <c r="L70" s="9">
        <v>187</v>
      </c>
      <c r="M70" s="9">
        <v>226</v>
      </c>
      <c r="N70" s="9">
        <v>261</v>
      </c>
      <c r="O70" s="9">
        <v>300</v>
      </c>
      <c r="P70" s="9">
        <v>343</v>
      </c>
      <c r="Q70" s="9">
        <v>408</v>
      </c>
      <c r="R70" s="9">
        <v>447</v>
      </c>
      <c r="S70" s="9">
        <v>492</v>
      </c>
      <c r="T70" s="9">
        <v>525</v>
      </c>
      <c r="U70" s="9">
        <v>585</v>
      </c>
      <c r="V70" s="9">
        <v>623</v>
      </c>
      <c r="W70" s="9">
        <v>678</v>
      </c>
      <c r="X70" s="9">
        <v>733</v>
      </c>
      <c r="Y70" s="9">
        <v>744</v>
      </c>
      <c r="Z70" s="9">
        <v>817</v>
      </c>
      <c r="AA70" s="9">
        <v>895</v>
      </c>
      <c r="AB70" s="9">
        <v>980</v>
      </c>
      <c r="AC70" s="9">
        <v>1190</v>
      </c>
      <c r="AD70" s="9">
        <v>1310</v>
      </c>
      <c r="AE70" s="9">
        <v>1410</v>
      </c>
      <c r="AF70" s="9">
        <v>1458</v>
      </c>
      <c r="AG70" s="9">
        <v>1512</v>
      </c>
      <c r="AH70" s="9">
        <v>1579</v>
      </c>
      <c r="AI70" s="9">
        <v>1652</v>
      </c>
      <c r="AJ70" s="9">
        <v>1763</v>
      </c>
      <c r="AK70" s="9">
        <v>1834</v>
      </c>
    </row>
    <row r="71" spans="1:48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Croatia</v>
      </c>
      <c r="D71" s="6">
        <f t="shared" si="10"/>
        <v>1832</v>
      </c>
      <c r="E71" s="6">
        <f>IF(COUNTIF(I71:XFD71,"&gt;"&amp;0)=0,,HLOOKUP(COUNTIF(I71:XFD71,"&gt;"&amp;0)-1,I$1:XFD71,A71+1,FALSE))</f>
        <v>1832</v>
      </c>
      <c r="F71" s="7">
        <f>IF(COUNTIF(I71:XFD71,"&gt;"&amp;0)=0,,HLOOKUP(COUNTIF(I71:XFD71,"&gt;"&amp;0)-MIN($F$1+1,COUNTIF(I71:XFD71,"&gt;"&amp;0)),I$1:XFD71,A71+1,FALSE))</f>
        <v>1650</v>
      </c>
      <c r="G71" s="8">
        <f t="shared" si="11"/>
        <v>1.021147092266097</v>
      </c>
      <c r="H71" s="13" t="s">
        <v>76</v>
      </c>
      <c r="I71" s="9">
        <v>105</v>
      </c>
      <c r="J71" s="9">
        <v>128</v>
      </c>
      <c r="K71" s="9">
        <v>206</v>
      </c>
      <c r="L71" s="9">
        <v>254</v>
      </c>
      <c r="M71" s="9">
        <v>315</v>
      </c>
      <c r="N71" s="9">
        <v>382</v>
      </c>
      <c r="O71" s="9">
        <v>442</v>
      </c>
      <c r="P71" s="9">
        <v>495</v>
      </c>
      <c r="Q71" s="9">
        <v>586</v>
      </c>
      <c r="R71" s="9">
        <v>657</v>
      </c>
      <c r="S71" s="9">
        <v>713</v>
      </c>
      <c r="T71" s="9">
        <v>790</v>
      </c>
      <c r="U71" s="9">
        <v>867</v>
      </c>
      <c r="V71" s="9">
        <v>963</v>
      </c>
      <c r="W71" s="9">
        <v>1011</v>
      </c>
      <c r="X71" s="9">
        <v>1079</v>
      </c>
      <c r="Y71" s="9">
        <v>1126</v>
      </c>
      <c r="Z71" s="9">
        <v>1182</v>
      </c>
      <c r="AA71" s="9">
        <v>1222</v>
      </c>
      <c r="AB71" s="9">
        <v>1282</v>
      </c>
      <c r="AC71" s="9">
        <v>1343</v>
      </c>
      <c r="AD71" s="9">
        <v>1407</v>
      </c>
      <c r="AE71" s="9">
        <v>1495</v>
      </c>
      <c r="AF71" s="9">
        <v>1534</v>
      </c>
      <c r="AG71" s="9">
        <v>1600</v>
      </c>
      <c r="AH71" s="9">
        <v>1650</v>
      </c>
      <c r="AI71" s="9">
        <v>1704</v>
      </c>
      <c r="AJ71" s="9">
        <v>1741</v>
      </c>
      <c r="AK71" s="9">
        <v>1791</v>
      </c>
      <c r="AL71" s="9">
        <v>1814</v>
      </c>
      <c r="AM71" s="9">
        <v>1832</v>
      </c>
    </row>
    <row r="72" spans="1:48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Bahrain</v>
      </c>
      <c r="D72" s="6">
        <f t="shared" si="10"/>
        <v>1773</v>
      </c>
      <c r="E72" s="6">
        <f>IF(COUNTIF(I72:XFD72,"&gt;"&amp;0)=0,,HLOOKUP(COUNTIF(I72:XFD72,"&gt;"&amp;0)-1,I$1:XFD72,A72+1,FALSE))</f>
        <v>1773</v>
      </c>
      <c r="F72" s="7">
        <f>IF(COUNTIF(I72:XFD72,"&gt;"&amp;0)=0,,HLOOKUP(COUNTIF(I72:XFD72,"&gt;"&amp;0)-MIN($F$1+1,COUNTIF(I72:XFD72,"&gt;"&amp;0)),I$1:XFD72,A72+1,FALSE))</f>
        <v>1361</v>
      </c>
      <c r="G72" s="8">
        <f t="shared" si="11"/>
        <v>1.0543143608064354</v>
      </c>
      <c r="H72" s="13" t="s">
        <v>73</v>
      </c>
      <c r="I72" s="9">
        <v>110</v>
      </c>
      <c r="J72" s="9">
        <v>195</v>
      </c>
      <c r="K72" s="9">
        <v>195</v>
      </c>
      <c r="L72" s="9">
        <v>195</v>
      </c>
      <c r="M72" s="9">
        <v>210</v>
      </c>
      <c r="N72" s="9">
        <v>214</v>
      </c>
      <c r="O72" s="9">
        <v>214</v>
      </c>
      <c r="P72" s="9">
        <v>228</v>
      </c>
      <c r="Q72" s="9">
        <v>256</v>
      </c>
      <c r="R72" s="9">
        <v>278</v>
      </c>
      <c r="S72" s="9">
        <v>285</v>
      </c>
      <c r="T72" s="9">
        <v>305</v>
      </c>
      <c r="U72" s="9">
        <v>334</v>
      </c>
      <c r="V72" s="9">
        <v>377</v>
      </c>
      <c r="W72" s="9">
        <v>392</v>
      </c>
      <c r="X72" s="9">
        <v>419</v>
      </c>
      <c r="Y72" s="9">
        <v>458</v>
      </c>
      <c r="Z72" s="9">
        <v>466</v>
      </c>
      <c r="AA72" s="9">
        <v>476</v>
      </c>
      <c r="AB72" s="9">
        <v>499</v>
      </c>
      <c r="AC72" s="9">
        <v>515</v>
      </c>
      <c r="AD72" s="9">
        <v>567</v>
      </c>
      <c r="AE72" s="9">
        <v>569</v>
      </c>
      <c r="AF72" s="9">
        <v>643</v>
      </c>
      <c r="AG72" s="9">
        <v>672</v>
      </c>
      <c r="AH72" s="9">
        <v>688</v>
      </c>
      <c r="AI72" s="9">
        <v>700</v>
      </c>
      <c r="AJ72" s="9">
        <v>756</v>
      </c>
      <c r="AK72" s="9">
        <v>811</v>
      </c>
      <c r="AL72" s="9">
        <v>823</v>
      </c>
      <c r="AM72" s="9">
        <v>887</v>
      </c>
      <c r="AN72" s="9">
        <v>925</v>
      </c>
      <c r="AO72" s="9">
        <v>1040</v>
      </c>
      <c r="AP72" s="9">
        <v>1136</v>
      </c>
      <c r="AQ72" s="9">
        <v>1361</v>
      </c>
      <c r="AR72" s="9">
        <v>1528</v>
      </c>
      <c r="AS72" s="9">
        <v>1671</v>
      </c>
      <c r="AT72" s="9">
        <v>1700</v>
      </c>
      <c r="AU72" s="9">
        <v>1740</v>
      </c>
      <c r="AV72" s="9">
        <v>1773</v>
      </c>
    </row>
    <row r="73" spans="1:48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Iceland</v>
      </c>
      <c r="D73" s="6">
        <f t="shared" si="10"/>
        <v>1760</v>
      </c>
      <c r="E73" s="6">
        <f>IF(COUNTIF(I73:XFD73,"&gt;"&amp;0)=0,,HLOOKUP(COUNTIF(I73:XFD73,"&gt;"&amp;0)-1,I$1:XFD73,A73+1,FALSE))</f>
        <v>1760</v>
      </c>
      <c r="F73" s="7">
        <f>IF(COUNTIF(I73:XFD73,"&gt;"&amp;0)=0,,HLOOKUP(COUNTIF(I73:XFD73,"&gt;"&amp;0)-MIN($F$1+1,COUNTIF(I73:XFD73,"&gt;"&amp;0)),I$1:XFD73,A73+1,FALSE))</f>
        <v>1711</v>
      </c>
      <c r="G73" s="8">
        <f t="shared" si="11"/>
        <v>1.0056631381095189</v>
      </c>
      <c r="H73" s="13" t="s">
        <v>92</v>
      </c>
      <c r="I73" s="9">
        <v>103</v>
      </c>
      <c r="J73" s="9">
        <v>134</v>
      </c>
      <c r="K73" s="9">
        <v>156</v>
      </c>
      <c r="L73" s="9">
        <v>171</v>
      </c>
      <c r="M73" s="9">
        <v>180</v>
      </c>
      <c r="N73" s="9">
        <v>220</v>
      </c>
      <c r="O73" s="9">
        <v>250</v>
      </c>
      <c r="P73" s="9">
        <v>330</v>
      </c>
      <c r="Q73" s="9">
        <v>409</v>
      </c>
      <c r="R73" s="9">
        <v>473</v>
      </c>
      <c r="S73" s="9">
        <v>568</v>
      </c>
      <c r="T73" s="9">
        <v>588</v>
      </c>
      <c r="U73" s="9">
        <v>648</v>
      </c>
      <c r="V73" s="9">
        <v>737</v>
      </c>
      <c r="W73" s="9">
        <v>802</v>
      </c>
      <c r="X73" s="9">
        <v>890</v>
      </c>
      <c r="Y73" s="9">
        <v>963</v>
      </c>
      <c r="Z73" s="9">
        <v>1020</v>
      </c>
      <c r="AA73" s="9">
        <v>1086</v>
      </c>
      <c r="AB73" s="9">
        <v>1135</v>
      </c>
      <c r="AC73" s="9">
        <v>1220</v>
      </c>
      <c r="AD73" s="9">
        <v>1319</v>
      </c>
      <c r="AE73" s="9">
        <v>1364</v>
      </c>
      <c r="AF73" s="9">
        <v>1417</v>
      </c>
      <c r="AG73" s="9">
        <v>1486</v>
      </c>
      <c r="AH73" s="9">
        <v>1562</v>
      </c>
      <c r="AI73" s="9">
        <v>1586</v>
      </c>
      <c r="AJ73" s="9">
        <v>1616</v>
      </c>
      <c r="AK73" s="9">
        <v>1648</v>
      </c>
      <c r="AL73" s="9">
        <v>1675</v>
      </c>
      <c r="AM73" s="9">
        <v>1689</v>
      </c>
      <c r="AN73" s="9">
        <v>1701</v>
      </c>
      <c r="AO73" s="9">
        <v>1711</v>
      </c>
      <c r="AP73" s="9">
        <v>1720</v>
      </c>
      <c r="AQ73" s="9">
        <v>1727</v>
      </c>
      <c r="AR73" s="9">
        <v>1739</v>
      </c>
      <c r="AS73" s="9">
        <v>1754</v>
      </c>
      <c r="AT73" s="9">
        <v>1760</v>
      </c>
    </row>
    <row r="74" spans="1:48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Kuwait</v>
      </c>
      <c r="D74" s="6">
        <f t="shared" si="10"/>
        <v>1751</v>
      </c>
      <c r="E74" s="6">
        <f>IF(COUNTIF(I74:XFD74,"&gt;"&amp;0)=0,,HLOOKUP(COUNTIF(I74:XFD74,"&gt;"&amp;0)-1,I$1:XFD74,A74+1,FALSE))</f>
        <v>1751</v>
      </c>
      <c r="F74" s="7">
        <f>IF(COUNTIF(I74:XFD74,"&gt;"&amp;0)=0,,HLOOKUP(COUNTIF(I74:XFD74,"&gt;"&amp;0)-MIN($F$1+1,COUNTIF(I74:XFD74,"&gt;"&amp;0)),I$1:XFD74,A74+1,FALSE))</f>
        <v>1300</v>
      </c>
      <c r="G74" s="8">
        <f t="shared" si="11"/>
        <v>1.0613742787214817</v>
      </c>
      <c r="H74" s="13" t="s">
        <v>74</v>
      </c>
      <c r="I74" s="9">
        <v>104</v>
      </c>
      <c r="J74" s="9">
        <v>112</v>
      </c>
      <c r="K74" s="9">
        <v>123</v>
      </c>
      <c r="L74" s="9">
        <v>130</v>
      </c>
      <c r="M74" s="9">
        <v>142</v>
      </c>
      <c r="N74" s="9">
        <v>148</v>
      </c>
      <c r="O74" s="9">
        <v>159</v>
      </c>
      <c r="P74" s="9">
        <v>176</v>
      </c>
      <c r="Q74" s="9">
        <v>188</v>
      </c>
      <c r="R74" s="9">
        <v>189</v>
      </c>
      <c r="S74" s="9">
        <v>191</v>
      </c>
      <c r="T74" s="9">
        <v>195</v>
      </c>
      <c r="U74" s="9">
        <v>208</v>
      </c>
      <c r="V74" s="9">
        <v>225</v>
      </c>
      <c r="W74" s="9">
        <v>235</v>
      </c>
      <c r="X74" s="9">
        <v>255</v>
      </c>
      <c r="Y74" s="9">
        <v>266</v>
      </c>
      <c r="Z74" s="9">
        <v>289</v>
      </c>
      <c r="AA74" s="9">
        <v>317</v>
      </c>
      <c r="AB74" s="9">
        <v>342</v>
      </c>
      <c r="AC74" s="9">
        <v>417</v>
      </c>
      <c r="AD74" s="9">
        <v>479</v>
      </c>
      <c r="AE74" s="9">
        <v>556</v>
      </c>
      <c r="AF74" s="9">
        <v>665</v>
      </c>
      <c r="AG74" s="9">
        <v>743</v>
      </c>
      <c r="AH74" s="9">
        <v>855</v>
      </c>
      <c r="AI74" s="9">
        <v>910</v>
      </c>
      <c r="AJ74" s="9">
        <v>993</v>
      </c>
      <c r="AK74" s="9">
        <v>1154</v>
      </c>
      <c r="AL74" s="9">
        <v>1234</v>
      </c>
      <c r="AM74" s="9">
        <v>1300</v>
      </c>
      <c r="AN74" s="9">
        <v>1355</v>
      </c>
      <c r="AO74" s="9">
        <v>1405</v>
      </c>
      <c r="AP74" s="9">
        <v>1524</v>
      </c>
      <c r="AQ74" s="9">
        <v>1658</v>
      </c>
      <c r="AR74" s="9">
        <v>1751</v>
      </c>
    </row>
    <row r="75" spans="1:48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Kazakhstan</v>
      </c>
      <c r="D75" s="6">
        <f t="shared" si="10"/>
        <v>1615</v>
      </c>
      <c r="E75" s="6">
        <f>IF(COUNTIF(I75:XFD75,"&gt;"&amp;0)=0,,HLOOKUP(COUNTIF(I75:XFD75,"&gt;"&amp;0)-1,I$1:XFD75,A75+1,FALSE))</f>
        <v>1615</v>
      </c>
      <c r="F75" s="7">
        <f>IF(COUNTIF(I75:XFD75,"&gt;"&amp;0)=0,,HLOOKUP(COUNTIF(I75:XFD75,"&gt;"&amp;0)-MIN($F$1+1,COUNTIF(I75:XFD75,"&gt;"&amp;0)),I$1:XFD75,A75+1,FALSE))</f>
        <v>1091</v>
      </c>
      <c r="G75" s="8">
        <f t="shared" si="11"/>
        <v>1.0816071641724081</v>
      </c>
      <c r="H75" s="13" t="s">
        <v>413</v>
      </c>
      <c r="I75" s="9">
        <v>111</v>
      </c>
      <c r="J75" s="9">
        <v>150</v>
      </c>
      <c r="K75" s="9">
        <v>228</v>
      </c>
      <c r="L75" s="9">
        <v>284</v>
      </c>
      <c r="M75" s="9">
        <v>302</v>
      </c>
      <c r="N75" s="9">
        <v>343</v>
      </c>
      <c r="O75" s="9">
        <v>380</v>
      </c>
      <c r="P75" s="9">
        <v>435</v>
      </c>
      <c r="Q75" s="9">
        <v>464</v>
      </c>
      <c r="R75" s="9">
        <v>531</v>
      </c>
      <c r="S75" s="9">
        <v>584</v>
      </c>
      <c r="T75" s="9">
        <v>662</v>
      </c>
      <c r="U75" s="9">
        <v>697</v>
      </c>
      <c r="V75" s="9">
        <v>727</v>
      </c>
      <c r="W75" s="9">
        <v>781</v>
      </c>
      <c r="X75" s="9">
        <v>812</v>
      </c>
      <c r="Y75" s="9">
        <v>865</v>
      </c>
      <c r="Z75" s="9">
        <v>951</v>
      </c>
      <c r="AA75" s="9">
        <v>1091</v>
      </c>
      <c r="AB75" s="9">
        <v>1232</v>
      </c>
      <c r="AC75" s="9">
        <v>1295</v>
      </c>
      <c r="AD75" s="9">
        <v>1402</v>
      </c>
      <c r="AE75" s="9">
        <v>1546</v>
      </c>
      <c r="AF75" s="9">
        <v>1615</v>
      </c>
    </row>
    <row r="76" spans="1:48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Iraq</v>
      </c>
      <c r="D76" s="6">
        <f t="shared" si="10"/>
        <v>1513</v>
      </c>
      <c r="E76" s="6">
        <f>IF(COUNTIF(I76:XFD76,"&gt;"&amp;0)=0,,HLOOKUP(COUNTIF(I76:XFD76,"&gt;"&amp;0)-1,I$1:XFD76,A76+1,FALSE))</f>
        <v>1513</v>
      </c>
      <c r="F76" s="7">
        <f>IF(COUNTIF(I76:XFD76,"&gt;"&amp;0)=0,,HLOOKUP(COUNTIF(I76:XFD76,"&gt;"&amp;0)-MIN($F$1+1,COUNTIF(I76:XFD76,"&gt;"&amp;0)),I$1:XFD76,A76+1,FALSE))</f>
        <v>1378</v>
      </c>
      <c r="G76" s="8">
        <f t="shared" si="11"/>
        <v>1.0188680462125184</v>
      </c>
      <c r="H76" s="13" t="s">
        <v>70</v>
      </c>
      <c r="I76" s="9">
        <v>101</v>
      </c>
      <c r="J76" s="9">
        <v>110</v>
      </c>
      <c r="K76" s="9">
        <v>116</v>
      </c>
      <c r="L76" s="9">
        <v>124</v>
      </c>
      <c r="M76" s="9">
        <v>154</v>
      </c>
      <c r="N76" s="9">
        <v>164</v>
      </c>
      <c r="O76" s="9">
        <v>192</v>
      </c>
      <c r="P76" s="9">
        <v>208</v>
      </c>
      <c r="Q76" s="9">
        <v>214</v>
      </c>
      <c r="R76" s="9">
        <v>233</v>
      </c>
      <c r="S76" s="9">
        <v>266</v>
      </c>
      <c r="T76" s="9">
        <v>316</v>
      </c>
      <c r="U76" s="9">
        <v>346</v>
      </c>
      <c r="V76" s="9">
        <v>382</v>
      </c>
      <c r="W76" s="9">
        <v>458</v>
      </c>
      <c r="X76" s="9">
        <v>506</v>
      </c>
      <c r="Y76" s="9">
        <v>547</v>
      </c>
      <c r="Z76" s="9">
        <v>630</v>
      </c>
      <c r="AA76" s="9">
        <v>694</v>
      </c>
      <c r="AB76" s="9">
        <v>728</v>
      </c>
      <c r="AC76" s="9">
        <v>772</v>
      </c>
      <c r="AD76" s="9">
        <v>820</v>
      </c>
      <c r="AE76" s="9">
        <v>878</v>
      </c>
      <c r="AF76" s="9">
        <v>961</v>
      </c>
      <c r="AG76" s="9">
        <v>1031</v>
      </c>
      <c r="AH76" s="9">
        <v>1122</v>
      </c>
      <c r="AI76" s="9">
        <v>1202</v>
      </c>
      <c r="AJ76" s="9">
        <v>1232</v>
      </c>
      <c r="AK76" s="9">
        <v>1279</v>
      </c>
      <c r="AL76" s="9">
        <v>1318</v>
      </c>
      <c r="AM76" s="9">
        <v>1352</v>
      </c>
      <c r="AN76" s="9">
        <v>1378</v>
      </c>
      <c r="AO76" s="9">
        <v>1400</v>
      </c>
      <c r="AP76" s="9">
        <v>1415</v>
      </c>
      <c r="AQ76" s="9">
        <v>1434</v>
      </c>
      <c r="AR76" s="9">
        <v>1482</v>
      </c>
      <c r="AS76" s="9">
        <v>1513</v>
      </c>
    </row>
    <row r="77" spans="1:48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Estonia</v>
      </c>
      <c r="D77" s="6">
        <f t="shared" si="10"/>
        <v>1512</v>
      </c>
      <c r="E77" s="6">
        <f>IF(COUNTIF(I77:XFD77,"&gt;"&amp;0)=0,,HLOOKUP(COUNTIF(I77:XFD77,"&gt;"&amp;0)-1,I$1:XFD77,A77+1,FALSE))</f>
        <v>1512</v>
      </c>
      <c r="F77" s="7">
        <f>IF(COUNTIF(I77:XFD77,"&gt;"&amp;0)=0,,HLOOKUP(COUNTIF(I77:XFD77,"&gt;"&amp;0)-MIN($F$1+1,COUNTIF(I77:XFD77,"&gt;"&amp;0)),I$1:XFD77,A77+1,FALSE))</f>
        <v>1332</v>
      </c>
      <c r="G77" s="8">
        <f t="shared" si="11"/>
        <v>1.0256743935105102</v>
      </c>
      <c r="H77" s="13" t="s">
        <v>88</v>
      </c>
      <c r="I77" s="9">
        <v>115</v>
      </c>
      <c r="J77" s="9">
        <v>171</v>
      </c>
      <c r="K77" s="9">
        <v>205</v>
      </c>
      <c r="L77" s="9">
        <v>225</v>
      </c>
      <c r="M77" s="9">
        <v>258</v>
      </c>
      <c r="N77" s="9">
        <v>267</v>
      </c>
      <c r="O77" s="9">
        <v>283</v>
      </c>
      <c r="P77" s="9">
        <v>306</v>
      </c>
      <c r="Q77" s="9">
        <v>326</v>
      </c>
      <c r="R77" s="9">
        <v>352</v>
      </c>
      <c r="S77" s="9">
        <v>369</v>
      </c>
      <c r="T77" s="9">
        <v>404</v>
      </c>
      <c r="U77" s="9">
        <v>538</v>
      </c>
      <c r="V77" s="9">
        <v>575</v>
      </c>
      <c r="W77" s="9">
        <v>645</v>
      </c>
      <c r="X77" s="9">
        <v>679</v>
      </c>
      <c r="Y77" s="9">
        <v>715</v>
      </c>
      <c r="Z77" s="9">
        <v>745</v>
      </c>
      <c r="AA77" s="9">
        <v>779</v>
      </c>
      <c r="AB77" s="9">
        <v>858</v>
      </c>
      <c r="AC77" s="9">
        <v>961</v>
      </c>
      <c r="AD77" s="9">
        <v>1039</v>
      </c>
      <c r="AE77" s="9">
        <v>1097</v>
      </c>
      <c r="AF77" s="9">
        <v>1108</v>
      </c>
      <c r="AG77" s="9">
        <v>1149</v>
      </c>
      <c r="AH77" s="9">
        <v>1185</v>
      </c>
      <c r="AI77" s="9">
        <v>1207</v>
      </c>
      <c r="AJ77" s="9">
        <v>1258</v>
      </c>
      <c r="AK77" s="9">
        <v>1304</v>
      </c>
      <c r="AL77" s="9">
        <v>1309</v>
      </c>
      <c r="AM77" s="9">
        <v>1332</v>
      </c>
      <c r="AN77" s="9">
        <v>1373</v>
      </c>
      <c r="AO77" s="9">
        <v>1400</v>
      </c>
      <c r="AP77" s="9">
        <v>1434</v>
      </c>
      <c r="AQ77" s="9">
        <v>1459</v>
      </c>
      <c r="AR77" s="9">
        <v>1512</v>
      </c>
    </row>
    <row r="78" spans="1:48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New Zealand</v>
      </c>
      <c r="D78" s="6">
        <f t="shared" si="10"/>
        <v>1422</v>
      </c>
      <c r="E78" s="6">
        <f>IF(COUNTIF(I78:XFD78,"&gt;"&amp;0)=0,,HLOOKUP(COUNTIF(I78:XFD78,"&gt;"&amp;0)-1,I$1:XFD78,A78+1,FALSE))</f>
        <v>1422</v>
      </c>
      <c r="F78" s="7">
        <f>IF(COUNTIF(I78:XFD78,"&gt;"&amp;0)=0,,HLOOKUP(COUNTIF(I78:XFD78,"&gt;"&amp;0)-MIN($F$1+1,COUNTIF(I78:XFD78,"&gt;"&amp;0)),I$1:XFD78,A78+1,FALSE))</f>
        <v>1349</v>
      </c>
      <c r="G78" s="8">
        <f t="shared" si="11"/>
        <v>1.010595893895484</v>
      </c>
      <c r="H78" s="13" t="s">
        <v>95</v>
      </c>
      <c r="I78" s="9">
        <v>102</v>
      </c>
      <c r="J78" s="9">
        <v>102</v>
      </c>
      <c r="K78" s="9">
        <v>155</v>
      </c>
      <c r="L78" s="9">
        <v>205</v>
      </c>
      <c r="M78" s="9">
        <v>283</v>
      </c>
      <c r="N78" s="9">
        <v>368</v>
      </c>
      <c r="O78" s="9">
        <v>451</v>
      </c>
      <c r="P78" s="9">
        <v>514</v>
      </c>
      <c r="Q78" s="9">
        <v>589</v>
      </c>
      <c r="R78" s="9">
        <v>647</v>
      </c>
      <c r="S78" s="9">
        <v>708</v>
      </c>
      <c r="T78" s="9">
        <v>797</v>
      </c>
      <c r="U78" s="9">
        <v>868</v>
      </c>
      <c r="V78" s="9">
        <v>950</v>
      </c>
      <c r="W78" s="9">
        <v>1039</v>
      </c>
      <c r="X78" s="9">
        <v>1106</v>
      </c>
      <c r="Y78" s="9">
        <v>1160</v>
      </c>
      <c r="Z78" s="9">
        <v>1210</v>
      </c>
      <c r="AA78" s="9">
        <v>1239</v>
      </c>
      <c r="AB78" s="9">
        <v>1283</v>
      </c>
      <c r="AC78" s="9">
        <v>1312</v>
      </c>
      <c r="AD78" s="9">
        <v>1330</v>
      </c>
      <c r="AE78" s="9">
        <v>1349</v>
      </c>
      <c r="AF78" s="9">
        <v>1366</v>
      </c>
      <c r="AG78" s="9">
        <v>1386</v>
      </c>
      <c r="AH78" s="9">
        <v>1401</v>
      </c>
      <c r="AI78" s="9">
        <v>1409</v>
      </c>
      <c r="AJ78" s="9">
        <v>1422</v>
      </c>
    </row>
    <row r="79" spans="1:48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Azerbaijan</v>
      </c>
      <c r="D79" s="6">
        <f t="shared" si="10"/>
        <v>1373</v>
      </c>
      <c r="E79" s="6">
        <f>IF(COUNTIF(I79:XFD79,"&gt;"&amp;0)=0,,HLOOKUP(COUNTIF(I79:XFD79,"&gt;"&amp;0)-1,I$1:XFD79,A79+1,FALSE))</f>
        <v>1373</v>
      </c>
      <c r="F79" s="7">
        <f>IF(COUNTIF(I79:XFD79,"&gt;"&amp;0)=0,,HLOOKUP(COUNTIF(I79:XFD79,"&gt;"&amp;0)-MIN($F$1+1,COUNTIF(I79:XFD79,"&gt;"&amp;0)),I$1:XFD79,A79+1,FALSE))</f>
        <v>1148</v>
      </c>
      <c r="G79" s="8">
        <f t="shared" si="11"/>
        <v>1.0364437329315628</v>
      </c>
      <c r="H79" s="13" t="s">
        <v>104</v>
      </c>
      <c r="I79" s="9">
        <v>122</v>
      </c>
      <c r="J79" s="9">
        <v>165</v>
      </c>
      <c r="K79" s="9">
        <v>182</v>
      </c>
      <c r="L79" s="9">
        <v>209</v>
      </c>
      <c r="M79" s="9">
        <v>273</v>
      </c>
      <c r="N79" s="9">
        <v>298</v>
      </c>
      <c r="O79" s="9">
        <v>359</v>
      </c>
      <c r="P79" s="9">
        <v>400</v>
      </c>
      <c r="Q79" s="9">
        <v>443</v>
      </c>
      <c r="R79" s="9">
        <v>521</v>
      </c>
      <c r="S79" s="9">
        <v>584</v>
      </c>
      <c r="T79" s="9">
        <v>641</v>
      </c>
      <c r="U79" s="9">
        <v>717</v>
      </c>
      <c r="V79" s="9">
        <v>822</v>
      </c>
      <c r="W79" s="9">
        <v>926</v>
      </c>
      <c r="X79" s="9">
        <v>991</v>
      </c>
      <c r="Y79" s="9">
        <v>1058</v>
      </c>
      <c r="Z79" s="9">
        <v>1098</v>
      </c>
      <c r="AA79" s="9">
        <v>1148</v>
      </c>
      <c r="AB79" s="9">
        <v>1197</v>
      </c>
      <c r="AC79" s="9">
        <v>1253</v>
      </c>
      <c r="AD79" s="9">
        <v>1283</v>
      </c>
      <c r="AE79" s="9">
        <v>1340</v>
      </c>
      <c r="AF79" s="9">
        <v>1373</v>
      </c>
    </row>
    <row r="80" spans="1:48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Slovenia</v>
      </c>
      <c r="D80" s="6">
        <f t="shared" si="10"/>
        <v>1317</v>
      </c>
      <c r="E80" s="6">
        <f>IF(COUNTIF(I80:XFD80,"&gt;"&amp;0)=0,,HLOOKUP(COUNTIF(I80:XFD80,"&gt;"&amp;0)-1,I$1:XFD80,A80+1,FALSE))</f>
        <v>1317</v>
      </c>
      <c r="F80" s="7">
        <f>IF(COUNTIF(I80:XFD80,"&gt;"&amp;0)=0,,HLOOKUP(COUNTIF(I80:XFD80,"&gt;"&amp;0)-MIN($F$1+1,COUNTIF(I80:XFD80,"&gt;"&amp;0)),I$1:XFD80,A80+1,FALSE))</f>
        <v>1212</v>
      </c>
      <c r="G80" s="8">
        <f t="shared" si="11"/>
        <v>1.0167557357241805</v>
      </c>
      <c r="H80" s="13" t="s">
        <v>141</v>
      </c>
      <c r="I80" s="9">
        <v>141</v>
      </c>
      <c r="J80" s="9">
        <v>181</v>
      </c>
      <c r="K80" s="9">
        <v>219</v>
      </c>
      <c r="L80" s="9">
        <v>253</v>
      </c>
      <c r="M80" s="9">
        <v>275</v>
      </c>
      <c r="N80" s="9">
        <v>275</v>
      </c>
      <c r="O80" s="9">
        <v>286</v>
      </c>
      <c r="P80" s="9">
        <v>341</v>
      </c>
      <c r="Q80" s="9">
        <v>383</v>
      </c>
      <c r="R80" s="9">
        <v>414</v>
      </c>
      <c r="S80" s="9">
        <v>442</v>
      </c>
      <c r="T80" s="9">
        <v>480</v>
      </c>
      <c r="U80" s="9">
        <v>528</v>
      </c>
      <c r="V80" s="9">
        <v>562</v>
      </c>
      <c r="W80" s="9">
        <v>632</v>
      </c>
      <c r="X80" s="9">
        <v>684</v>
      </c>
      <c r="Y80" s="9">
        <v>730</v>
      </c>
      <c r="Z80" s="9">
        <v>756</v>
      </c>
      <c r="AA80" s="9">
        <v>802</v>
      </c>
      <c r="AB80" s="9">
        <v>841</v>
      </c>
      <c r="AC80" s="9">
        <v>897</v>
      </c>
      <c r="AD80" s="9">
        <v>934</v>
      </c>
      <c r="AE80" s="9">
        <v>977</v>
      </c>
      <c r="AF80" s="9">
        <v>997</v>
      </c>
      <c r="AG80" s="9">
        <v>1021</v>
      </c>
      <c r="AH80" s="9">
        <v>1059</v>
      </c>
      <c r="AI80" s="9">
        <v>1091</v>
      </c>
      <c r="AJ80" s="9">
        <v>1124</v>
      </c>
      <c r="AK80" s="9">
        <v>1160</v>
      </c>
      <c r="AL80" s="9">
        <v>1188</v>
      </c>
      <c r="AM80" s="9">
        <v>1205</v>
      </c>
      <c r="AN80" s="9">
        <v>1212</v>
      </c>
      <c r="AO80" s="9">
        <v>1220</v>
      </c>
      <c r="AP80" s="9">
        <v>1248</v>
      </c>
      <c r="AQ80" s="9">
        <v>1268</v>
      </c>
      <c r="AR80" s="9">
        <v>1304</v>
      </c>
      <c r="AS80" s="9">
        <v>1317</v>
      </c>
    </row>
    <row r="81" spans="1:43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Bosnia and Herzegovina</v>
      </c>
      <c r="D81" s="6">
        <f t="shared" si="10"/>
        <v>1268</v>
      </c>
      <c r="E81" s="6">
        <f>IF(COUNTIF(I81:XFD81,"&gt;"&amp;0)=0,,HLOOKUP(COUNTIF(I81:XFD81,"&gt;"&amp;0)-1,I$1:XFD81,A81+1,FALSE))</f>
        <v>1268</v>
      </c>
      <c r="F81" s="7">
        <f>IF(COUNTIF(I81:XFD81,"&gt;"&amp;0)=0,,HLOOKUP(COUNTIF(I81:XFD81,"&gt;"&amp;0)-MIN($F$1+1,COUNTIF(I81:XFD81,"&gt;"&amp;0)),I$1:XFD81,A81+1,FALSE))</f>
        <v>1037</v>
      </c>
      <c r="G81" s="8">
        <f t="shared" si="11"/>
        <v>1.0410416363778785</v>
      </c>
      <c r="H81" s="13" t="s">
        <v>140</v>
      </c>
      <c r="I81" s="9">
        <v>126</v>
      </c>
      <c r="J81" s="9">
        <v>136</v>
      </c>
      <c r="K81" s="9">
        <v>166</v>
      </c>
      <c r="L81" s="9">
        <v>176</v>
      </c>
      <c r="M81" s="9">
        <v>191</v>
      </c>
      <c r="N81" s="9">
        <v>237</v>
      </c>
      <c r="O81" s="9">
        <v>258</v>
      </c>
      <c r="P81" s="9">
        <v>323</v>
      </c>
      <c r="Q81" s="9">
        <v>368</v>
      </c>
      <c r="R81" s="9">
        <v>420</v>
      </c>
      <c r="S81" s="9">
        <v>459</v>
      </c>
      <c r="T81" s="9">
        <v>533</v>
      </c>
      <c r="U81" s="9">
        <v>579</v>
      </c>
      <c r="V81" s="9">
        <v>624</v>
      </c>
      <c r="W81" s="9">
        <v>654</v>
      </c>
      <c r="X81" s="9">
        <v>674</v>
      </c>
      <c r="Y81" s="9">
        <v>764</v>
      </c>
      <c r="Z81" s="9">
        <v>804</v>
      </c>
      <c r="AA81" s="9">
        <v>858</v>
      </c>
      <c r="AB81" s="9">
        <v>901</v>
      </c>
      <c r="AC81" s="9">
        <v>946</v>
      </c>
      <c r="AD81" s="9">
        <v>1009</v>
      </c>
      <c r="AE81" s="9">
        <v>1037</v>
      </c>
      <c r="AF81" s="9">
        <v>1083</v>
      </c>
      <c r="AG81" s="9">
        <v>1110</v>
      </c>
      <c r="AH81" s="9">
        <v>1167</v>
      </c>
      <c r="AI81" s="9">
        <v>1214</v>
      </c>
      <c r="AJ81" s="9">
        <v>1268</v>
      </c>
    </row>
    <row r="82" spans="1:43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Armenia</v>
      </c>
      <c r="D82" s="6">
        <f t="shared" si="10"/>
        <v>1248</v>
      </c>
      <c r="E82" s="6">
        <f>IF(COUNTIF(I82:XFD82,"&gt;"&amp;0)=0,,HLOOKUP(COUNTIF(I82:XFD82,"&gt;"&amp;0)-1,I$1:XFD82,A82+1,FALSE))</f>
        <v>1248</v>
      </c>
      <c r="F82" s="7">
        <f>IF(COUNTIF(I82:XFD82,"&gt;"&amp;0)=0,,HLOOKUP(COUNTIF(I82:XFD82,"&gt;"&amp;0)-MIN($F$1+1,COUNTIF(I82:XFD82,"&gt;"&amp;0)),I$1:XFD82,A82+1,FALSE))</f>
        <v>1039</v>
      </c>
      <c r="G82" s="8">
        <f t="shared" si="11"/>
        <v>1.037336853963573</v>
      </c>
      <c r="H82" s="13" t="s">
        <v>105</v>
      </c>
      <c r="I82" s="9">
        <v>115</v>
      </c>
      <c r="J82" s="9">
        <v>136</v>
      </c>
      <c r="K82" s="9">
        <v>160</v>
      </c>
      <c r="L82" s="9">
        <v>194</v>
      </c>
      <c r="M82" s="9">
        <v>235</v>
      </c>
      <c r="N82" s="9">
        <v>249</v>
      </c>
      <c r="O82" s="9">
        <v>265</v>
      </c>
      <c r="P82" s="9">
        <v>290</v>
      </c>
      <c r="Q82" s="9">
        <v>329</v>
      </c>
      <c r="R82" s="9">
        <v>407</v>
      </c>
      <c r="S82" s="9">
        <v>424</v>
      </c>
      <c r="T82" s="9">
        <v>482</v>
      </c>
      <c r="U82" s="9">
        <v>532</v>
      </c>
      <c r="V82" s="9">
        <v>571</v>
      </c>
      <c r="W82" s="9">
        <v>663</v>
      </c>
      <c r="X82" s="9">
        <v>736</v>
      </c>
      <c r="Y82" s="9">
        <v>770</v>
      </c>
      <c r="Z82" s="9">
        <v>822</v>
      </c>
      <c r="AA82" s="9">
        <v>833</v>
      </c>
      <c r="AB82" s="9">
        <v>853</v>
      </c>
      <c r="AC82" s="9">
        <v>881</v>
      </c>
      <c r="AD82" s="9">
        <v>921</v>
      </c>
      <c r="AE82" s="9">
        <v>937</v>
      </c>
      <c r="AF82" s="9">
        <v>967</v>
      </c>
      <c r="AG82" s="9">
        <v>1013</v>
      </c>
      <c r="AH82" s="9">
        <v>1039</v>
      </c>
      <c r="AI82" s="9">
        <v>1067</v>
      </c>
      <c r="AJ82" s="9">
        <v>1111</v>
      </c>
      <c r="AK82" s="9">
        <v>1159</v>
      </c>
      <c r="AL82" s="9">
        <v>1201</v>
      </c>
      <c r="AM82" s="9">
        <v>1248</v>
      </c>
    </row>
    <row r="83" spans="1:43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Lithuania</v>
      </c>
      <c r="D83" s="6">
        <f t="shared" si="10"/>
        <v>1239</v>
      </c>
      <c r="E83" s="6">
        <f>IF(COUNTIF(I83:XFD83,"&gt;"&amp;0)=0,,HLOOKUP(COUNTIF(I83:XFD83,"&gt;"&amp;0)-1,I$1:XFD83,A83+1,FALSE))</f>
        <v>1239</v>
      </c>
      <c r="F83" s="7">
        <f>IF(COUNTIF(I83:XFD83,"&gt;"&amp;0)=0,,HLOOKUP(COUNTIF(I83:XFD83,"&gt;"&amp;0)-MIN($F$1+1,COUNTIF(I83:XFD83,"&gt;"&amp;0)),I$1:XFD83,A83+1,FALSE))</f>
        <v>1062</v>
      </c>
      <c r="G83" s="8">
        <f t="shared" si="11"/>
        <v>1.0313103064775451</v>
      </c>
      <c r="H83" s="13" t="s">
        <v>93</v>
      </c>
      <c r="I83" s="9">
        <v>143</v>
      </c>
      <c r="J83" s="9">
        <v>179</v>
      </c>
      <c r="K83" s="9">
        <v>209</v>
      </c>
      <c r="L83" s="9">
        <v>274</v>
      </c>
      <c r="M83" s="9">
        <v>299</v>
      </c>
      <c r="N83" s="9">
        <v>358</v>
      </c>
      <c r="O83" s="9">
        <v>394</v>
      </c>
      <c r="P83" s="9">
        <v>460</v>
      </c>
      <c r="Q83" s="9">
        <v>491</v>
      </c>
      <c r="R83" s="9">
        <v>537</v>
      </c>
      <c r="S83" s="9">
        <v>581</v>
      </c>
      <c r="T83" s="9">
        <v>649</v>
      </c>
      <c r="U83" s="9">
        <v>696</v>
      </c>
      <c r="V83" s="9">
        <v>771</v>
      </c>
      <c r="W83" s="9">
        <v>811</v>
      </c>
      <c r="X83" s="9">
        <v>843</v>
      </c>
      <c r="Y83" s="9">
        <v>880</v>
      </c>
      <c r="Z83" s="9">
        <v>912</v>
      </c>
      <c r="AA83" s="9">
        <v>955</v>
      </c>
      <c r="AB83" s="9">
        <v>999</v>
      </c>
      <c r="AC83" s="9">
        <v>1026</v>
      </c>
      <c r="AD83" s="9">
        <v>1053</v>
      </c>
      <c r="AE83" s="9">
        <v>1062</v>
      </c>
      <c r="AF83" s="9">
        <v>1070</v>
      </c>
      <c r="AG83" s="9">
        <v>1091</v>
      </c>
      <c r="AH83" s="9">
        <v>1128</v>
      </c>
      <c r="AI83" s="9">
        <v>1149</v>
      </c>
      <c r="AJ83" s="9">
        <v>1239</v>
      </c>
    </row>
    <row r="84" spans="1:43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Oman</v>
      </c>
      <c r="D84" s="6">
        <f t="shared" si="10"/>
        <v>1180</v>
      </c>
      <c r="E84" s="6">
        <f>IF(COUNTIF(I84:XFD84,"&gt;"&amp;0)=0,,HLOOKUP(COUNTIF(I84:XFD84,"&gt;"&amp;0)-1,I$1:XFD84,A84+1,FALSE))</f>
        <v>1180</v>
      </c>
      <c r="F84" s="7">
        <f>IF(COUNTIF(I84:XFD84,"&gt;"&amp;0)=0,,HLOOKUP(COUNTIF(I84:XFD84,"&gt;"&amp;0)-MIN($F$1+1,COUNTIF(I84:XFD84,"&gt;"&amp;0)),I$1:XFD84,A84+1,FALSE))</f>
        <v>727</v>
      </c>
      <c r="G84" s="8">
        <f t="shared" si="11"/>
        <v>1.1017156515459254</v>
      </c>
      <c r="H84" s="13" t="s">
        <v>71</v>
      </c>
      <c r="I84" s="9">
        <v>109</v>
      </c>
      <c r="J84" s="9">
        <v>131</v>
      </c>
      <c r="K84" s="9">
        <v>152</v>
      </c>
      <c r="L84" s="9">
        <v>167</v>
      </c>
      <c r="M84" s="9">
        <v>179</v>
      </c>
      <c r="N84" s="9">
        <v>192</v>
      </c>
      <c r="O84" s="9">
        <v>210</v>
      </c>
      <c r="P84" s="9">
        <v>231</v>
      </c>
      <c r="Q84" s="9">
        <v>252</v>
      </c>
      <c r="R84" s="9">
        <v>277</v>
      </c>
      <c r="S84" s="9">
        <v>298</v>
      </c>
      <c r="T84" s="9">
        <v>331</v>
      </c>
      <c r="U84" s="9">
        <v>371</v>
      </c>
      <c r="V84" s="9">
        <v>419</v>
      </c>
      <c r="W84" s="9">
        <v>457</v>
      </c>
      <c r="X84" s="9">
        <v>484</v>
      </c>
      <c r="Y84" s="9">
        <v>546</v>
      </c>
      <c r="Z84" s="9">
        <v>599</v>
      </c>
      <c r="AA84" s="9">
        <v>727</v>
      </c>
      <c r="AB84" s="9">
        <v>813</v>
      </c>
      <c r="AC84" s="9">
        <v>910</v>
      </c>
      <c r="AD84" s="9">
        <v>1019</v>
      </c>
      <c r="AE84" s="9">
        <v>1069</v>
      </c>
      <c r="AF84" s="9">
        <v>1180</v>
      </c>
    </row>
    <row r="85" spans="1:43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North Macedonia</v>
      </c>
      <c r="D85" s="6">
        <f t="shared" si="10"/>
        <v>1170</v>
      </c>
      <c r="E85" s="6">
        <f>IF(COUNTIF(I85:XFD85,"&gt;"&amp;0)=0,,HLOOKUP(COUNTIF(I85:XFD85,"&gt;"&amp;0)-1,I$1:XFD85,A85+1,FALSE))</f>
        <v>1170</v>
      </c>
      <c r="F85" s="7">
        <f>IF(COUNTIF(I85:XFD85,"&gt;"&amp;0)=0,,HLOOKUP(COUNTIF(I85:XFD85,"&gt;"&amp;0)-MIN($F$1+1,COUNTIF(I85:XFD85,"&gt;"&amp;0)),I$1:XFD85,A85+1,FALSE))</f>
        <v>854</v>
      </c>
      <c r="G85" s="8">
        <f t="shared" si="11"/>
        <v>1.0649901675811979</v>
      </c>
      <c r="H85" s="13" t="s">
        <v>84</v>
      </c>
      <c r="I85" s="9">
        <v>115</v>
      </c>
      <c r="J85" s="9">
        <v>136</v>
      </c>
      <c r="K85" s="9">
        <v>148</v>
      </c>
      <c r="L85" s="9">
        <v>177</v>
      </c>
      <c r="M85" s="9">
        <v>201</v>
      </c>
      <c r="N85" s="9">
        <v>219</v>
      </c>
      <c r="O85" s="9">
        <v>241</v>
      </c>
      <c r="P85" s="9">
        <v>259</v>
      </c>
      <c r="Q85" s="9">
        <v>285</v>
      </c>
      <c r="R85" s="9">
        <v>329</v>
      </c>
      <c r="S85" s="9">
        <v>354</v>
      </c>
      <c r="T85" s="9">
        <v>384</v>
      </c>
      <c r="U85" s="9">
        <v>430</v>
      </c>
      <c r="V85" s="9">
        <v>483</v>
      </c>
      <c r="W85" s="9">
        <v>555</v>
      </c>
      <c r="X85" s="9">
        <v>570</v>
      </c>
      <c r="Y85" s="9">
        <v>599</v>
      </c>
      <c r="Z85" s="9">
        <v>617</v>
      </c>
      <c r="AA85" s="9">
        <v>663</v>
      </c>
      <c r="AB85" s="9">
        <v>711</v>
      </c>
      <c r="AC85" s="9">
        <v>760</v>
      </c>
      <c r="AD85" s="9">
        <v>828</v>
      </c>
      <c r="AE85" s="9">
        <v>854</v>
      </c>
      <c r="AF85" s="9">
        <v>908</v>
      </c>
      <c r="AG85" s="9">
        <v>974</v>
      </c>
      <c r="AH85" s="9">
        <v>1081</v>
      </c>
      <c r="AI85" s="9">
        <v>1117</v>
      </c>
      <c r="AJ85" s="9">
        <v>1170</v>
      </c>
    </row>
    <row r="86" spans="1:43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Slovakia</v>
      </c>
      <c r="D86" s="6">
        <f t="shared" si="10"/>
        <v>1089</v>
      </c>
      <c r="E86" s="6">
        <f>IF(COUNTIF(I86:XFD86,"&gt;"&amp;0)=0,,HLOOKUP(COUNTIF(I86:XFD86,"&gt;"&amp;0)-1,I$1:XFD86,A86+1,FALSE))</f>
        <v>1089</v>
      </c>
      <c r="F86" s="7">
        <f>IF(COUNTIF(I86:XFD86,"&gt;"&amp;0)=0,,HLOOKUP(COUNTIF(I86:XFD86,"&gt;"&amp;0)-MIN($F$1+1,COUNTIF(I86:XFD86,"&gt;"&amp;0)),I$1:XFD86,A86+1,FALSE))</f>
        <v>769</v>
      </c>
      <c r="G86" s="8">
        <f t="shared" si="11"/>
        <v>1.0720630011867165</v>
      </c>
      <c r="H86" s="13" t="s">
        <v>162</v>
      </c>
      <c r="I86" s="9">
        <v>105</v>
      </c>
      <c r="J86" s="9">
        <v>123</v>
      </c>
      <c r="K86" s="9">
        <v>137</v>
      </c>
      <c r="L86" s="9">
        <v>178</v>
      </c>
      <c r="M86" s="9">
        <v>185</v>
      </c>
      <c r="N86" s="9">
        <v>186</v>
      </c>
      <c r="O86" s="9">
        <v>204</v>
      </c>
      <c r="P86" s="9">
        <v>216</v>
      </c>
      <c r="Q86" s="9">
        <v>226</v>
      </c>
      <c r="R86" s="9">
        <v>269</v>
      </c>
      <c r="S86" s="9">
        <v>292</v>
      </c>
      <c r="T86" s="9">
        <v>314</v>
      </c>
      <c r="U86" s="9">
        <v>336</v>
      </c>
      <c r="V86" s="9">
        <v>363</v>
      </c>
      <c r="W86" s="9">
        <v>400</v>
      </c>
      <c r="X86" s="9">
        <v>426</v>
      </c>
      <c r="Y86" s="9">
        <v>450</v>
      </c>
      <c r="Z86" s="9">
        <v>471</v>
      </c>
      <c r="AA86" s="9">
        <v>485</v>
      </c>
      <c r="AB86" s="9">
        <v>534</v>
      </c>
      <c r="AC86" s="9">
        <v>581</v>
      </c>
      <c r="AD86" s="9">
        <v>682</v>
      </c>
      <c r="AE86" s="9">
        <v>701</v>
      </c>
      <c r="AF86" s="9">
        <v>715</v>
      </c>
      <c r="AG86" s="9">
        <v>728</v>
      </c>
      <c r="AH86" s="9">
        <v>742</v>
      </c>
      <c r="AI86" s="9">
        <v>769</v>
      </c>
      <c r="AJ86" s="9">
        <v>835</v>
      </c>
      <c r="AK86" s="9">
        <v>863</v>
      </c>
      <c r="AL86" s="9">
        <v>977</v>
      </c>
      <c r="AM86" s="9">
        <v>1049</v>
      </c>
      <c r="AN86" s="9">
        <v>1089</v>
      </c>
    </row>
    <row r="87" spans="1:43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Cameroon</v>
      </c>
      <c r="D87" s="6">
        <f t="shared" si="10"/>
        <v>1017</v>
      </c>
      <c r="E87" s="6">
        <f>IF(COUNTIF(I87:XFD87,"&gt;"&amp;0)=0,,HLOOKUP(COUNTIF(I87:XFD87,"&gt;"&amp;0)-1,I$1:XFD87,A87+1,FALSE))</f>
        <v>1017</v>
      </c>
      <c r="F87" s="7">
        <f>IF(COUNTIF(I87:XFD87,"&gt;"&amp;0)=0,,HLOOKUP(COUNTIF(I87:XFD87,"&gt;"&amp;0)-MIN($F$1+1,COUNTIF(I87:XFD87,"&gt;"&amp;0)),I$1:XFD87,A87+1,FALSE))</f>
        <v>820</v>
      </c>
      <c r="G87" s="8">
        <f t="shared" si="11"/>
        <v>1.0440022150546497</v>
      </c>
      <c r="H87" s="13" t="s">
        <v>157</v>
      </c>
      <c r="I87" s="9">
        <v>139</v>
      </c>
      <c r="J87" s="9">
        <v>139</v>
      </c>
      <c r="K87" s="9">
        <v>193</v>
      </c>
      <c r="L87" s="9">
        <v>233</v>
      </c>
      <c r="M87" s="9">
        <v>306</v>
      </c>
      <c r="N87" s="9">
        <v>509</v>
      </c>
      <c r="O87" s="9">
        <v>555</v>
      </c>
      <c r="P87" s="9">
        <v>650</v>
      </c>
      <c r="Q87" s="9">
        <v>658</v>
      </c>
      <c r="R87" s="9">
        <v>658</v>
      </c>
      <c r="S87" s="9">
        <v>730</v>
      </c>
      <c r="T87" s="9">
        <v>730</v>
      </c>
      <c r="U87" s="9">
        <v>820</v>
      </c>
      <c r="V87" s="9">
        <v>820</v>
      </c>
      <c r="W87" s="9">
        <v>820</v>
      </c>
      <c r="X87" s="9">
        <v>820</v>
      </c>
      <c r="Y87" s="9">
        <v>848</v>
      </c>
      <c r="Z87" s="9">
        <v>848</v>
      </c>
      <c r="AA87" s="9">
        <v>996</v>
      </c>
      <c r="AB87" s="9">
        <v>996</v>
      </c>
      <c r="AC87" s="9">
        <v>1017</v>
      </c>
    </row>
    <row r="88" spans="1:43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Cuba</v>
      </c>
      <c r="D88" s="6">
        <f t="shared" si="10"/>
        <v>986</v>
      </c>
      <c r="E88" s="6">
        <f>IF(COUNTIF(I88:XFD88,"&gt;"&amp;0)=0,,HLOOKUP(COUNTIF(I88:XFD88,"&gt;"&amp;0)-1,I$1:XFD88,A88+1,FALSE))</f>
        <v>986</v>
      </c>
      <c r="F88" s="7">
        <f>IF(COUNTIF(I88:XFD88,"&gt;"&amp;0)=0,,HLOOKUP(COUNTIF(I88:XFD88,"&gt;"&amp;0)-MIN($F$1+1,COUNTIF(I88:XFD88,"&gt;"&amp;0)),I$1:XFD88,A88+1,FALSE))</f>
        <v>726</v>
      </c>
      <c r="G88" s="8">
        <f t="shared" si="11"/>
        <v>1.063134125678336</v>
      </c>
      <c r="H88" s="13" t="s">
        <v>410</v>
      </c>
      <c r="I88" s="9">
        <v>119</v>
      </c>
      <c r="J88" s="9">
        <v>139</v>
      </c>
      <c r="K88" s="9">
        <v>170</v>
      </c>
      <c r="L88" s="9">
        <v>186</v>
      </c>
      <c r="M88" s="9">
        <v>212</v>
      </c>
      <c r="N88" s="9">
        <v>233</v>
      </c>
      <c r="O88" s="9">
        <v>269</v>
      </c>
      <c r="P88" s="9">
        <v>288</v>
      </c>
      <c r="Q88" s="9">
        <v>320</v>
      </c>
      <c r="R88" s="9">
        <v>350</v>
      </c>
      <c r="S88" s="9">
        <v>396</v>
      </c>
      <c r="T88" s="9">
        <v>457</v>
      </c>
      <c r="U88" s="9">
        <v>515</v>
      </c>
      <c r="V88" s="9">
        <v>564</v>
      </c>
      <c r="W88" s="9">
        <v>620</v>
      </c>
      <c r="X88" s="9">
        <v>669</v>
      </c>
      <c r="Y88" s="9">
        <v>726</v>
      </c>
      <c r="Z88" s="9">
        <v>766</v>
      </c>
      <c r="AA88" s="9">
        <v>814</v>
      </c>
      <c r="AB88" s="9">
        <v>862</v>
      </c>
      <c r="AC88" s="9">
        <v>923</v>
      </c>
      <c r="AD88" s="9">
        <v>986</v>
      </c>
    </row>
    <row r="89" spans="1:43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Afghanistan</v>
      </c>
      <c r="D89" s="6">
        <f t="shared" si="10"/>
        <v>933</v>
      </c>
      <c r="E89" s="6">
        <f>IF(COUNTIF(I89:XFD89,"&gt;"&amp;0)=0,,HLOOKUP(COUNTIF(I89:XFD89,"&gt;"&amp;0)-1,I$1:XFD89,A89+1,FALSE))</f>
        <v>933</v>
      </c>
      <c r="F89" s="7">
        <f>IF(COUNTIF(I89:XFD89,"&gt;"&amp;0)=0,,HLOOKUP(COUNTIF(I89:XFD89,"&gt;"&amp;0)-MIN($F$1+1,COUNTIF(I89:XFD89,"&gt;"&amp;0)),I$1:XFD89,A89+1,FALSE))</f>
        <v>665</v>
      </c>
      <c r="G89" s="8">
        <f t="shared" si="11"/>
        <v>1.070069534673278</v>
      </c>
      <c r="H89" s="13" t="s">
        <v>72</v>
      </c>
      <c r="I89" s="9">
        <v>110</v>
      </c>
      <c r="J89" s="9">
        <v>110</v>
      </c>
      <c r="K89" s="9">
        <v>120</v>
      </c>
      <c r="L89" s="9">
        <v>170</v>
      </c>
      <c r="M89" s="9">
        <v>174</v>
      </c>
      <c r="N89" s="9">
        <v>237</v>
      </c>
      <c r="O89" s="9">
        <v>273</v>
      </c>
      <c r="P89" s="9">
        <v>281</v>
      </c>
      <c r="Q89" s="9">
        <v>299</v>
      </c>
      <c r="R89" s="9">
        <v>349</v>
      </c>
      <c r="S89" s="9">
        <v>367</v>
      </c>
      <c r="T89" s="9">
        <v>423</v>
      </c>
      <c r="U89" s="9">
        <v>444</v>
      </c>
      <c r="V89" s="9">
        <v>484</v>
      </c>
      <c r="W89" s="9">
        <v>521</v>
      </c>
      <c r="X89" s="9">
        <v>555</v>
      </c>
      <c r="Y89" s="9">
        <v>607</v>
      </c>
      <c r="Z89" s="9">
        <v>665</v>
      </c>
      <c r="AA89" s="9">
        <v>714</v>
      </c>
      <c r="AB89" s="9">
        <v>784</v>
      </c>
      <c r="AC89" s="9">
        <v>840</v>
      </c>
      <c r="AD89" s="9">
        <v>906</v>
      </c>
      <c r="AE89" s="9">
        <v>933</v>
      </c>
    </row>
    <row r="90" spans="1:43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Bulgaria</v>
      </c>
      <c r="D90" s="6">
        <f t="shared" si="10"/>
        <v>878</v>
      </c>
      <c r="E90" s="6">
        <f>IF(COUNTIF(I90:XFD90,"&gt;"&amp;0)=0,,HLOOKUP(COUNTIF(I90:XFD90,"&gt;"&amp;0)-1,I$1:XFD90,A90+1,FALSE))</f>
        <v>878</v>
      </c>
      <c r="F90" s="7">
        <f>IF(COUNTIF(I90:XFD90,"&gt;"&amp;0)=0,,HLOOKUP(COUNTIF(I90:XFD90,"&gt;"&amp;0)-MIN($F$1+1,COUNTIF(I90:XFD90,"&gt;"&amp;0)),I$1:XFD90,A90+1,FALSE))</f>
        <v>685</v>
      </c>
      <c r="G90" s="8">
        <f t="shared" si="11"/>
        <v>1.0508985404955029</v>
      </c>
      <c r="H90" s="13" t="s">
        <v>199</v>
      </c>
      <c r="I90" s="9">
        <v>127</v>
      </c>
      <c r="J90" s="9">
        <v>163</v>
      </c>
      <c r="K90" s="9">
        <v>187</v>
      </c>
      <c r="L90" s="9">
        <v>201</v>
      </c>
      <c r="M90" s="9">
        <v>218</v>
      </c>
      <c r="N90" s="9">
        <v>242</v>
      </c>
      <c r="O90" s="9">
        <v>264</v>
      </c>
      <c r="P90" s="9">
        <v>293</v>
      </c>
      <c r="Q90" s="9">
        <v>331</v>
      </c>
      <c r="R90" s="9">
        <v>346</v>
      </c>
      <c r="S90" s="9">
        <v>359</v>
      </c>
      <c r="T90" s="9">
        <v>399</v>
      </c>
      <c r="U90" s="9">
        <v>422</v>
      </c>
      <c r="V90" s="9">
        <v>457</v>
      </c>
      <c r="W90" s="9">
        <v>485</v>
      </c>
      <c r="X90" s="9">
        <v>503</v>
      </c>
      <c r="Y90" s="9">
        <v>531</v>
      </c>
      <c r="Z90" s="9">
        <v>549</v>
      </c>
      <c r="AA90" s="9">
        <v>577</v>
      </c>
      <c r="AB90" s="9">
        <v>593</v>
      </c>
      <c r="AC90" s="9">
        <v>618</v>
      </c>
      <c r="AD90" s="9">
        <v>635</v>
      </c>
      <c r="AE90" s="9">
        <v>661</v>
      </c>
      <c r="AF90" s="9">
        <v>675</v>
      </c>
      <c r="AG90" s="9">
        <v>685</v>
      </c>
      <c r="AH90" s="9">
        <v>713</v>
      </c>
      <c r="AI90" s="9">
        <v>747</v>
      </c>
      <c r="AJ90" s="9">
        <v>800</v>
      </c>
      <c r="AK90" s="9">
        <v>846</v>
      </c>
      <c r="AL90" s="9">
        <v>878</v>
      </c>
    </row>
    <row r="91" spans="1:43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Tunisia</v>
      </c>
      <c r="D91" s="6">
        <f t="shared" si="10"/>
        <v>864</v>
      </c>
      <c r="E91" s="6">
        <f>IF(COUNTIF(I91:XFD91,"&gt;"&amp;0)=0,,HLOOKUP(COUNTIF(I91:XFD91,"&gt;"&amp;0)-1,I$1:XFD91,A91+1,FALSE))</f>
        <v>864</v>
      </c>
      <c r="F91" s="7">
        <f>IF(COUNTIF(I91:XFD91,"&gt;"&amp;0)=0,,HLOOKUP(COUNTIF(I91:XFD91,"&gt;"&amp;0)-MIN($F$1+1,COUNTIF(I91:XFD91,"&gt;"&amp;0)),I$1:XFD91,A91+1,FALSE))</f>
        <v>726</v>
      </c>
      <c r="G91" s="8">
        <f t="shared" si="11"/>
        <v>1.0354173175309889</v>
      </c>
      <c r="H91" s="13" t="s">
        <v>138</v>
      </c>
      <c r="I91" s="9">
        <v>114</v>
      </c>
      <c r="J91" s="9">
        <v>173</v>
      </c>
      <c r="K91" s="9">
        <v>197</v>
      </c>
      <c r="L91" s="9">
        <v>227</v>
      </c>
      <c r="M91" s="9">
        <v>278</v>
      </c>
      <c r="N91" s="9">
        <v>312</v>
      </c>
      <c r="O91" s="9">
        <v>312</v>
      </c>
      <c r="P91" s="9">
        <v>394</v>
      </c>
      <c r="Q91" s="9">
        <v>423</v>
      </c>
      <c r="R91" s="9">
        <v>455</v>
      </c>
      <c r="S91" s="9">
        <v>495</v>
      </c>
      <c r="T91" s="9">
        <v>553</v>
      </c>
      <c r="U91" s="9">
        <v>574</v>
      </c>
      <c r="V91" s="9">
        <v>596</v>
      </c>
      <c r="W91" s="9">
        <v>623</v>
      </c>
      <c r="X91" s="9">
        <v>628</v>
      </c>
      <c r="Y91" s="9">
        <v>643</v>
      </c>
      <c r="Z91" s="9">
        <v>671</v>
      </c>
      <c r="AA91" s="9">
        <v>685</v>
      </c>
      <c r="AB91" s="9">
        <v>707</v>
      </c>
      <c r="AC91" s="9">
        <v>726</v>
      </c>
      <c r="AD91" s="9">
        <v>747</v>
      </c>
      <c r="AE91" s="9">
        <v>780</v>
      </c>
      <c r="AF91" s="9">
        <v>822</v>
      </c>
      <c r="AG91" s="9">
        <v>864</v>
      </c>
      <c r="AH91" s="9">
        <v>864</v>
      </c>
    </row>
    <row r="92" spans="1:43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Cote d'Ivoire</v>
      </c>
      <c r="D92" s="6">
        <f t="shared" si="10"/>
        <v>801</v>
      </c>
      <c r="E92" s="6">
        <f>IF(COUNTIF(I92:XFD92,"&gt;"&amp;0)=0,,HLOOKUP(COUNTIF(I92:XFD92,"&gt;"&amp;0)-1,I$1:XFD92,A92+1,FALSE))</f>
        <v>801</v>
      </c>
      <c r="F92" s="7">
        <f>IF(COUNTIF(I92:XFD92,"&gt;"&amp;0)=0,,HLOOKUP(COUNTIF(I92:XFD92,"&gt;"&amp;0)-MIN($F$1+1,COUNTIF(I92:XFD92,"&gt;"&amp;0)),I$1:XFD92,A92+1,FALSE))</f>
        <v>626</v>
      </c>
      <c r="G92" s="8">
        <f t="shared" si="11"/>
        <v>1.0505376861981874</v>
      </c>
      <c r="H92" s="13" t="s">
        <v>352</v>
      </c>
      <c r="I92" s="9">
        <v>101</v>
      </c>
      <c r="J92" s="9">
        <v>101</v>
      </c>
      <c r="K92" s="9">
        <v>165</v>
      </c>
      <c r="L92" s="9">
        <v>168</v>
      </c>
      <c r="M92" s="9">
        <v>179</v>
      </c>
      <c r="N92" s="9">
        <v>190</v>
      </c>
      <c r="O92" s="9">
        <v>194</v>
      </c>
      <c r="P92" s="9">
        <v>218</v>
      </c>
      <c r="Q92" s="9">
        <v>245</v>
      </c>
      <c r="R92" s="9">
        <v>261</v>
      </c>
      <c r="S92" s="9">
        <v>323</v>
      </c>
      <c r="T92" s="9">
        <v>349</v>
      </c>
      <c r="U92" s="9">
        <v>384</v>
      </c>
      <c r="V92" s="9">
        <v>444</v>
      </c>
      <c r="W92" s="9">
        <v>444</v>
      </c>
      <c r="X92" s="9">
        <v>533</v>
      </c>
      <c r="Y92" s="9">
        <v>574</v>
      </c>
      <c r="Z92" s="9">
        <v>626</v>
      </c>
      <c r="AA92" s="9">
        <v>638</v>
      </c>
      <c r="AB92" s="9">
        <v>638</v>
      </c>
      <c r="AC92" s="9">
        <v>654</v>
      </c>
      <c r="AD92" s="9">
        <v>688</v>
      </c>
      <c r="AE92" s="9">
        <v>801</v>
      </c>
    </row>
    <row r="93" spans="1:43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Cyprus</v>
      </c>
      <c r="D93" s="6">
        <f t="shared" si="10"/>
        <v>761</v>
      </c>
      <c r="E93" s="6">
        <f>IF(COUNTIF(I93:XFD93,"&gt;"&amp;0)=0,,HLOOKUP(COUNTIF(I93:XFD93,"&gt;"&amp;0)-1,I$1:XFD93,A93+1,FALSE))</f>
        <v>761</v>
      </c>
      <c r="F93" s="7">
        <f>IF(COUNTIF(I93:XFD93,"&gt;"&amp;0)=0,,HLOOKUP(COUNTIF(I93:XFD93,"&gt;"&amp;0)-MIN($F$1+1,COUNTIF(I93:XFD93,"&gt;"&amp;0)),I$1:XFD93,A93+1,FALSE))</f>
        <v>662</v>
      </c>
      <c r="G93" s="8">
        <f t="shared" si="11"/>
        <v>1.028265662687075</v>
      </c>
      <c r="H93" s="13" t="s">
        <v>231</v>
      </c>
      <c r="I93" s="9">
        <v>116</v>
      </c>
      <c r="J93" s="9">
        <v>124</v>
      </c>
      <c r="K93" s="9">
        <v>132</v>
      </c>
      <c r="L93" s="9">
        <v>146</v>
      </c>
      <c r="M93" s="9">
        <v>162</v>
      </c>
      <c r="N93" s="9">
        <v>179</v>
      </c>
      <c r="O93" s="9">
        <v>214</v>
      </c>
      <c r="P93" s="9">
        <v>230</v>
      </c>
      <c r="Q93" s="9">
        <v>262</v>
      </c>
      <c r="R93" s="9">
        <v>320</v>
      </c>
      <c r="S93" s="9">
        <v>356</v>
      </c>
      <c r="T93" s="9">
        <v>396</v>
      </c>
      <c r="U93" s="9">
        <v>426</v>
      </c>
      <c r="V93" s="9">
        <v>446</v>
      </c>
      <c r="W93" s="9">
        <v>465</v>
      </c>
      <c r="X93" s="9">
        <v>494</v>
      </c>
      <c r="Y93" s="9">
        <v>526</v>
      </c>
      <c r="Z93" s="9">
        <v>564</v>
      </c>
      <c r="AA93" s="9">
        <v>595</v>
      </c>
      <c r="AB93" s="9">
        <v>616</v>
      </c>
      <c r="AC93" s="9">
        <v>633</v>
      </c>
      <c r="AD93" s="9">
        <v>662</v>
      </c>
      <c r="AE93" s="9">
        <v>695</v>
      </c>
      <c r="AF93" s="9">
        <v>715</v>
      </c>
      <c r="AG93" s="9">
        <v>735</v>
      </c>
      <c r="AH93" s="9">
        <v>750</v>
      </c>
      <c r="AI93" s="9">
        <v>761</v>
      </c>
    </row>
    <row r="94" spans="1:43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Latvia</v>
      </c>
      <c r="D94" s="6">
        <f t="shared" si="10"/>
        <v>712</v>
      </c>
      <c r="E94" s="6">
        <f>IF(COUNTIF(I94:XFD94,"&gt;"&amp;0)=0,,HLOOKUP(COUNTIF(I94:XFD94,"&gt;"&amp;0)-1,I$1:XFD94,A94+1,FALSE))</f>
        <v>712</v>
      </c>
      <c r="F94" s="7">
        <f>IF(COUNTIF(I94:XFD94,"&gt;"&amp;0)=0,,HLOOKUP(COUNTIF(I94:XFD94,"&gt;"&amp;0)-MIN($F$1+1,COUNTIF(I94:XFD94,"&gt;"&amp;0)),I$1:XFD94,A94+1,FALSE))</f>
        <v>655</v>
      </c>
      <c r="G94" s="8">
        <f t="shared" si="11"/>
        <v>1.0168285666471206</v>
      </c>
      <c r="H94" s="13" t="s">
        <v>111</v>
      </c>
      <c r="I94" s="9">
        <v>111</v>
      </c>
      <c r="J94" s="9">
        <v>124</v>
      </c>
      <c r="K94" s="9">
        <v>139</v>
      </c>
      <c r="L94" s="9">
        <v>180</v>
      </c>
      <c r="M94" s="9">
        <v>197</v>
      </c>
      <c r="N94" s="9">
        <v>221</v>
      </c>
      <c r="O94" s="9">
        <v>244</v>
      </c>
      <c r="P94" s="9">
        <v>280</v>
      </c>
      <c r="Q94" s="9">
        <v>305</v>
      </c>
      <c r="R94" s="9">
        <v>347</v>
      </c>
      <c r="S94" s="9">
        <v>376</v>
      </c>
      <c r="T94" s="9">
        <v>398</v>
      </c>
      <c r="U94" s="9">
        <v>446</v>
      </c>
      <c r="V94" s="9">
        <v>458</v>
      </c>
      <c r="W94" s="9">
        <v>493</v>
      </c>
      <c r="X94" s="9">
        <v>509</v>
      </c>
      <c r="Y94" s="9">
        <v>533</v>
      </c>
      <c r="Z94" s="9">
        <v>542</v>
      </c>
      <c r="AA94" s="9">
        <v>548</v>
      </c>
      <c r="AB94" s="9">
        <v>577</v>
      </c>
      <c r="AC94" s="9">
        <v>589</v>
      </c>
      <c r="AD94" s="9">
        <v>612</v>
      </c>
      <c r="AE94" s="9">
        <v>630</v>
      </c>
      <c r="AF94" s="9">
        <v>651</v>
      </c>
      <c r="AG94" s="9">
        <v>655</v>
      </c>
      <c r="AH94" s="9">
        <v>657</v>
      </c>
      <c r="AI94" s="9">
        <v>666</v>
      </c>
      <c r="AJ94" s="9">
        <v>675</v>
      </c>
      <c r="AK94" s="9">
        <v>682</v>
      </c>
      <c r="AL94" s="9">
        <v>712</v>
      </c>
    </row>
    <row r="95" spans="1:43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Andorra</v>
      </c>
      <c r="D95" s="6">
        <f t="shared" si="10"/>
        <v>704</v>
      </c>
      <c r="E95" s="6">
        <f>IF(COUNTIF(I95:XFD95,"&gt;"&amp;0)=0,,HLOOKUP(COUNTIF(I95:XFD95,"&gt;"&amp;0)-1,I$1:XFD95,A95+1,FALSE))</f>
        <v>704</v>
      </c>
      <c r="F95" s="7">
        <f>IF(COUNTIF(I95:XFD95,"&gt;"&amp;0)=0,,HLOOKUP(COUNTIF(I95:XFD95,"&gt;"&amp;0)-MIN($F$1+1,COUNTIF(I95:XFD95,"&gt;"&amp;0)),I$1:XFD95,A95+1,FALSE))</f>
        <v>646</v>
      </c>
      <c r="G95" s="8">
        <f t="shared" si="11"/>
        <v>1.017344468841094</v>
      </c>
      <c r="H95" s="13" t="s">
        <v>109</v>
      </c>
      <c r="I95" s="9">
        <v>113</v>
      </c>
      <c r="J95" s="9">
        <v>133</v>
      </c>
      <c r="K95" s="9">
        <v>164</v>
      </c>
      <c r="L95" s="9">
        <v>188</v>
      </c>
      <c r="M95" s="9">
        <v>224</v>
      </c>
      <c r="N95" s="9">
        <v>267</v>
      </c>
      <c r="O95" s="9">
        <v>308</v>
      </c>
      <c r="P95" s="9">
        <v>334</v>
      </c>
      <c r="Q95" s="9">
        <v>370</v>
      </c>
      <c r="R95" s="9">
        <v>376</v>
      </c>
      <c r="S95" s="9">
        <v>390</v>
      </c>
      <c r="T95" s="9">
        <v>428</v>
      </c>
      <c r="U95" s="9">
        <v>439</v>
      </c>
      <c r="V95" s="9">
        <v>466</v>
      </c>
      <c r="W95" s="9">
        <v>501</v>
      </c>
      <c r="X95" s="9">
        <v>525</v>
      </c>
      <c r="Y95" s="9">
        <v>545</v>
      </c>
      <c r="Z95" s="9">
        <v>564</v>
      </c>
      <c r="AA95" s="9">
        <v>583</v>
      </c>
      <c r="AB95" s="9">
        <v>601</v>
      </c>
      <c r="AC95" s="9">
        <v>601</v>
      </c>
      <c r="AD95" s="9">
        <v>638</v>
      </c>
      <c r="AE95" s="9">
        <v>646</v>
      </c>
      <c r="AF95" s="9">
        <v>659</v>
      </c>
      <c r="AG95" s="9">
        <v>673</v>
      </c>
      <c r="AH95" s="9">
        <v>673</v>
      </c>
      <c r="AI95" s="9">
        <v>696</v>
      </c>
      <c r="AJ95" s="9">
        <v>704</v>
      </c>
    </row>
    <row r="96" spans="1:43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Lebanon</v>
      </c>
      <c r="D96" s="6">
        <f t="shared" si="10"/>
        <v>672</v>
      </c>
      <c r="E96" s="6">
        <f>IF(COUNTIF(I96:XFD96,"&gt;"&amp;0)=0,,HLOOKUP(COUNTIF(I96:XFD96,"&gt;"&amp;0)-1,I$1:XFD96,A96+1,FALSE))</f>
        <v>672</v>
      </c>
      <c r="F96" s="7">
        <f>IF(COUNTIF(I96:XFD96,"&gt;"&amp;0)=0,,HLOOKUP(COUNTIF(I96:XFD96,"&gt;"&amp;0)-MIN($F$1+1,COUNTIF(I96:XFD96,"&gt;"&amp;0)),I$1:XFD96,A96+1,FALSE))</f>
        <v>632</v>
      </c>
      <c r="G96" s="8">
        <f t="shared" si="11"/>
        <v>1.012349421340774</v>
      </c>
      <c r="H96" s="13" t="s">
        <v>67</v>
      </c>
      <c r="I96" s="9">
        <v>110</v>
      </c>
      <c r="J96" s="9">
        <v>110</v>
      </c>
      <c r="K96" s="9">
        <v>120</v>
      </c>
      <c r="L96" s="9">
        <v>133</v>
      </c>
      <c r="M96" s="9">
        <v>157</v>
      </c>
      <c r="N96" s="9">
        <v>163</v>
      </c>
      <c r="O96" s="9">
        <v>187</v>
      </c>
      <c r="P96" s="9">
        <v>248</v>
      </c>
      <c r="Q96" s="9">
        <v>267</v>
      </c>
      <c r="R96" s="9">
        <v>318</v>
      </c>
      <c r="S96" s="9">
        <v>333</v>
      </c>
      <c r="T96" s="9">
        <v>368</v>
      </c>
      <c r="U96" s="9">
        <v>391</v>
      </c>
      <c r="V96" s="9">
        <v>412</v>
      </c>
      <c r="W96" s="9">
        <v>438</v>
      </c>
      <c r="X96" s="9">
        <v>446</v>
      </c>
      <c r="Y96" s="9">
        <v>470</v>
      </c>
      <c r="Z96" s="9">
        <v>479</v>
      </c>
      <c r="AA96" s="9">
        <v>494</v>
      </c>
      <c r="AB96" s="9">
        <v>508</v>
      </c>
      <c r="AC96" s="9">
        <v>520</v>
      </c>
      <c r="AD96" s="9">
        <v>527</v>
      </c>
      <c r="AE96" s="9">
        <v>541</v>
      </c>
      <c r="AF96" s="9">
        <v>548</v>
      </c>
      <c r="AG96" s="9">
        <v>576</v>
      </c>
      <c r="AH96" s="9">
        <v>582</v>
      </c>
      <c r="AI96" s="9">
        <v>609</v>
      </c>
      <c r="AJ96" s="9">
        <v>619</v>
      </c>
      <c r="AK96" s="9">
        <v>630</v>
      </c>
      <c r="AL96" s="9">
        <v>632</v>
      </c>
      <c r="AM96" s="9">
        <v>641</v>
      </c>
      <c r="AN96" s="9">
        <v>658</v>
      </c>
      <c r="AO96" s="9">
        <v>663</v>
      </c>
      <c r="AP96" s="9">
        <v>668</v>
      </c>
      <c r="AQ96" s="9">
        <v>672</v>
      </c>
    </row>
    <row r="97" spans="1:114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Costa Rica</v>
      </c>
      <c r="D97" s="6">
        <f t="shared" si="10"/>
        <v>655</v>
      </c>
      <c r="E97" s="6">
        <f>IF(COUNTIF(I97:XFD97,"&gt;"&amp;0)=0,,HLOOKUP(COUNTIF(I97:XFD97,"&gt;"&amp;0)-1,I$1:XFD97,A97+1,FALSE))</f>
        <v>655</v>
      </c>
      <c r="F97" s="7">
        <f>IF(COUNTIF(I97:XFD97,"&gt;"&amp;0)=0,,HLOOKUP(COUNTIF(I97:XFD97,"&gt;"&amp;0)-MIN($F$1+1,COUNTIF(I97:XFD97,"&gt;"&amp;0)),I$1:XFD97,A97+1,FALSE))</f>
        <v>612</v>
      </c>
      <c r="G97" s="8">
        <f t="shared" si="11"/>
        <v>1.013673225716853</v>
      </c>
      <c r="H97" s="13" t="s">
        <v>159</v>
      </c>
      <c r="I97" s="9">
        <v>117</v>
      </c>
      <c r="J97" s="9">
        <v>134</v>
      </c>
      <c r="K97" s="9">
        <v>158</v>
      </c>
      <c r="L97" s="9">
        <v>177</v>
      </c>
      <c r="M97" s="9">
        <v>201</v>
      </c>
      <c r="N97" s="9">
        <v>231</v>
      </c>
      <c r="O97" s="9">
        <v>263</v>
      </c>
      <c r="P97" s="9">
        <v>295</v>
      </c>
      <c r="Q97" s="9">
        <v>314</v>
      </c>
      <c r="R97" s="9">
        <v>330</v>
      </c>
      <c r="S97" s="9">
        <v>347</v>
      </c>
      <c r="T97" s="9">
        <v>375</v>
      </c>
      <c r="U97" s="9">
        <v>396</v>
      </c>
      <c r="V97" s="9">
        <v>416</v>
      </c>
      <c r="W97" s="9">
        <v>435</v>
      </c>
      <c r="X97" s="9">
        <v>454</v>
      </c>
      <c r="Y97" s="9">
        <v>467</v>
      </c>
      <c r="Z97" s="9">
        <v>483</v>
      </c>
      <c r="AA97" s="9">
        <v>502</v>
      </c>
      <c r="AB97" s="9">
        <v>539</v>
      </c>
      <c r="AC97" s="9">
        <v>558</v>
      </c>
      <c r="AD97" s="9">
        <v>577</v>
      </c>
      <c r="AE97" s="9">
        <v>595</v>
      </c>
      <c r="AF97" s="9">
        <v>612</v>
      </c>
      <c r="AG97" s="9">
        <v>618</v>
      </c>
      <c r="AH97" s="9">
        <v>626</v>
      </c>
      <c r="AI97" s="9">
        <v>642</v>
      </c>
      <c r="AJ97" s="9">
        <v>649</v>
      </c>
      <c r="AK97" s="9">
        <v>655</v>
      </c>
    </row>
    <row r="98" spans="1:114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Burkina Faso</v>
      </c>
      <c r="D98" s="6">
        <f t="shared" si="10"/>
        <v>565</v>
      </c>
      <c r="E98" s="6">
        <f>IF(COUNTIF(I98:XFD98,"&gt;"&amp;0)=0,,HLOOKUP(COUNTIF(I98:XFD98,"&gt;"&amp;0)-1,I$1:XFD98,A98+1,FALSE))</f>
        <v>565</v>
      </c>
      <c r="F98" s="7">
        <f>IF(COUNTIF(I98:XFD98,"&gt;"&amp;0)=0,,HLOOKUP(COUNTIF(I98:XFD98,"&gt;"&amp;0)-MIN($F$1+1,COUNTIF(I98:XFD98,"&gt;"&amp;0)),I$1:XFD98,A98+1,FALSE))</f>
        <v>497</v>
      </c>
      <c r="G98" s="8">
        <f t="shared" si="11"/>
        <v>1.0259788587299972</v>
      </c>
      <c r="H98" s="13" t="s">
        <v>279</v>
      </c>
      <c r="I98" s="9">
        <v>114</v>
      </c>
      <c r="J98" s="9">
        <v>146</v>
      </c>
      <c r="K98" s="9">
        <v>152</v>
      </c>
      <c r="L98" s="9">
        <v>180</v>
      </c>
      <c r="M98" s="9">
        <v>207</v>
      </c>
      <c r="N98" s="9">
        <v>222</v>
      </c>
      <c r="O98" s="9">
        <v>246</v>
      </c>
      <c r="P98" s="9">
        <v>261</v>
      </c>
      <c r="Q98" s="9">
        <v>282</v>
      </c>
      <c r="R98" s="9">
        <v>288</v>
      </c>
      <c r="S98" s="9">
        <v>302</v>
      </c>
      <c r="T98" s="9">
        <v>318</v>
      </c>
      <c r="U98" s="9">
        <v>345</v>
      </c>
      <c r="V98" s="9">
        <v>364</v>
      </c>
      <c r="W98" s="9">
        <v>384</v>
      </c>
      <c r="X98" s="9">
        <v>414</v>
      </c>
      <c r="Y98" s="9">
        <v>443</v>
      </c>
      <c r="Z98" s="9">
        <v>443</v>
      </c>
      <c r="AA98" s="9">
        <v>484</v>
      </c>
      <c r="AB98" s="9">
        <v>497</v>
      </c>
      <c r="AC98" s="9">
        <v>497</v>
      </c>
      <c r="AD98" s="9">
        <v>528</v>
      </c>
      <c r="AE98" s="9">
        <v>542</v>
      </c>
      <c r="AF98" s="9">
        <v>546</v>
      </c>
      <c r="AG98" s="9">
        <v>557</v>
      </c>
      <c r="AH98" s="9">
        <v>565</v>
      </c>
    </row>
    <row r="99" spans="1:114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Albania</v>
      </c>
      <c r="D99" s="6">
        <f t="shared" si="10"/>
        <v>548</v>
      </c>
      <c r="E99" s="6">
        <f>IF(COUNTIF(I99:XFD99,"&gt;"&amp;0)=0,,HLOOKUP(COUNTIF(I99:XFD99,"&gt;"&amp;0)-1,I$1:XFD99,A99+1,FALSE))</f>
        <v>548</v>
      </c>
      <c r="F99" s="7">
        <f>IF(COUNTIF(I99:XFD99,"&gt;"&amp;0)=0,,HLOOKUP(COUNTIF(I99:XFD99,"&gt;"&amp;0)-MIN($F$1+1,COUNTIF(I99:XFD99,"&gt;"&amp;0)),I$1:XFD99,A99+1,FALSE))</f>
        <v>467</v>
      </c>
      <c r="G99" s="8">
        <f t="shared" si="11"/>
        <v>1.0325063602224525</v>
      </c>
      <c r="H99" s="13" t="s">
        <v>230</v>
      </c>
      <c r="I99" s="9">
        <v>104</v>
      </c>
      <c r="J99" s="9">
        <v>123</v>
      </c>
      <c r="K99" s="9">
        <v>146</v>
      </c>
      <c r="L99" s="9">
        <v>174</v>
      </c>
      <c r="M99" s="9">
        <v>186</v>
      </c>
      <c r="N99" s="9">
        <v>197</v>
      </c>
      <c r="O99" s="9">
        <v>212</v>
      </c>
      <c r="P99" s="9">
        <v>223</v>
      </c>
      <c r="Q99" s="9">
        <v>243</v>
      </c>
      <c r="R99" s="9">
        <v>259</v>
      </c>
      <c r="S99" s="9">
        <v>277</v>
      </c>
      <c r="T99" s="9">
        <v>304</v>
      </c>
      <c r="U99" s="9">
        <v>333</v>
      </c>
      <c r="V99" s="9">
        <v>361</v>
      </c>
      <c r="W99" s="9">
        <v>377</v>
      </c>
      <c r="X99" s="9">
        <v>383</v>
      </c>
      <c r="Y99" s="9">
        <v>400</v>
      </c>
      <c r="Z99" s="9">
        <v>409</v>
      </c>
      <c r="AA99" s="9">
        <v>416</v>
      </c>
      <c r="AB99" s="9">
        <v>433</v>
      </c>
      <c r="AC99" s="9">
        <v>446</v>
      </c>
      <c r="AD99" s="9">
        <v>467</v>
      </c>
      <c r="AE99" s="9">
        <v>475</v>
      </c>
      <c r="AF99" s="9">
        <v>494</v>
      </c>
      <c r="AG99" s="9">
        <v>518</v>
      </c>
      <c r="AH99" s="9">
        <v>539</v>
      </c>
      <c r="AI99" s="9">
        <v>548</v>
      </c>
    </row>
    <row r="100" spans="1:114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Nigeria</v>
      </c>
      <c r="D100" s="6">
        <f t="shared" si="10"/>
        <v>542</v>
      </c>
      <c r="E100" s="6">
        <f>IF(COUNTIF(I100:XFD100,"&gt;"&amp;0)=0,,HLOOKUP(COUNTIF(I100:XFD100,"&gt;"&amp;0)-1,I$1:XFD100,A100+1,FALSE))</f>
        <v>542</v>
      </c>
      <c r="F100" s="7">
        <f>IF(COUNTIF(I100:XFD100,"&gt;"&amp;0)=0,,HLOOKUP(COUNTIF(I100:XFD100,"&gt;"&amp;0)-MIN($F$1+1,COUNTIF(I100:XFD100,"&gt;"&amp;0)),I$1:XFD100,A100+1,FALSE))</f>
        <v>343</v>
      </c>
      <c r="G100" s="8">
        <f t="shared" si="11"/>
        <v>1.0958245689141679</v>
      </c>
      <c r="H100" s="13" t="s">
        <v>96</v>
      </c>
      <c r="I100" s="9">
        <v>111</v>
      </c>
      <c r="J100" s="9">
        <v>131</v>
      </c>
      <c r="K100" s="9">
        <v>135</v>
      </c>
      <c r="L100" s="9">
        <v>174</v>
      </c>
      <c r="M100" s="9">
        <v>184</v>
      </c>
      <c r="N100" s="9">
        <v>210</v>
      </c>
      <c r="O100" s="9">
        <v>214</v>
      </c>
      <c r="P100" s="9">
        <v>232</v>
      </c>
      <c r="Q100" s="9">
        <v>238</v>
      </c>
      <c r="R100" s="9">
        <v>254</v>
      </c>
      <c r="S100" s="9">
        <v>276</v>
      </c>
      <c r="T100" s="9">
        <v>288</v>
      </c>
      <c r="U100" s="9">
        <v>305</v>
      </c>
      <c r="V100" s="9">
        <v>318</v>
      </c>
      <c r="W100" s="9">
        <v>323</v>
      </c>
      <c r="X100" s="9">
        <v>343</v>
      </c>
      <c r="Y100" s="9">
        <v>373</v>
      </c>
      <c r="Z100" s="9">
        <v>407</v>
      </c>
      <c r="AA100" s="9">
        <v>442</v>
      </c>
      <c r="AB100" s="9">
        <v>493</v>
      </c>
      <c r="AC100" s="9">
        <v>542</v>
      </c>
    </row>
    <row r="101" spans="1:114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Guinea</v>
      </c>
      <c r="D101" s="6">
        <f t="shared" si="10"/>
        <v>518</v>
      </c>
      <c r="E101" s="6">
        <f>IF(COUNTIF(I101:XFD101,"&gt;"&amp;0)=0,,HLOOKUP(COUNTIF(I101:XFD101,"&gt;"&amp;0)-1,I$1:XFD101,A101+1,FALSE))</f>
        <v>518</v>
      </c>
      <c r="F101" s="7">
        <f>IF(COUNTIF(I101:XFD101,"&gt;"&amp;0)=0,,HLOOKUP(COUNTIF(I101:XFD101,"&gt;"&amp;0)-MIN($F$1+1,COUNTIF(I101:XFD101,"&gt;"&amp;0)),I$1:XFD101,A101+1,FALSE))</f>
        <v>319</v>
      </c>
      <c r="G101" s="8">
        <f t="shared" si="11"/>
        <v>1.1018128050160114</v>
      </c>
      <c r="H101" s="13" t="s">
        <v>421</v>
      </c>
      <c r="I101" s="9">
        <v>111</v>
      </c>
      <c r="J101" s="9">
        <v>121</v>
      </c>
      <c r="K101" s="9">
        <v>128</v>
      </c>
      <c r="L101" s="9">
        <v>144</v>
      </c>
      <c r="M101" s="9">
        <v>164</v>
      </c>
      <c r="N101" s="9">
        <v>194</v>
      </c>
      <c r="O101" s="9">
        <v>212</v>
      </c>
      <c r="P101" s="9">
        <v>250</v>
      </c>
      <c r="Q101" s="9">
        <v>250</v>
      </c>
      <c r="R101" s="9">
        <v>319</v>
      </c>
      <c r="S101" s="9">
        <v>363</v>
      </c>
      <c r="T101" s="9">
        <v>404</v>
      </c>
      <c r="U101" s="9">
        <v>438</v>
      </c>
      <c r="V101" s="9">
        <v>477</v>
      </c>
      <c r="W101" s="9">
        <v>518</v>
      </c>
    </row>
    <row r="102" spans="1:114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Bolivia</v>
      </c>
      <c r="D102" s="6">
        <f t="shared" si="10"/>
        <v>493</v>
      </c>
      <c r="E102" s="6">
        <f>IF(COUNTIF(I102:XFD102,"&gt;"&amp;0)=0,,HLOOKUP(COUNTIF(I102:XFD102,"&gt;"&amp;0)-1,I$1:XFD102,A102+1,FALSE))</f>
        <v>493</v>
      </c>
      <c r="F102" s="7">
        <f>IF(COUNTIF(I102:XFD102,"&gt;"&amp;0)=0,,HLOOKUP(COUNTIF(I102:XFD102,"&gt;"&amp;0)-MIN($F$1+1,COUNTIF(I102:XFD102,"&gt;"&amp;0)),I$1:XFD102,A102+1,FALSE))</f>
        <v>330</v>
      </c>
      <c r="G102" s="8">
        <f t="shared" si="11"/>
        <v>1.0835940106208684</v>
      </c>
      <c r="H102" s="13" t="s">
        <v>346</v>
      </c>
      <c r="I102" s="9">
        <v>107</v>
      </c>
      <c r="J102" s="9">
        <v>115</v>
      </c>
      <c r="K102" s="9">
        <v>123</v>
      </c>
      <c r="L102" s="9">
        <v>132</v>
      </c>
      <c r="M102" s="9">
        <v>139</v>
      </c>
      <c r="N102" s="9">
        <v>157</v>
      </c>
      <c r="O102" s="9">
        <v>183</v>
      </c>
      <c r="P102" s="9">
        <v>194</v>
      </c>
      <c r="Q102" s="9">
        <v>210</v>
      </c>
      <c r="R102" s="9">
        <v>264</v>
      </c>
      <c r="S102" s="9">
        <v>268</v>
      </c>
      <c r="T102" s="9">
        <v>275</v>
      </c>
      <c r="U102" s="9">
        <v>300</v>
      </c>
      <c r="V102" s="9">
        <v>330</v>
      </c>
      <c r="W102" s="9">
        <v>354</v>
      </c>
      <c r="X102" s="9">
        <v>397</v>
      </c>
      <c r="Y102" s="9">
        <v>441</v>
      </c>
      <c r="Z102" s="9">
        <v>465</v>
      </c>
      <c r="AA102" s="9">
        <v>493</v>
      </c>
    </row>
    <row r="103" spans="1:114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Honduras</v>
      </c>
      <c r="D103" s="6">
        <f t="shared" si="10"/>
        <v>457</v>
      </c>
      <c r="E103" s="6">
        <f>IF(COUNTIF(I103:XFD103,"&gt;"&amp;0)=0,,HLOOKUP(COUNTIF(I103:XFD103,"&gt;"&amp;0)-1,I$1:XFD103,A103+1,FALSE))</f>
        <v>457</v>
      </c>
      <c r="F103" s="7">
        <f>IF(COUNTIF(I103:XFD103,"&gt;"&amp;0)=0,,HLOOKUP(COUNTIF(I103:XFD103,"&gt;"&amp;0)-MIN($F$1+1,COUNTIF(I103:XFD103,"&gt;"&amp;0)),I$1:XFD103,A103+1,FALSE))</f>
        <v>397</v>
      </c>
      <c r="G103" s="8">
        <f t="shared" si="11"/>
        <v>1.0285493608850007</v>
      </c>
      <c r="H103" s="13" t="s">
        <v>348</v>
      </c>
      <c r="I103" s="9">
        <v>110</v>
      </c>
      <c r="J103" s="9">
        <v>139</v>
      </c>
      <c r="K103" s="9">
        <v>141</v>
      </c>
      <c r="L103" s="9">
        <v>172</v>
      </c>
      <c r="M103" s="9">
        <v>219</v>
      </c>
      <c r="N103" s="9">
        <v>222</v>
      </c>
      <c r="O103" s="9">
        <v>264</v>
      </c>
      <c r="P103" s="9">
        <v>268</v>
      </c>
      <c r="Q103" s="9">
        <v>298</v>
      </c>
      <c r="R103" s="9">
        <v>305</v>
      </c>
      <c r="S103" s="9">
        <v>312</v>
      </c>
      <c r="T103" s="9">
        <v>343</v>
      </c>
      <c r="U103" s="9">
        <v>382</v>
      </c>
      <c r="V103" s="9">
        <v>392</v>
      </c>
      <c r="W103" s="9">
        <v>393</v>
      </c>
      <c r="X103" s="9">
        <v>397</v>
      </c>
      <c r="Y103" s="9">
        <v>407</v>
      </c>
      <c r="Z103" s="9">
        <v>419</v>
      </c>
      <c r="AA103" s="9">
        <v>426</v>
      </c>
      <c r="AB103" s="9">
        <v>442</v>
      </c>
      <c r="AC103" s="9">
        <v>457</v>
      </c>
    </row>
    <row r="104" spans="1:114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San Marino</v>
      </c>
      <c r="D104" s="6">
        <f t="shared" si="10"/>
        <v>455</v>
      </c>
      <c r="E104" s="6">
        <f>IF(COUNTIF(I104:XFD104,"&gt;"&amp;0)=0,,HLOOKUP(COUNTIF(I104:XFD104,"&gt;"&amp;0)-1,I$1:XFD104,A104+1,FALSE))</f>
        <v>455</v>
      </c>
      <c r="F104" s="7">
        <f>IF(COUNTIF(I104:XFD104,"&gt;"&amp;0)=0,,HLOOKUP(COUNTIF(I104:XFD104,"&gt;"&amp;0)-MIN($F$1+1,COUNTIF(I104:XFD104,"&gt;"&amp;0)),I$1:XFD104,A104+1,FALSE))</f>
        <v>356</v>
      </c>
      <c r="G104" s="8">
        <f t="shared" si="11"/>
        <v>1.0502973742251251</v>
      </c>
      <c r="H104" s="13" t="s">
        <v>90</v>
      </c>
      <c r="I104" s="9">
        <v>101</v>
      </c>
      <c r="J104" s="9">
        <v>109</v>
      </c>
      <c r="K104" s="9">
        <v>109</v>
      </c>
      <c r="L104" s="9">
        <v>119</v>
      </c>
      <c r="M104" s="9">
        <v>119</v>
      </c>
      <c r="N104" s="9">
        <v>144</v>
      </c>
      <c r="O104" s="9">
        <v>144</v>
      </c>
      <c r="P104" s="9">
        <v>175</v>
      </c>
      <c r="Q104" s="9">
        <v>187</v>
      </c>
      <c r="R104" s="9">
        <v>187</v>
      </c>
      <c r="S104" s="9">
        <v>208</v>
      </c>
      <c r="T104" s="9">
        <v>208</v>
      </c>
      <c r="U104" s="9">
        <v>223</v>
      </c>
      <c r="V104" s="9">
        <v>224</v>
      </c>
      <c r="W104" s="9">
        <v>224</v>
      </c>
      <c r="X104" s="9">
        <v>230</v>
      </c>
      <c r="Y104" s="9">
        <v>236</v>
      </c>
      <c r="Z104" s="9">
        <v>236</v>
      </c>
      <c r="AA104" s="9">
        <v>245</v>
      </c>
      <c r="AB104" s="9">
        <v>245</v>
      </c>
      <c r="AC104" s="9">
        <v>259</v>
      </c>
      <c r="AD104" s="9">
        <v>266</v>
      </c>
      <c r="AE104" s="9">
        <v>266</v>
      </c>
      <c r="AF104" s="9">
        <v>279</v>
      </c>
      <c r="AG104" s="9">
        <v>279</v>
      </c>
      <c r="AH104" s="9">
        <v>333</v>
      </c>
      <c r="AI104" s="9">
        <v>344</v>
      </c>
      <c r="AJ104" s="9">
        <v>356</v>
      </c>
      <c r="AK104" s="9">
        <v>356</v>
      </c>
      <c r="AL104" s="9">
        <v>356</v>
      </c>
      <c r="AM104" s="9">
        <v>371</v>
      </c>
      <c r="AN104" s="9">
        <v>372</v>
      </c>
      <c r="AO104" s="9">
        <v>426</v>
      </c>
      <c r="AP104" s="9">
        <v>435</v>
      </c>
      <c r="AQ104" s="9">
        <v>455</v>
      </c>
    </row>
    <row r="105" spans="1:114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Malta</v>
      </c>
      <c r="D105" s="6">
        <f t="shared" si="10"/>
        <v>426</v>
      </c>
      <c r="E105" s="6">
        <f>IF(COUNTIF(I105:XFD105,"&gt;"&amp;0)=0,,HLOOKUP(COUNTIF(I105:XFD105,"&gt;"&amp;0)-1,I$1:XFD105,A105+1,FALSE))</f>
        <v>426</v>
      </c>
      <c r="F105" s="7">
        <f>IF(COUNTIF(I105:XFD105,"&gt;"&amp;0)=0,,HLOOKUP(COUNTIF(I105:XFD105,"&gt;"&amp;0)-MIN($F$1+1,COUNTIF(I105:XFD105,"&gt;"&amp;0)),I$1:XFD105,A105+1,FALSE))</f>
        <v>384</v>
      </c>
      <c r="G105" s="8">
        <f t="shared" si="11"/>
        <v>1.0209763330387365</v>
      </c>
      <c r="H105" s="13" t="s">
        <v>177</v>
      </c>
      <c r="I105" s="9">
        <v>107</v>
      </c>
      <c r="J105" s="9">
        <v>110</v>
      </c>
      <c r="K105" s="9">
        <v>129</v>
      </c>
      <c r="L105" s="9">
        <v>134</v>
      </c>
      <c r="M105" s="9">
        <v>139</v>
      </c>
      <c r="N105" s="9">
        <v>149</v>
      </c>
      <c r="O105" s="9">
        <v>151</v>
      </c>
      <c r="P105" s="9">
        <v>156</v>
      </c>
      <c r="Q105" s="9">
        <v>169</v>
      </c>
      <c r="R105" s="9">
        <v>188</v>
      </c>
      <c r="S105" s="9">
        <v>196</v>
      </c>
      <c r="T105" s="9">
        <v>202</v>
      </c>
      <c r="U105" s="9">
        <v>213</v>
      </c>
      <c r="V105" s="9">
        <v>227</v>
      </c>
      <c r="W105" s="9">
        <v>241</v>
      </c>
      <c r="X105" s="9">
        <v>293</v>
      </c>
      <c r="Y105" s="9">
        <v>299</v>
      </c>
      <c r="Z105" s="9">
        <v>337</v>
      </c>
      <c r="AA105" s="9">
        <v>350</v>
      </c>
      <c r="AB105" s="9">
        <v>370</v>
      </c>
      <c r="AC105" s="9">
        <v>378</v>
      </c>
      <c r="AD105" s="9">
        <v>384</v>
      </c>
      <c r="AE105" s="9">
        <v>393</v>
      </c>
      <c r="AF105" s="9">
        <v>399</v>
      </c>
      <c r="AG105" s="9">
        <v>412</v>
      </c>
      <c r="AH105" s="9">
        <v>422</v>
      </c>
      <c r="AI105" s="9">
        <v>426</v>
      </c>
    </row>
    <row r="106" spans="1:114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Jordan</v>
      </c>
      <c r="D106" s="6">
        <f t="shared" si="10"/>
        <v>413</v>
      </c>
      <c r="E106" s="6">
        <f>IF(COUNTIF(I106:XFD106,"&gt;"&amp;0)=0,,HLOOKUP(COUNTIF(I106:XFD106,"&gt;"&amp;0)-1,I$1:XFD106,A106+1,FALSE))</f>
        <v>413</v>
      </c>
      <c r="F106" s="7">
        <f>IF(COUNTIF(I106:XFD106,"&gt;"&amp;0)=0,,HLOOKUP(COUNTIF(I106:XFD106,"&gt;"&amp;0)-MIN($F$1+1,COUNTIF(I106:XFD106,"&gt;"&amp;0)),I$1:XFD106,A106+1,FALSE))</f>
        <v>391</v>
      </c>
      <c r="G106" s="8">
        <f t="shared" si="11"/>
        <v>1.0110081553218164</v>
      </c>
      <c r="H106" s="13" t="s">
        <v>125</v>
      </c>
      <c r="I106" s="9">
        <v>112</v>
      </c>
      <c r="J106" s="9">
        <v>127</v>
      </c>
      <c r="K106" s="9">
        <v>154</v>
      </c>
      <c r="L106" s="9">
        <v>172</v>
      </c>
      <c r="M106" s="9">
        <v>212</v>
      </c>
      <c r="N106" s="9">
        <v>235</v>
      </c>
      <c r="O106" s="9">
        <v>246</v>
      </c>
      <c r="P106" s="9">
        <v>259</v>
      </c>
      <c r="Q106" s="9">
        <v>268</v>
      </c>
      <c r="R106" s="9">
        <v>274</v>
      </c>
      <c r="S106" s="9">
        <v>278</v>
      </c>
      <c r="T106" s="9">
        <v>299</v>
      </c>
      <c r="U106" s="9">
        <v>310</v>
      </c>
      <c r="V106" s="9">
        <v>323</v>
      </c>
      <c r="W106" s="9">
        <v>345</v>
      </c>
      <c r="X106" s="9">
        <v>349</v>
      </c>
      <c r="Y106" s="9">
        <v>353</v>
      </c>
      <c r="Z106" s="9">
        <v>358</v>
      </c>
      <c r="AA106" s="9">
        <v>372</v>
      </c>
      <c r="AB106" s="9">
        <v>372</v>
      </c>
      <c r="AC106" s="9">
        <v>381</v>
      </c>
      <c r="AD106" s="9">
        <v>389</v>
      </c>
      <c r="AE106" s="9">
        <v>391</v>
      </c>
      <c r="AF106" s="9">
        <v>397</v>
      </c>
      <c r="AG106" s="9">
        <v>401</v>
      </c>
      <c r="AH106" s="9">
        <v>402</v>
      </c>
      <c r="AI106" s="9">
        <v>407</v>
      </c>
      <c r="AJ106" s="9">
        <v>413</v>
      </c>
    </row>
    <row r="107" spans="1:114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Taiwan*</v>
      </c>
      <c r="D107" s="6">
        <f t="shared" si="10"/>
        <v>398</v>
      </c>
      <c r="E107" s="6">
        <f>IF(COUNTIF(I107:XFD107,"&gt;"&amp;0)=0,,HLOOKUP(COUNTIF(I107:XFD107,"&gt;"&amp;0)-1,I$1:XFD107,A107+1,FALSE))</f>
        <v>398</v>
      </c>
      <c r="F107" s="7">
        <f>IF(COUNTIF(I107:XFD107,"&gt;"&amp;0)=0,,HLOOKUP(COUNTIF(I107:XFD107,"&gt;"&amp;0)-MIN($F$1+1,COUNTIF(I107:XFD107,"&gt;"&amp;0)),I$1:XFD107,A107+1,FALSE))</f>
        <v>393</v>
      </c>
      <c r="G107" s="8">
        <f t="shared" si="11"/>
        <v>1.0025316779811446</v>
      </c>
      <c r="H107" s="13" t="s">
        <v>342</v>
      </c>
      <c r="I107" s="9">
        <v>100</v>
      </c>
      <c r="J107" s="9">
        <v>108</v>
      </c>
      <c r="K107" s="9">
        <v>135</v>
      </c>
      <c r="L107" s="9">
        <v>153</v>
      </c>
      <c r="M107" s="9">
        <v>169</v>
      </c>
      <c r="N107" s="9">
        <v>195</v>
      </c>
      <c r="O107" s="9">
        <v>215</v>
      </c>
      <c r="P107" s="9">
        <v>235</v>
      </c>
      <c r="Q107" s="9">
        <v>252</v>
      </c>
      <c r="R107" s="9">
        <v>267</v>
      </c>
      <c r="S107" s="9">
        <v>283</v>
      </c>
      <c r="T107" s="9">
        <v>298</v>
      </c>
      <c r="U107" s="9">
        <v>306</v>
      </c>
      <c r="V107" s="9">
        <v>322</v>
      </c>
      <c r="W107" s="9">
        <v>329</v>
      </c>
      <c r="X107" s="9">
        <v>339</v>
      </c>
      <c r="Y107" s="9">
        <v>348</v>
      </c>
      <c r="Z107" s="9">
        <v>355</v>
      </c>
      <c r="AA107" s="9">
        <v>363</v>
      </c>
      <c r="AB107" s="9">
        <v>373</v>
      </c>
      <c r="AC107" s="9">
        <v>376</v>
      </c>
      <c r="AD107" s="9">
        <v>379</v>
      </c>
      <c r="AE107" s="9">
        <v>380</v>
      </c>
      <c r="AF107" s="9">
        <v>382</v>
      </c>
      <c r="AG107" s="9">
        <v>385</v>
      </c>
      <c r="AH107" s="9">
        <v>388</v>
      </c>
      <c r="AI107" s="9">
        <v>393</v>
      </c>
      <c r="AJ107" s="9">
        <v>393</v>
      </c>
      <c r="AK107" s="9">
        <v>395</v>
      </c>
      <c r="AL107" s="9">
        <v>395</v>
      </c>
      <c r="AM107" s="9">
        <v>395</v>
      </c>
      <c r="AN107" s="9">
        <v>398</v>
      </c>
    </row>
    <row r="108" spans="1:114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Georgia</v>
      </c>
      <c r="D108" s="6">
        <f t="shared" si="10"/>
        <v>388</v>
      </c>
      <c r="E108" s="6">
        <f>IF(COUNTIF(I108:XFD108,"&gt;"&amp;0)=0,,HLOOKUP(COUNTIF(I108:XFD108,"&gt;"&amp;0)-1,I$1:XFD108,A108+1,FALSE))</f>
        <v>388</v>
      </c>
      <c r="F108" s="7">
        <f>IF(COUNTIF(I108:XFD108,"&gt;"&amp;0)=0,,HLOOKUP(COUNTIF(I108:XFD108,"&gt;"&amp;0)-MIN($F$1+1,COUNTIF(I108:XFD108,"&gt;"&amp;0)),I$1:XFD108,A108+1,FALSE))</f>
        <v>272</v>
      </c>
      <c r="G108" s="8">
        <f t="shared" si="11"/>
        <v>1.0736248728411546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  <c r="M108" s="9">
        <v>155</v>
      </c>
      <c r="N108" s="9">
        <v>162</v>
      </c>
      <c r="O108" s="9">
        <v>174</v>
      </c>
      <c r="P108" s="9">
        <v>188</v>
      </c>
      <c r="Q108" s="9">
        <v>196</v>
      </c>
      <c r="R108" s="9">
        <v>211</v>
      </c>
      <c r="S108" s="9">
        <v>218</v>
      </c>
      <c r="T108" s="9">
        <v>234</v>
      </c>
      <c r="U108" s="9">
        <v>242</v>
      </c>
      <c r="V108" s="9">
        <v>257</v>
      </c>
      <c r="W108" s="9">
        <v>272</v>
      </c>
      <c r="X108" s="9">
        <v>300</v>
      </c>
      <c r="Y108" s="9">
        <v>306</v>
      </c>
      <c r="Z108" s="9">
        <v>348</v>
      </c>
      <c r="AA108" s="9">
        <v>370</v>
      </c>
      <c r="AB108" s="9">
        <v>388</v>
      </c>
    </row>
    <row r="109" spans="1:114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Senegal</v>
      </c>
      <c r="D109" s="6">
        <f t="shared" si="10"/>
        <v>350</v>
      </c>
      <c r="E109" s="6">
        <f>IF(COUNTIF(I109:XFD109,"&gt;"&amp;0)=0,,HLOOKUP(COUNTIF(I109:XFD109,"&gt;"&amp;0)-1,I$1:XFD109,A109+1,FALSE))</f>
        <v>350</v>
      </c>
      <c r="F109" s="7">
        <f>IF(COUNTIF(I109:XFD109,"&gt;"&amp;0)=0,,HLOOKUP(COUNTIF(I109:XFD109,"&gt;"&amp;0)-MIN($F$1+1,COUNTIF(I109:XFD109,"&gt;"&amp;0)),I$1:XFD109,A109+1,FALSE))</f>
        <v>291</v>
      </c>
      <c r="G109" s="8">
        <f t="shared" si="11"/>
        <v>1.037612060553819</v>
      </c>
      <c r="H109" s="13" t="s">
        <v>114</v>
      </c>
      <c r="I109" s="9">
        <v>105</v>
      </c>
      <c r="J109" s="9">
        <v>119</v>
      </c>
      <c r="K109" s="9">
        <v>130</v>
      </c>
      <c r="L109" s="9">
        <v>142</v>
      </c>
      <c r="M109" s="9">
        <v>162</v>
      </c>
      <c r="N109" s="9">
        <v>175</v>
      </c>
      <c r="O109" s="9">
        <v>190</v>
      </c>
      <c r="P109" s="9">
        <v>195</v>
      </c>
      <c r="Q109" s="9">
        <v>207</v>
      </c>
      <c r="R109" s="9">
        <v>219</v>
      </c>
      <c r="S109" s="9">
        <v>222</v>
      </c>
      <c r="T109" s="9">
        <v>226</v>
      </c>
      <c r="U109" s="9">
        <v>237</v>
      </c>
      <c r="V109" s="9">
        <v>244</v>
      </c>
      <c r="W109" s="9">
        <v>250</v>
      </c>
      <c r="X109" s="9">
        <v>265</v>
      </c>
      <c r="Y109" s="9">
        <v>278</v>
      </c>
      <c r="Z109" s="9">
        <v>280</v>
      </c>
      <c r="AA109" s="9">
        <v>291</v>
      </c>
      <c r="AB109" s="9">
        <v>299</v>
      </c>
      <c r="AC109" s="9">
        <v>314</v>
      </c>
      <c r="AD109" s="9">
        <v>335</v>
      </c>
      <c r="AE109" s="9">
        <v>342</v>
      </c>
      <c r="AF109" s="9">
        <v>350</v>
      </c>
    </row>
    <row r="110" spans="1:114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Congo (Kinshasa)</v>
      </c>
      <c r="D110" s="6">
        <f t="shared" si="10"/>
        <v>307</v>
      </c>
      <c r="E110" s="6">
        <f>IF(COUNTIF(I110:XFD110,"&gt;"&amp;0)=0,,HLOOKUP(COUNTIF(I110:XFD110,"&gt;"&amp;0)-1,I$1:XFD110,A110+1,FALSE))</f>
        <v>307</v>
      </c>
      <c r="F110" s="7">
        <f>IF(COUNTIF(I110:XFD110,"&gt;"&amp;0)=0,,HLOOKUP(COUNTIF(I110:XFD110,"&gt;"&amp;0)-MIN($F$1+1,COUNTIF(I110:XFD110,"&gt;"&amp;0)),I$1:XFD110,A110+1,FALSE))</f>
        <v>235</v>
      </c>
      <c r="G110" s="8">
        <f t="shared" si="11"/>
        <v>1.0549068262620336</v>
      </c>
      <c r="H110" s="13" t="s">
        <v>351</v>
      </c>
      <c r="I110" s="9">
        <v>109</v>
      </c>
      <c r="J110" s="9">
        <v>134</v>
      </c>
      <c r="K110" s="9">
        <v>134</v>
      </c>
      <c r="L110" s="9">
        <v>154</v>
      </c>
      <c r="M110" s="9">
        <v>154</v>
      </c>
      <c r="N110" s="9">
        <v>161</v>
      </c>
      <c r="O110" s="9">
        <v>180</v>
      </c>
      <c r="P110" s="9">
        <v>180</v>
      </c>
      <c r="Q110" s="9">
        <v>180</v>
      </c>
      <c r="R110" s="9">
        <v>215</v>
      </c>
      <c r="S110" s="9">
        <v>223</v>
      </c>
      <c r="T110" s="9">
        <v>234</v>
      </c>
      <c r="U110" s="9">
        <v>235</v>
      </c>
      <c r="V110" s="9">
        <v>241</v>
      </c>
      <c r="W110" s="9">
        <v>254</v>
      </c>
      <c r="X110" s="9">
        <v>267</v>
      </c>
      <c r="Y110" s="9">
        <v>287</v>
      </c>
      <c r="Z110" s="9">
        <v>307</v>
      </c>
    </row>
    <row r="111" spans="1:114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Vietnam</v>
      </c>
      <c r="D111" s="6">
        <f t="shared" si="10"/>
        <v>268</v>
      </c>
      <c r="E111" s="6">
        <f>IF(COUNTIF(I111:XFD111,"&gt;"&amp;0)=0,,HLOOKUP(COUNTIF(I111:XFD111,"&gt;"&amp;0)-1,I$1:XFD111,A111+1,FALSE))</f>
        <v>268</v>
      </c>
      <c r="F111" s="7">
        <f>IF(COUNTIF(I111:XFD111,"&gt;"&amp;0)=0,,HLOOKUP(COUNTIF(I111:XFD111,"&gt;"&amp;0)-MIN($F$1+1,COUNTIF(I111:XFD111,"&gt;"&amp;0)),I$1:XFD111,A111+1,FALSE))</f>
        <v>265</v>
      </c>
      <c r="G111" s="8">
        <f t="shared" si="11"/>
        <v>1.0022539672786195</v>
      </c>
      <c r="H111" s="13" t="s">
        <v>343</v>
      </c>
      <c r="I111" s="9">
        <v>113</v>
      </c>
      <c r="J111" s="9">
        <v>123</v>
      </c>
      <c r="K111" s="9">
        <v>134</v>
      </c>
      <c r="L111" s="9">
        <v>141</v>
      </c>
      <c r="M111" s="9">
        <v>153</v>
      </c>
      <c r="N111" s="9">
        <v>163</v>
      </c>
      <c r="O111" s="9">
        <v>174</v>
      </c>
      <c r="P111" s="9">
        <v>188</v>
      </c>
      <c r="Q111" s="9">
        <v>203</v>
      </c>
      <c r="R111" s="9">
        <v>212</v>
      </c>
      <c r="S111" s="9">
        <v>218</v>
      </c>
      <c r="T111" s="9">
        <v>233</v>
      </c>
      <c r="U111" s="9">
        <v>237</v>
      </c>
      <c r="V111" s="9">
        <v>240</v>
      </c>
      <c r="W111" s="9">
        <v>241</v>
      </c>
      <c r="X111" s="9">
        <v>245</v>
      </c>
      <c r="Y111" s="9">
        <v>249</v>
      </c>
      <c r="Z111" s="9">
        <v>251</v>
      </c>
      <c r="AA111" s="9">
        <v>255</v>
      </c>
      <c r="AB111" s="9">
        <v>257</v>
      </c>
      <c r="AC111" s="9">
        <v>258</v>
      </c>
      <c r="AD111" s="9">
        <v>262</v>
      </c>
      <c r="AE111" s="9">
        <v>265</v>
      </c>
      <c r="AF111" s="9">
        <v>266</v>
      </c>
      <c r="AG111" s="9">
        <v>267</v>
      </c>
      <c r="AH111" s="9">
        <v>268</v>
      </c>
      <c r="AI111" s="9">
        <v>268</v>
      </c>
      <c r="AJ111" s="9">
        <v>268</v>
      </c>
    </row>
    <row r="112" spans="1:114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Kenya</v>
      </c>
      <c r="D112" s="6">
        <f t="shared" si="10"/>
        <v>262</v>
      </c>
      <c r="E112" s="6">
        <f>IF(COUNTIF(I112:XFD112,"&gt;"&amp;0)=0,,HLOOKUP(COUNTIF(I112:XFD112,"&gt;"&amp;0)-1,I$1:XFD112,A112+1,FALSE))</f>
        <v>262</v>
      </c>
      <c r="F112" s="7">
        <f>IF(COUNTIF(I112:XFD112,"&gt;"&amp;0)=0,,HLOOKUP(COUNTIF(I112:XFD112,"&gt;"&amp;0)-MIN($F$1+1,COUNTIF(I112:XFD112,"&gt;"&amp;0)),I$1:XFD112,A112+1,FALSE))</f>
        <v>208</v>
      </c>
      <c r="G112" s="8">
        <f t="shared" si="11"/>
        <v>1.047243301775808</v>
      </c>
      <c r="H112" s="13" t="s">
        <v>423</v>
      </c>
      <c r="I112" s="9">
        <v>110</v>
      </c>
      <c r="J112" s="9">
        <v>122</v>
      </c>
      <c r="K112" s="9">
        <v>126</v>
      </c>
      <c r="L112" s="9">
        <v>142</v>
      </c>
      <c r="M112" s="9">
        <v>158</v>
      </c>
      <c r="N112" s="9">
        <v>172</v>
      </c>
      <c r="O112" s="9">
        <v>179</v>
      </c>
      <c r="P112" s="9">
        <v>184</v>
      </c>
      <c r="Q112" s="9">
        <v>189</v>
      </c>
      <c r="R112" s="9">
        <v>191</v>
      </c>
      <c r="S112" s="9">
        <v>197</v>
      </c>
      <c r="T112" s="9">
        <v>208</v>
      </c>
      <c r="U112" s="9">
        <v>216</v>
      </c>
      <c r="V112" s="9">
        <v>225</v>
      </c>
      <c r="W112" s="9">
        <v>234</v>
      </c>
      <c r="X112" s="9">
        <v>246</v>
      </c>
      <c r="Y112" s="9">
        <v>262</v>
      </c>
      <c r="CV112" s="9">
        <v>0</v>
      </c>
      <c r="CW112" s="9">
        <v>0</v>
      </c>
      <c r="CX112" s="9">
        <v>0</v>
      </c>
      <c r="CY112" s="9">
        <v>0</v>
      </c>
      <c r="CZ112" s="9">
        <v>0</v>
      </c>
      <c r="DA112" s="9">
        <v>0</v>
      </c>
      <c r="DB112" s="9">
        <v>0</v>
      </c>
      <c r="DC112" s="9">
        <v>0</v>
      </c>
      <c r="DD112" s="9">
        <v>0</v>
      </c>
      <c r="DE112" s="9">
        <v>0</v>
      </c>
      <c r="DF112" s="9">
        <v>0</v>
      </c>
      <c r="DG112" s="9">
        <v>0</v>
      </c>
      <c r="DH112" s="9">
        <v>0</v>
      </c>
      <c r="DI112" s="9">
        <v>0</v>
      </c>
      <c r="DJ112" s="9">
        <v>0</v>
      </c>
    </row>
    <row r="113" spans="1:114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Sri Lanka</v>
      </c>
      <c r="D113" s="6">
        <f t="shared" si="10"/>
        <v>254</v>
      </c>
      <c r="E113" s="6">
        <f>IF(COUNTIF(I113:XFD113,"&gt;"&amp;0)=0,,HLOOKUP(COUNTIF(I113:XFD113,"&gt;"&amp;0)-1,I$1:XFD113,A113+1,FALSE))</f>
        <v>254</v>
      </c>
      <c r="F113" s="7">
        <f>IF(COUNTIF(I113:XFD113,"&gt;"&amp;0)=0,,HLOOKUP(COUNTIF(I113:XFD113,"&gt;"&amp;0)-MIN($F$1+1,COUNTIF(I113:XFD113,"&gt;"&amp;0)),I$1:XFD113,A113+1,FALSE))</f>
        <v>217</v>
      </c>
      <c r="G113" s="8">
        <f t="shared" si="11"/>
        <v>1.0319883546023099</v>
      </c>
      <c r="H113" s="13" t="s">
        <v>52</v>
      </c>
      <c r="I113" s="9">
        <v>102</v>
      </c>
      <c r="J113" s="9">
        <v>102</v>
      </c>
      <c r="K113" s="9">
        <v>106</v>
      </c>
      <c r="L113" s="9">
        <v>106</v>
      </c>
      <c r="M113" s="9">
        <v>113</v>
      </c>
      <c r="N113" s="9">
        <v>117</v>
      </c>
      <c r="O113" s="9">
        <v>122</v>
      </c>
      <c r="P113" s="9">
        <v>143</v>
      </c>
      <c r="Q113" s="9">
        <v>146</v>
      </c>
      <c r="R113" s="9">
        <v>151</v>
      </c>
      <c r="S113" s="9">
        <v>159</v>
      </c>
      <c r="T113" s="9">
        <v>166</v>
      </c>
      <c r="U113" s="9">
        <v>176</v>
      </c>
      <c r="V113" s="9">
        <v>178</v>
      </c>
      <c r="W113" s="9">
        <v>185</v>
      </c>
      <c r="X113" s="9">
        <v>189</v>
      </c>
      <c r="Y113" s="9">
        <v>190</v>
      </c>
      <c r="Z113" s="9">
        <v>190</v>
      </c>
      <c r="AA113" s="9">
        <v>198</v>
      </c>
      <c r="AB113" s="9">
        <v>210</v>
      </c>
      <c r="AC113" s="9">
        <v>217</v>
      </c>
      <c r="AD113" s="9">
        <v>233</v>
      </c>
      <c r="AE113" s="9">
        <v>238</v>
      </c>
      <c r="AF113" s="9">
        <v>238</v>
      </c>
      <c r="AG113" s="9">
        <v>244</v>
      </c>
      <c r="AH113" s="9">
        <v>254</v>
      </c>
      <c r="CV113" s="9">
        <v>0</v>
      </c>
      <c r="CW113" s="9">
        <v>0</v>
      </c>
      <c r="CX113" s="9">
        <v>0</v>
      </c>
      <c r="CY113" s="9">
        <v>0</v>
      </c>
      <c r="CZ113" s="9">
        <v>0</v>
      </c>
      <c r="DA113" s="9">
        <v>0</v>
      </c>
      <c r="DB113" s="9">
        <v>0</v>
      </c>
      <c r="DC113" s="9">
        <v>0</v>
      </c>
      <c r="DD113" s="9">
        <v>0</v>
      </c>
      <c r="DE113" s="9">
        <v>0</v>
      </c>
      <c r="DF113" s="9">
        <v>0</v>
      </c>
      <c r="DG113" s="9">
        <v>0</v>
      </c>
      <c r="DH113" s="9">
        <v>0</v>
      </c>
      <c r="DI113" s="9">
        <v>0</v>
      </c>
      <c r="DJ113" s="9">
        <v>0</v>
      </c>
    </row>
    <row r="114" spans="1:114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Paraguay</v>
      </c>
      <c r="D114" s="6">
        <f t="shared" si="10"/>
        <v>202</v>
      </c>
      <c r="E114" s="6">
        <f>IF(COUNTIF(I114:XFD114,"&gt;"&amp;0)=0,,HLOOKUP(COUNTIF(I114:XFD114,"&gt;"&amp;0)-1,I$1:XFD114,A114+1,FALSE))</f>
        <v>202</v>
      </c>
      <c r="F114" s="7">
        <f>IF(COUNTIF(I114:XFD114,"&gt;"&amp;0)=0,,HLOOKUP(COUNTIF(I114:XFD114,"&gt;"&amp;0)-MIN($F$1+1,COUNTIF(I114:XFD114,"&gt;"&amp;0)),I$1:XFD114,A114+1,FALSE))</f>
        <v>147</v>
      </c>
      <c r="G114" s="8">
        <f t="shared" si="11"/>
        <v>1.0656309042552612</v>
      </c>
      <c r="H114" s="13" t="s">
        <v>206</v>
      </c>
      <c r="I114" s="9">
        <v>104</v>
      </c>
      <c r="J114" s="9">
        <v>113</v>
      </c>
      <c r="K114" s="9">
        <v>115</v>
      </c>
      <c r="L114" s="9">
        <v>119</v>
      </c>
      <c r="M114" s="9">
        <v>124</v>
      </c>
      <c r="N114" s="9">
        <v>129</v>
      </c>
      <c r="O114" s="9">
        <v>133</v>
      </c>
      <c r="P114" s="9">
        <v>134</v>
      </c>
      <c r="Q114" s="9">
        <v>147</v>
      </c>
      <c r="R114" s="9">
        <v>159</v>
      </c>
      <c r="S114" s="9">
        <v>161</v>
      </c>
      <c r="T114" s="9">
        <v>174</v>
      </c>
      <c r="U114" s="9">
        <v>199</v>
      </c>
      <c r="V114" s="9">
        <v>202</v>
      </c>
    </row>
    <row r="115" spans="1:114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Jamaica</v>
      </c>
      <c r="D115" s="6">
        <f t="shared" si="10"/>
        <v>163</v>
      </c>
      <c r="E115" s="6">
        <f>IF(COUNTIF(I115:XFD115,"&gt;"&amp;0)=0,,HLOOKUP(COUNTIF(I115:XFD115,"&gt;"&amp;0)-1,I$1:XFD115,A115+1,FALSE))</f>
        <v>163</v>
      </c>
      <c r="F115" s="7">
        <f>IF(COUNTIF(I115:XFD115,"&gt;"&amp;0)=0,,HLOOKUP(COUNTIF(I115:XFD115,"&gt;"&amp;0)-MIN($F$1+1,COUNTIF(I115:XFD115,"&gt;"&amp;0)),I$1:XFD115,A115+1,FALSE))</f>
        <v>125</v>
      </c>
      <c r="G115" s="8">
        <f t="shared" si="11"/>
        <v>1.0925111142562796</v>
      </c>
      <c r="H115" s="13" t="s">
        <v>353</v>
      </c>
      <c r="I115" s="9">
        <v>125</v>
      </c>
      <c r="J115" s="9">
        <v>143</v>
      </c>
      <c r="K115" s="9">
        <v>143</v>
      </c>
      <c r="L115" s="9">
        <v>163</v>
      </c>
    </row>
    <row r="116" spans="1:114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Brunei</v>
      </c>
      <c r="D116" s="6">
        <f t="shared" si="10"/>
        <v>137</v>
      </c>
      <c r="E116" s="6">
        <f>IF(COUNTIF(I116:XFD116,"&gt;"&amp;0)=0,,HLOOKUP(COUNTIF(I116:XFD116,"&gt;"&amp;0)-1,I$1:XFD116,A116+1,FALSE))</f>
        <v>137</v>
      </c>
      <c r="F116" s="7">
        <f>IF(COUNTIF(I116:XFD116,"&gt;"&amp;0)=0,,HLOOKUP(COUNTIF(I116:XFD116,"&gt;"&amp;0)-MIN($F$1+1,COUNTIF(I116:XFD116,"&gt;"&amp;0)),I$1:XFD116,A116+1,FALSE))</f>
        <v>136</v>
      </c>
      <c r="G116" s="8">
        <f t="shared" si="11"/>
        <v>1.0014662819601352</v>
      </c>
      <c r="H116" s="13" t="s">
        <v>233</v>
      </c>
      <c r="I116" s="9">
        <v>104</v>
      </c>
      <c r="J116" s="9">
        <v>109</v>
      </c>
      <c r="K116" s="9">
        <v>114</v>
      </c>
      <c r="L116" s="9">
        <v>115</v>
      </c>
      <c r="M116" s="9">
        <v>120</v>
      </c>
      <c r="N116" s="9">
        <v>126</v>
      </c>
      <c r="O116" s="9">
        <v>127</v>
      </c>
      <c r="P116" s="9">
        <v>129</v>
      </c>
      <c r="Q116" s="9">
        <v>131</v>
      </c>
      <c r="R116" s="9">
        <v>133</v>
      </c>
      <c r="S116" s="9">
        <v>134</v>
      </c>
      <c r="T116" s="9">
        <v>135</v>
      </c>
      <c r="U116" s="9">
        <v>135</v>
      </c>
      <c r="V116" s="9">
        <v>135</v>
      </c>
      <c r="W116" s="9">
        <v>135</v>
      </c>
      <c r="X116" s="9">
        <v>135</v>
      </c>
      <c r="Y116" s="9">
        <v>135</v>
      </c>
      <c r="Z116" s="9">
        <v>136</v>
      </c>
      <c r="AA116" s="9">
        <v>136</v>
      </c>
      <c r="AB116" s="9">
        <v>136</v>
      </c>
      <c r="AC116" s="9">
        <v>136</v>
      </c>
      <c r="AD116" s="9">
        <v>136</v>
      </c>
      <c r="AE116" s="9">
        <v>136</v>
      </c>
      <c r="AF116" s="9">
        <v>136</v>
      </c>
      <c r="AG116" s="9">
        <v>136</v>
      </c>
      <c r="AH116" s="9">
        <v>137</v>
      </c>
    </row>
    <row r="117" spans="1:114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>Cambodia</v>
      </c>
      <c r="D117" s="6">
        <f t="shared" si="10"/>
        <v>122</v>
      </c>
      <c r="E117" s="6">
        <f>IF(COUNTIF(I117:XFD117,"&gt;"&amp;0)=0,,HLOOKUP(COUNTIF(I117:XFD117,"&gt;"&amp;0)-1,I$1:XFD117,A117+1,FALSE))</f>
        <v>122</v>
      </c>
      <c r="F117" s="7">
        <f>IF(COUNTIF(I117:XFD117,"&gt;"&amp;0)=0,,HLOOKUP(COUNTIF(I117:XFD117,"&gt;"&amp;0)-MIN($F$1+1,COUNTIF(I117:XFD117,"&gt;"&amp;0)),I$1:XFD117,A117+1,FALSE))</f>
        <v>122</v>
      </c>
      <c r="G117" s="8">
        <f t="shared" si="11"/>
        <v>1</v>
      </c>
      <c r="H117" s="13" t="s">
        <v>51</v>
      </c>
      <c r="I117" s="9">
        <v>103</v>
      </c>
      <c r="J117" s="9">
        <v>107</v>
      </c>
      <c r="K117" s="9">
        <v>109</v>
      </c>
      <c r="L117" s="9">
        <v>109</v>
      </c>
      <c r="M117" s="9">
        <v>110</v>
      </c>
      <c r="N117" s="9">
        <v>114</v>
      </c>
      <c r="O117" s="9">
        <v>114</v>
      </c>
      <c r="P117" s="9">
        <v>114</v>
      </c>
      <c r="Q117" s="9">
        <v>114</v>
      </c>
      <c r="R117" s="9">
        <v>115</v>
      </c>
      <c r="S117" s="9">
        <v>117</v>
      </c>
      <c r="T117" s="9">
        <v>119</v>
      </c>
      <c r="U117" s="9">
        <v>119</v>
      </c>
      <c r="V117" s="9">
        <v>120</v>
      </c>
      <c r="W117" s="9">
        <v>122</v>
      </c>
      <c r="X117" s="9">
        <v>122</v>
      </c>
      <c r="Y117" s="9">
        <v>122</v>
      </c>
      <c r="Z117" s="9">
        <v>122</v>
      </c>
      <c r="AA117" s="9">
        <v>122</v>
      </c>
      <c r="AB117" s="9">
        <v>122</v>
      </c>
      <c r="AC117" s="9">
        <v>122</v>
      </c>
    </row>
    <row r="118" spans="1:114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>Ethiopia</v>
      </c>
      <c r="D118" s="6">
        <f t="shared" si="10"/>
        <v>105</v>
      </c>
      <c r="E118" s="6">
        <f>IF(COUNTIF(I118:XFD118,"&gt;"&amp;0)=0,,HLOOKUP(COUNTIF(I118:XFD118,"&gt;"&amp;0)-1,I$1:XFD118,A118+1,FALSE))</f>
        <v>105</v>
      </c>
      <c r="F118" s="7">
        <f>IF(COUNTIF(I118:XFD118,"&gt;"&amp;0)=0,,HLOOKUP(COUNTIF(I118:XFD118,"&gt;"&amp;0)-MIN($F$1+1,COUNTIF(I118:XFD118,"&gt;"&amp;0)),I$1:XFD118,A118+1,FALSE))</f>
        <v>105</v>
      </c>
      <c r="G118" s="8" t="e">
        <f t="shared" si="11"/>
        <v>#DIV/0!</v>
      </c>
      <c r="H118" s="13" t="s">
        <v>419</v>
      </c>
      <c r="I118" s="9">
        <v>105</v>
      </c>
    </row>
    <row r="119" spans="1:114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114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114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114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114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114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114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114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114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114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2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B5" sqref="B5:G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613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 t="e">
        <f>#REF!+1</f>
        <v>#REF!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113926</v>
      </c>
      <c r="E5" s="6" t="e">
        <f>IF(COUNTIF(I5:XFD5,"&gt;"&amp;0)=0,,HLOOKUP(COUNTIF(I5:XFD5,"&gt;"&amp;0)-1,I$1:XFD5,A5+1,FALSE))</f>
        <v>#REF!</v>
      </c>
      <c r="F5" s="7" t="e">
        <f>IF(COUNTIF(I5:XFD5,"&gt;"&amp;0)=0,,HLOOKUP(COUNTIF(I5:XFD5,"&gt;"&amp;0)-MIN($F$1+1,COUNTIF(I5:XFD5,"&gt;"&amp;0)),I$1:XFD5,A5+1,FALSE))</f>
        <v>#REF!</v>
      </c>
      <c r="G5" s="8" t="e">
        <f>IF(COUNTIF(I5:XFD5,"&gt;"&amp;0)=0,,(E5/F5)^(1/MIN(COUNTIF(I5:XFD5,"&gt;"&amp;0)-1,$F$1)))</f>
        <v>#REF!</v>
      </c>
      <c r="H5" s="13" t="s">
        <v>597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47116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81816</v>
      </c>
      <c r="CH5" s="9">
        <v>88203</v>
      </c>
      <c r="CI5" s="9">
        <v>95383</v>
      </c>
      <c r="CJ5" s="9">
        <v>102374</v>
      </c>
      <c r="CK5" s="9">
        <v>108346</v>
      </c>
      <c r="CL5" s="9">
        <v>113926</v>
      </c>
      <c r="CM5" s="9">
        <v>119312</v>
      </c>
      <c r="CN5" s="9">
        <v>125806</v>
      </c>
      <c r="CO5" s="9">
        <v>133994</v>
      </c>
      <c r="CP5" s="9">
        <v>143613</v>
      </c>
      <c r="CQ5" s="9">
        <v>153619</v>
      </c>
      <c r="CR5" s="9">
        <v>159301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 t="e">
        <f>A5+1</f>
        <v>#REF!</v>
      </c>
      <c r="B6" s="9">
        <f t="array" ref="B6">IF(C6="",0,IF(OR(C6=Country_Comparison!$S$19:$S$38),1,0))</f>
        <v>0</v>
      </c>
      <c r="C6" s="9" t="str">
        <f t="shared" ref="C6:C69" si="5">IF(H6="","",H6)</f>
        <v>Europe</v>
      </c>
      <c r="D6" s="6">
        <f t="shared" ref="D6:D69" si="6">MAX(I6:CL6)</f>
        <v>100848</v>
      </c>
      <c r="E6" s="6" t="e">
        <f>IF(COUNTIF(I6:XFD6,"&gt;"&amp;0)=0,,HLOOKUP(COUNTIF(I6:XFD6,"&gt;"&amp;0)-1,I$1:XFD6,A6+1,FALSE))</f>
        <v>#REF!</v>
      </c>
      <c r="F6" s="7" t="e">
        <f>IF(COUNTIF(I6:XFD6,"&gt;"&amp;0)=0,,HLOOKUP(COUNTIF(I6:XFD6,"&gt;"&amp;0)-MIN($F$1+1,COUNTIF(I6:XFD6,"&gt;"&amp;0)),I$1:XFD6,A6+1,FALSE))</f>
        <v>#REF!</v>
      </c>
      <c r="G6" s="8" t="e">
        <f t="shared" ref="G6:G69" si="7">IF(COUNTIF(I6:XFD6,"&gt;"&amp;0)=0,,(E6/F6)^(1/MIN(COUNTIF(I6:XFD6,"&gt;"&amp;0)-1,$F$1)))</f>
        <v>#REF!</v>
      </c>
      <c r="H6" s="13" t="s">
        <v>600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34291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  <c r="BI6" s="9">
        <v>93704</v>
      </c>
      <c r="BJ6" s="9">
        <v>97794</v>
      </c>
      <c r="BK6" s="9">
        <v>100848</v>
      </c>
    </row>
    <row r="7" spans="1:307" x14ac:dyDescent="0.25">
      <c r="A7" s="9" t="e">
        <f>A6+1</f>
        <v>#REF!</v>
      </c>
      <c r="B7" s="9">
        <f t="array" ref="B7">IF(C7="",0,IF(OR(C7=Country_Comparison!$S$19:$S$38),1,0))</f>
        <v>0</v>
      </c>
      <c r="C7" s="9" t="str">
        <f t="shared" si="5"/>
        <v>North America</v>
      </c>
      <c r="D7" s="6">
        <f t="shared" si="6"/>
        <v>40769</v>
      </c>
      <c r="E7" s="6" t="e">
        <f>IF(COUNTIF(I7:XFD7,"&gt;"&amp;0)=0,,HLOOKUP(COUNTIF(I7:XFD7,"&gt;"&amp;0)-1,I$1:XFD7,A7+1,FALSE))</f>
        <v>#REF!</v>
      </c>
      <c r="F7" s="7" t="e">
        <f>IF(COUNTIF(I7:XFD7,"&gt;"&amp;0)=0,,HLOOKUP(COUNTIF(I7:XFD7,"&gt;"&amp;0)-MIN($F$1+1,COUNTIF(I7:XFD7,"&gt;"&amp;0)),I$1:XFD7,A7+1,FALSE))</f>
        <v>#REF!</v>
      </c>
      <c r="G7" s="8" t="e">
        <f t="shared" si="7"/>
        <v>#REF!</v>
      </c>
      <c r="H7" s="13" t="s">
        <v>602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4041</v>
      </c>
      <c r="AK7" s="9">
        <v>4936</v>
      </c>
      <c r="AL7" s="9">
        <v>6145</v>
      </c>
      <c r="AM7" s="9">
        <v>7364</v>
      </c>
      <c r="AN7" s="9">
        <v>8737</v>
      </c>
      <c r="AO7" s="9">
        <v>10016</v>
      </c>
      <c r="AP7" s="9">
        <v>11284</v>
      </c>
      <c r="AQ7" s="9">
        <v>13366</v>
      </c>
      <c r="AR7" s="9">
        <v>15323</v>
      </c>
      <c r="AS7" s="9">
        <v>17308</v>
      </c>
      <c r="AT7" s="9">
        <v>19427</v>
      </c>
      <c r="AU7" s="9">
        <v>21448</v>
      </c>
      <c r="AV7" s="9">
        <v>23112</v>
      </c>
      <c r="AW7" s="9">
        <v>24720</v>
      </c>
      <c r="AX7" s="9">
        <v>27186</v>
      </c>
      <c r="AY7" s="9">
        <v>29867</v>
      </c>
      <c r="AZ7" s="9">
        <v>34764</v>
      </c>
      <c r="BA7" s="9">
        <v>38765</v>
      </c>
      <c r="BB7" s="9">
        <v>40769</v>
      </c>
    </row>
    <row r="8" spans="1:307" x14ac:dyDescent="0.25">
      <c r="A8" s="9" t="e">
        <f>A7+1</f>
        <v>#REF!</v>
      </c>
      <c r="B8" s="9">
        <f t="array" ref="B8">IF(C8="",0,IF(OR(C8=Country_Comparison!$S$19:$S$38),1,0))</f>
        <v>0</v>
      </c>
      <c r="C8" s="9" t="str">
        <f t="shared" si="5"/>
        <v>US</v>
      </c>
      <c r="D8" s="6">
        <f t="shared" si="6"/>
        <v>38664</v>
      </c>
      <c r="E8" s="6" t="e">
        <f>IF(COUNTIF(I8:XFD8,"&gt;"&amp;0)=0,,HLOOKUP(COUNTIF(I8:XFD8,"&gt;"&amp;0)-1,I$1:XFD8,A8+1,FALSE))</f>
        <v>#REF!</v>
      </c>
      <c r="F8" s="7" t="e">
        <f>IF(COUNTIF(I8:XFD8,"&gt;"&amp;0)=0,,HLOOKUP(COUNTIF(I8:XFD8,"&gt;"&amp;0)-MIN($F$1+1,COUNTIF(I8:XFD8,"&gt;"&amp;0)),I$1:XFD8,A8+1,FALSE))</f>
        <v>#REF!</v>
      </c>
      <c r="G8" s="8" t="e">
        <f t="shared" si="7"/>
        <v>#REF!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3873</v>
      </c>
      <c r="AK8" s="9">
        <v>4757</v>
      </c>
      <c r="AL8" s="9">
        <v>5926</v>
      </c>
      <c r="AM8" s="9">
        <v>7087</v>
      </c>
      <c r="AN8" s="9">
        <v>8407</v>
      </c>
      <c r="AO8" s="9">
        <v>9619</v>
      </c>
      <c r="AP8" s="9">
        <v>10783</v>
      </c>
      <c r="AQ8" s="9">
        <v>12794</v>
      </c>
      <c r="AR8" s="9">
        <v>14695</v>
      </c>
      <c r="AS8" s="9">
        <v>16544</v>
      </c>
      <c r="AT8" s="9">
        <v>18586</v>
      </c>
      <c r="AU8" s="9">
        <v>20462</v>
      </c>
      <c r="AV8" s="9">
        <v>22019</v>
      </c>
      <c r="AW8" s="9">
        <v>23528</v>
      </c>
      <c r="AX8" s="9">
        <v>25831</v>
      </c>
      <c r="AY8" s="9">
        <v>28325</v>
      </c>
      <c r="AZ8" s="9">
        <v>32916</v>
      </c>
      <c r="BA8" s="9">
        <v>36773</v>
      </c>
      <c r="BB8" s="9">
        <v>38664</v>
      </c>
    </row>
    <row r="9" spans="1:307" x14ac:dyDescent="0.25">
      <c r="A9" s="9" t="e">
        <f>A8+1</f>
        <v>#REF!</v>
      </c>
      <c r="B9" s="9">
        <f t="array" ref="B9">IF(C9="",0,IF(OR(C9=Country_Comparison!$S$19:$S$38),1,0))</f>
        <v>0</v>
      </c>
      <c r="C9" s="9" t="str">
        <f t="shared" si="5"/>
        <v>Italy</v>
      </c>
      <c r="D9" s="6">
        <f t="shared" si="6"/>
        <v>23227</v>
      </c>
      <c r="E9" s="6" t="e">
        <f>IF(COUNTIF(I9:XFD9,"&gt;"&amp;0)=0,,HLOOKUP(COUNTIF(I9:XFD9,"&gt;"&amp;0)-1,I$1:XFD9,A9+1,FALSE))</f>
        <v>#REF!</v>
      </c>
      <c r="F9" s="7" t="e">
        <f>IF(COUNTIF(I9:XFD9,"&gt;"&amp;0)=0,,HLOOKUP(COUNTIF(I9:XFD9,"&gt;"&amp;0)-MIN($F$1+1,COUNTIF(I9:XFD9,"&gt;"&amp;0)),I$1:XFD9,A9+1,FALSE))</f>
        <v>#REF!</v>
      </c>
      <c r="G9" s="8" t="e">
        <f t="shared" si="7"/>
        <v>#REF!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  <c r="BH9" s="9">
        <v>22170</v>
      </c>
      <c r="BI9" s="9">
        <v>22745</v>
      </c>
      <c r="BJ9" s="9">
        <v>23227</v>
      </c>
    </row>
    <row r="10" spans="1:307" x14ac:dyDescent="0.25">
      <c r="A10" s="9" t="e">
        <f>A9+1</f>
        <v>#REF!</v>
      </c>
      <c r="B10" s="9">
        <f t="array" ref="B10">IF(C10="",0,IF(OR(C10=Country_Comparison!$S$19:$S$38),1,0))</f>
        <v>0</v>
      </c>
      <c r="C10" s="9" t="str">
        <f t="shared" si="5"/>
        <v>Spain</v>
      </c>
      <c r="D10" s="6">
        <f t="shared" si="6"/>
        <v>20043</v>
      </c>
      <c r="E10" s="6" t="e">
        <f>IF(COUNTIF(I10:XFD10,"&gt;"&amp;0)=0,,HLOOKUP(COUNTIF(I10:XFD10,"&gt;"&amp;0)-1,I$1:XFD10,A10+1,FALSE))</f>
        <v>#REF!</v>
      </c>
      <c r="F10" s="7" t="e">
        <f>IF(COUNTIF(I10:XFD10,"&gt;"&amp;0)=0,,HLOOKUP(COUNTIF(I10:XFD10,"&gt;"&amp;0)-MIN($F$1+1,COUNTIF(I10:XFD10,"&gt;"&amp;0)),I$1:XFD10,A10+1,FALSE))</f>
        <v>#REF!</v>
      </c>
      <c r="G10" s="8" t="e">
        <f t="shared" si="7"/>
        <v>#REF!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  <c r="AW10" s="9">
        <v>19315</v>
      </c>
      <c r="AX10" s="9">
        <v>20002</v>
      </c>
      <c r="AY10" s="9">
        <v>20043</v>
      </c>
    </row>
    <row r="11" spans="1:307" x14ac:dyDescent="0.25">
      <c r="A11" s="9" t="e">
        <f>A10+1</f>
        <v>#REF!</v>
      </c>
      <c r="B11" s="9">
        <f t="array" ref="B11">IF(C11="",0,IF(OR(C11=Country_Comparison!$S$19:$S$38),1,0))</f>
        <v>0</v>
      </c>
      <c r="C11" s="9" t="str">
        <f t="shared" si="5"/>
        <v>France</v>
      </c>
      <c r="D11" s="6">
        <f t="shared" si="6"/>
        <v>19345</v>
      </c>
      <c r="E11" s="6" t="e">
        <f>IF(COUNTIF(I11:XFD11,"&gt;"&amp;0)=0,,HLOOKUP(COUNTIF(I11:XFD11,"&gt;"&amp;0)-1,I$1:XFD11,A11+1,FALSE))</f>
        <v>#REF!</v>
      </c>
      <c r="F11" s="7" t="e">
        <f>IF(COUNTIF(I11:XFD11,"&gt;"&amp;0)=0,,HLOOKUP(COUNTIF(I11:XFD11,"&gt;"&amp;0)-MIN($F$1+1,COUNTIF(I11:XFD11,"&gt;"&amp;0)),I$1:XFD11,A11+1,FALSE))</f>
        <v>#REF!</v>
      </c>
      <c r="G11" s="8" t="e">
        <f t="shared" si="7"/>
        <v>#REF!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4414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  <c r="AX11" s="9">
        <v>17941</v>
      </c>
      <c r="AY11" s="9">
        <v>18703</v>
      </c>
      <c r="AZ11" s="9">
        <v>19345</v>
      </c>
    </row>
    <row r="12" spans="1:307" x14ac:dyDescent="0.25">
      <c r="A12" s="9" t="e">
        <f>A11+1</f>
        <v>#REF!</v>
      </c>
      <c r="B12" s="9">
        <f t="array" ref="B12">IF(C12="",0,IF(OR(C12=Country_Comparison!$S$19:$S$38),1,0))</f>
        <v>0</v>
      </c>
      <c r="C12" s="9" t="str">
        <f t="shared" si="5"/>
        <v>United Kingdom</v>
      </c>
      <c r="D12" s="6">
        <f t="shared" si="6"/>
        <v>15498</v>
      </c>
      <c r="E12" s="6" t="e">
        <f>IF(COUNTIF(I12:XFD12,"&gt;"&amp;0)=0,,HLOOKUP(COUNTIF(I12:XFD12,"&gt;"&amp;0)-1,I$1:XFD12,A12+1,FALSE))</f>
        <v>#REF!</v>
      </c>
      <c r="F12" s="7" t="e">
        <f>IF(COUNTIF(I12:XFD12,"&gt;"&amp;0)=0,,HLOOKUP(COUNTIF(I12:XFD12,"&gt;"&amp;0)-MIN($F$1+1,COUNTIF(I12:XFD12,"&gt;"&amp;0)),I$1:XFD12,A12+1,FALSE))</f>
        <v>#REF!</v>
      </c>
      <c r="G12" s="8" t="e">
        <f t="shared" si="7"/>
        <v>#REF!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  <c r="AS12" s="9">
        <v>13759</v>
      </c>
      <c r="AT12" s="9">
        <v>14607</v>
      </c>
      <c r="AU12" s="9">
        <v>15498</v>
      </c>
    </row>
    <row r="13" spans="1:307" x14ac:dyDescent="0.25">
      <c r="A13" s="9" t="e">
        <f>A12+1</f>
        <v>#REF!</v>
      </c>
      <c r="B13" s="9">
        <f t="array" ref="B13">IF(C13="",0,IF(OR(C13=Country_Comparison!$S$19:$S$38),1,0))</f>
        <v>0</v>
      </c>
      <c r="C13" s="9" t="str">
        <f t="shared" si="5"/>
        <v>Asia</v>
      </c>
      <c r="D13" s="6">
        <f t="shared" si="6"/>
        <v>5078</v>
      </c>
      <c r="E13" s="6" t="e">
        <f>IF(COUNTIF(I13:XFD13,"&gt;"&amp;0)=0,,HLOOKUP(COUNTIF(I13:XFD13,"&gt;"&amp;0)-1,I$1:XFD13,A13+1,FALSE))</f>
        <v>#REF!</v>
      </c>
      <c r="F13" s="7" t="e">
        <f>IF(COUNTIF(I13:XFD13,"&gt;"&amp;0)=0,,HLOOKUP(COUNTIF(I13:XFD13,"&gt;"&amp;0)-MIN($F$1+1,COUNTIF(I13:XFD13,"&gt;"&amp;0)),I$1:XFD13,A13+1,FALSE))</f>
        <v>#REF!</v>
      </c>
      <c r="G13" s="8" t="e">
        <f t="shared" si="7"/>
        <v>#REF!</v>
      </c>
      <c r="H13" s="13" t="s">
        <v>599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5665</v>
      </c>
      <c r="CQ13" s="9">
        <v>7122</v>
      </c>
      <c r="CR13" s="9">
        <v>7278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 t="e">
        <f>A13+1</f>
        <v>#REF!</v>
      </c>
      <c r="B14" s="9">
        <f t="array" ref="B14">IF(C14="",0,IF(OR(C14=Country_Comparison!$S$19:$S$38),1,0))</f>
        <v>0</v>
      </c>
      <c r="C14" s="9" t="str">
        <f t="shared" si="5"/>
        <v>Middle East</v>
      </c>
      <c r="D14" s="6">
        <f t="shared" si="6"/>
        <v>5491</v>
      </c>
      <c r="E14" s="6" t="e">
        <f>IF(COUNTIF(I14:XFD14,"&gt;"&amp;0)=0,,HLOOKUP(COUNTIF(I14:XFD14,"&gt;"&amp;0)-1,I$1:XFD14,A14+1,FALSE))</f>
        <v>#REF!</v>
      </c>
      <c r="F14" s="7" t="e">
        <f>IF(COUNTIF(I14:XFD14,"&gt;"&amp;0)=0,,HLOOKUP(COUNTIF(I14:XFD14,"&gt;"&amp;0)-MIN($F$1+1,COUNTIF(I14:XFD14,"&gt;"&amp;0)),I$1:XFD14,A14+1,FALSE))</f>
        <v>#REF!</v>
      </c>
      <c r="G14" s="8" t="e">
        <f t="shared" si="7"/>
        <v>#REF!</v>
      </c>
      <c r="H14" s="13" t="s">
        <v>601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BJ14" s="9">
        <v>5288</v>
      </c>
      <c r="BK14" s="9">
        <v>5397</v>
      </c>
      <c r="BL14" s="9">
        <v>5491</v>
      </c>
      <c r="CD14" s="9">
        <v>0</v>
      </c>
    </row>
    <row r="15" spans="1:307" x14ac:dyDescent="0.25">
      <c r="A15" s="9" t="e">
        <f>A14+1</f>
        <v>#REF!</v>
      </c>
      <c r="B15" s="9">
        <f t="array" ref="B15">IF(C15="",0,IF(OR(C15=Country_Comparison!$S$19:$S$38),1,0))</f>
        <v>0</v>
      </c>
      <c r="C15" s="9" t="str">
        <f t="shared" si="5"/>
        <v>Iran</v>
      </c>
      <c r="D15" s="6">
        <f t="shared" si="6"/>
        <v>5031</v>
      </c>
      <c r="E15" s="6" t="e">
        <f>IF(COUNTIF(I15:XFD15,"&gt;"&amp;0)=0,,HLOOKUP(COUNTIF(I15:XFD15,"&gt;"&amp;0)-1,I$1:XFD15,A15+1,FALSE))</f>
        <v>#REF!</v>
      </c>
      <c r="F15" s="7" t="e">
        <f>IF(COUNTIF(I15:XFD15,"&gt;"&amp;0)=0,,HLOOKUP(COUNTIF(I15:XFD15,"&gt;"&amp;0)-MIN($F$1+1,COUNTIF(I15:XFD15,"&gt;"&amp;0)),I$1:XFD15,A15+1,FALSE))</f>
        <v>#REF!</v>
      </c>
      <c r="G15" s="8" t="e">
        <f t="shared" si="7"/>
        <v>#REF!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BJ15" s="9">
        <v>4869</v>
      </c>
      <c r="BK15" s="9">
        <v>4958</v>
      </c>
      <c r="BL15" s="9">
        <v>5031</v>
      </c>
      <c r="CD15" s="9">
        <v>0</v>
      </c>
    </row>
    <row r="16" spans="1:307" x14ac:dyDescent="0.25">
      <c r="A16" s="9" t="e">
        <f>#REF!+1</f>
        <v>#REF!</v>
      </c>
      <c r="B16" s="9">
        <f t="array" ref="B16">IF(C16="",0,IF(OR(C16=Country_Comparison!$S$19:$S$38),1,0))</f>
        <v>0</v>
      </c>
      <c r="C16" s="9" t="str">
        <f t="shared" si="5"/>
        <v>Belgium</v>
      </c>
      <c r="D16" s="6">
        <f t="shared" si="6"/>
        <v>5453</v>
      </c>
      <c r="E16" s="6" t="e">
        <f>IF(COUNTIF(I16:XFD16,"&gt;"&amp;0)=0,,HLOOKUP(COUNTIF(I16:XFD16,"&gt;"&amp;0)-1,I$1:XFD16,A16+1,FALSE))</f>
        <v>#REF!</v>
      </c>
      <c r="F16" s="7" t="e">
        <f>IF(COUNTIF(I16:XFD16,"&gt;"&amp;0)=0,,HLOOKUP(COUNTIF(I16:XFD16,"&gt;"&amp;0)-MIN($F$1+1,COUNTIF(I16:XFD16,"&gt;"&amp;0)),I$1:XFD16,A16+1,FALSE))</f>
        <v>#REF!</v>
      </c>
      <c r="G16" s="8" t="e">
        <f t="shared" si="7"/>
        <v>#REF!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  <c r="AM16" s="9">
        <v>4857</v>
      </c>
      <c r="AN16" s="9">
        <v>5163</v>
      </c>
      <c r="AO16" s="9">
        <v>5453</v>
      </c>
    </row>
    <row r="17" spans="1:114" x14ac:dyDescent="0.25">
      <c r="A17" s="9" t="e">
        <f>A16+1</f>
        <v>#REF!</v>
      </c>
      <c r="B17" s="9">
        <f t="array" ref="B17">IF(C17="",0,IF(OR(C17=Country_Comparison!$S$19:$S$38),1,0))</f>
        <v>0</v>
      </c>
      <c r="C17" s="9" t="str">
        <f t="shared" si="5"/>
        <v>China</v>
      </c>
      <c r="D17" s="6">
        <f t="shared" si="6"/>
        <v>3343</v>
      </c>
      <c r="E17" s="6" t="e">
        <f>IF(COUNTIF(I17:XFD17,"&gt;"&amp;0)=0,,HLOOKUP(COUNTIF(I17:XFD17,"&gt;"&amp;0)-1,I$1:XFD17,A17+1,FALSE))</f>
        <v>#REF!</v>
      </c>
      <c r="F17" s="7" t="e">
        <f>IF(COUNTIF(I17:XFD17,"&gt;"&amp;0)=0,,HLOOKUP(COUNTIF(I17:XFD17,"&gt;"&amp;0)-MIN($F$1+1,COUNTIF(I17:XFD17,"&gt;"&amp;0)),I$1:XFD17,A17+1,FALSE))</f>
        <v>#REF!</v>
      </c>
      <c r="G17" s="8" t="e">
        <f t="shared" si="7"/>
        <v>#REF!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3346</v>
      </c>
      <c r="CQ17" s="9">
        <v>4636</v>
      </c>
      <c r="CR17" s="9">
        <v>4636</v>
      </c>
      <c r="CS17" s="9">
        <v>0</v>
      </c>
      <c r="CT17" s="9">
        <v>0</v>
      </c>
      <c r="CU17" s="9">
        <v>0</v>
      </c>
      <c r="CV17" s="9">
        <v>0</v>
      </c>
      <c r="CW17" s="9">
        <v>0</v>
      </c>
      <c r="CX17" s="9">
        <v>0</v>
      </c>
      <c r="CY17" s="9">
        <v>0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 t="e">
        <f>A17+1</f>
        <v>#REF!</v>
      </c>
      <c r="B18" s="9">
        <f t="array" ref="B18">IF(C18="",0,IF(OR(C18=Country_Comparison!$S$19:$S$38),1,0))</f>
        <v>0</v>
      </c>
      <c r="C18" s="9" t="str">
        <f t="shared" si="5"/>
        <v>Germany</v>
      </c>
      <c r="D18" s="6">
        <f t="shared" si="6"/>
        <v>4459</v>
      </c>
      <c r="E18" s="6" t="e">
        <f>IF(COUNTIF(I18:XFD18,"&gt;"&amp;0)=0,,HLOOKUP(COUNTIF(I18:XFD18,"&gt;"&amp;0)-1,I$1:XFD18,A18+1,FALSE))</f>
        <v>#REF!</v>
      </c>
      <c r="F18" s="7" t="e">
        <f>IF(COUNTIF(I18:XFD18,"&gt;"&amp;0)=0,,HLOOKUP(COUNTIF(I18:XFD18,"&gt;"&amp;0)-MIN($F$1+1,COUNTIF(I18:XFD18,"&gt;"&amp;0)),I$1:XFD18,A18+1,FALSE))</f>
        <v>#REF!</v>
      </c>
      <c r="G18" s="8" t="e">
        <f t="shared" si="7"/>
        <v>#REF!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  <c r="AP18" s="9">
        <v>4052</v>
      </c>
      <c r="AQ18" s="9">
        <v>4352</v>
      </c>
      <c r="AR18" s="9">
        <v>4459</v>
      </c>
    </row>
    <row r="19" spans="1:114" x14ac:dyDescent="0.25">
      <c r="A19" s="9" t="e">
        <f>A18+1</f>
        <v>#REF!</v>
      </c>
      <c r="B19" s="9">
        <f t="array" ref="B19">IF(C19="",0,IF(OR(C19=Country_Comparison!$S$19:$S$38),1,0))</f>
        <v>0</v>
      </c>
      <c r="C19" s="9" t="str">
        <f t="shared" si="5"/>
        <v>Netherlands</v>
      </c>
      <c r="D19" s="6">
        <f t="shared" si="6"/>
        <v>3613</v>
      </c>
      <c r="E19" s="6" t="e">
        <f>IF(COUNTIF(I19:XFD19,"&gt;"&amp;0)=0,,HLOOKUP(COUNTIF(I19:XFD19,"&gt;"&amp;0)-1,I$1:XFD19,A19+1,FALSE))</f>
        <v>#REF!</v>
      </c>
      <c r="F19" s="7" t="e">
        <f>IF(COUNTIF(I19:XFD19,"&gt;"&amp;0)=0,,HLOOKUP(COUNTIF(I19:XFD19,"&gt;"&amp;0)-MIN($F$1+1,COUNTIF(I19:XFD19,"&gt;"&amp;0)),I$1:XFD19,A19+1,FALSE))</f>
        <v>#REF!</v>
      </c>
      <c r="G19" s="8" t="e">
        <f t="shared" si="7"/>
        <v>#REF!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  <c r="AQ19" s="9">
        <v>3327</v>
      </c>
      <c r="AR19" s="9">
        <v>3471</v>
      </c>
      <c r="AS19" s="9">
        <v>3613</v>
      </c>
    </row>
    <row r="20" spans="1:114" x14ac:dyDescent="0.25">
      <c r="A20" s="9" t="e">
        <f>A19+1</f>
        <v>#REF!</v>
      </c>
      <c r="B20" s="9">
        <f t="array" ref="B20">IF(C20="",0,IF(OR(C20=Country_Comparison!$S$19:$S$38),1,0))</f>
        <v>0</v>
      </c>
      <c r="C20" s="9" t="str">
        <f t="shared" si="5"/>
        <v>South America</v>
      </c>
      <c r="D20" s="6">
        <f t="shared" si="6"/>
        <v>3874</v>
      </c>
      <c r="E20" s="6" t="e">
        <f>IF(COUNTIF(I20:XFD20,"&gt;"&amp;0)=0,,HLOOKUP(COUNTIF(I20:XFD20,"&gt;"&amp;0)-1,I$1:XFD20,A20+1,FALSE))</f>
        <v>#REF!</v>
      </c>
      <c r="F20" s="7" t="e">
        <f>IF(COUNTIF(I20:XFD20,"&gt;"&amp;0)=0,,HLOOKUP(COUNTIF(I20:XFD20,"&gt;"&amp;0)-MIN($F$1+1,COUNTIF(I20:XFD20,"&gt;"&amp;0)),I$1:XFD20,A20+1,FALSE))</f>
        <v>#REF!</v>
      </c>
      <c r="G20" s="8" t="e">
        <f t="shared" si="7"/>
        <v>#REF!</v>
      </c>
      <c r="H20" s="13" t="s">
        <v>603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  <c r="AL20" s="9">
        <v>3239</v>
      </c>
      <c r="AM20" s="9">
        <v>3540</v>
      </c>
      <c r="AN20" s="9">
        <v>3874</v>
      </c>
    </row>
    <row r="21" spans="1:114" x14ac:dyDescent="0.25">
      <c r="A21" s="9" t="e">
        <f>A20+1</f>
        <v>#REF!</v>
      </c>
      <c r="B21" s="9">
        <f t="array" ref="B21">IF(C21="",0,IF(OR(C21=Country_Comparison!$S$19:$S$38),1,0))</f>
        <v>0</v>
      </c>
      <c r="C21" s="9" t="str">
        <f t="shared" si="5"/>
        <v>Brazil</v>
      </c>
      <c r="D21" s="6">
        <f t="shared" si="6"/>
        <v>2354</v>
      </c>
      <c r="E21" s="6" t="e">
        <f>IF(COUNTIF(I21:XFD21,"&gt;"&amp;0)=0,,HLOOKUP(COUNTIF(I21:XFD21,"&gt;"&amp;0)-1,I$1:XFD21,A21+1,FALSE))</f>
        <v>#REF!</v>
      </c>
      <c r="F21" s="7" t="e">
        <f>IF(COUNTIF(I21:XFD21,"&gt;"&amp;0)=0,,HLOOKUP(COUNTIF(I21:XFD21,"&gt;"&amp;0)-MIN($F$1+1,COUNTIF(I21:XFD21,"&gt;"&amp;0)),I$1:XFD21,A21+1,FALSE))</f>
        <v>#REF!</v>
      </c>
      <c r="G21" s="8" t="e">
        <f t="shared" si="7"/>
        <v>#REF!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  <c r="AJ21" s="9">
        <v>1924</v>
      </c>
      <c r="AK21" s="9">
        <v>2141</v>
      </c>
      <c r="AL21" s="9">
        <v>2354</v>
      </c>
    </row>
    <row r="22" spans="1:114" x14ac:dyDescent="0.25">
      <c r="A22" s="9" t="e">
        <f>#REF!+1</f>
        <v>#REF!</v>
      </c>
      <c r="B22" s="9">
        <f t="array" ref="B22">IF(C22="",0,IF(OR(C22=Country_Comparison!$S$19:$S$38),1,0))</f>
        <v>0</v>
      </c>
      <c r="C22" s="9" t="str">
        <f t="shared" si="5"/>
        <v>Turkey</v>
      </c>
      <c r="D22" s="6">
        <f t="shared" si="6"/>
        <v>1890</v>
      </c>
      <c r="E22" s="6" t="e">
        <f>IF(COUNTIF(I22:XFD22,"&gt;"&amp;0)=0,,HLOOKUP(COUNTIF(I22:XFD22,"&gt;"&amp;0)-1,I$1:XFD22,A22+1,FALSE))</f>
        <v>#REF!</v>
      </c>
      <c r="F22" s="7" t="e">
        <f>IF(COUNTIF(I22:XFD22,"&gt;"&amp;0)=0,,HLOOKUP(COUNTIF(I22:XFD22,"&gt;"&amp;0)-MIN($F$1+1,COUNTIF(I22:XFD22,"&gt;"&amp;0)),I$1:XFD22,A22+1,FALSE))</f>
        <v>#REF!</v>
      </c>
      <c r="G22" s="8" t="e">
        <f t="shared" si="7"/>
        <v>#REF!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  <c r="AI22" s="9">
        <v>1643</v>
      </c>
      <c r="AJ22" s="9">
        <v>1769</v>
      </c>
      <c r="AK22" s="9">
        <v>1890</v>
      </c>
    </row>
    <row r="23" spans="1:114" x14ac:dyDescent="0.25">
      <c r="A23" s="9" t="e">
        <f>A22+1</f>
        <v>#REF!</v>
      </c>
      <c r="B23" s="9">
        <f t="array" ref="B23">IF(C23="",0,IF(OR(C23=Country_Comparison!$S$19:$S$38),1,0))</f>
        <v>0</v>
      </c>
      <c r="C23" s="9" t="str">
        <f t="shared" si="5"/>
        <v>Switzerland</v>
      </c>
      <c r="D23" s="6">
        <f t="shared" si="6"/>
        <v>1368</v>
      </c>
      <c r="E23" s="6" t="e">
        <f>IF(COUNTIF(I23:XFD23,"&gt;"&amp;0)=0,,HLOOKUP(COUNTIF(I23:XFD23,"&gt;"&amp;0)-1,I$1:XFD23,A23+1,FALSE))</f>
        <v>#REF!</v>
      </c>
      <c r="F23" s="7" t="e">
        <f>IF(COUNTIF(I23:XFD23,"&gt;"&amp;0)=0,,HLOOKUP(COUNTIF(I23:XFD23,"&gt;"&amp;0)-MIN($F$1+1,COUNTIF(I23:XFD23,"&gt;"&amp;0)),I$1:XFD23,A23+1,FALSE))</f>
        <v>#REF!</v>
      </c>
      <c r="G23" s="8" t="e">
        <f t="shared" si="7"/>
        <v>#REF!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  <c r="AQ23" s="9">
        <v>1281</v>
      </c>
      <c r="AR23" s="9">
        <v>1327</v>
      </c>
      <c r="AS23" s="9">
        <v>1368</v>
      </c>
    </row>
    <row r="24" spans="1:114" x14ac:dyDescent="0.25">
      <c r="A24" s="9" t="e">
        <f>A23+1</f>
        <v>#REF!</v>
      </c>
      <c r="B24" s="9">
        <f t="array" ref="B24">IF(C24="",0,IF(OR(C24=Country_Comparison!$S$19:$S$38),1,0))</f>
        <v>0</v>
      </c>
      <c r="C24" s="9" t="str">
        <f t="shared" si="5"/>
        <v>Sweden</v>
      </c>
      <c r="D24" s="6">
        <f t="shared" si="6"/>
        <v>1511</v>
      </c>
      <c r="E24" s="6" t="e">
        <f>IF(COUNTIF(I24:XFD24,"&gt;"&amp;0)=0,,HLOOKUP(COUNTIF(I24:XFD24,"&gt;"&amp;0)-1,I$1:XFD24,A24+1,FALSE))</f>
        <v>#REF!</v>
      </c>
      <c r="F24" s="7" t="e">
        <f>IF(COUNTIF(I24:XFD24,"&gt;"&amp;0)=0,,HLOOKUP(COUNTIF(I24:XFD24,"&gt;"&amp;0)-MIN($F$1+1,COUNTIF(I24:XFD24,"&gt;"&amp;0)),I$1:XFD24,A24+1,FALSE))</f>
        <v>#REF!</v>
      </c>
      <c r="G24" s="8" t="e">
        <f t="shared" si="7"/>
        <v>#REF!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  <c r="AL24" s="9">
        <v>1333</v>
      </c>
      <c r="AM24" s="9">
        <v>1400</v>
      </c>
      <c r="AN24" s="9">
        <v>1511</v>
      </c>
    </row>
    <row r="25" spans="1:114" x14ac:dyDescent="0.25">
      <c r="A25" s="9" t="e">
        <f>A24+1</f>
        <v>#REF!</v>
      </c>
      <c r="B25" s="9">
        <f t="array" ref="B25">IF(C25="",0,IF(OR(C25=Country_Comparison!$S$19:$S$38),1,0))</f>
        <v>0</v>
      </c>
      <c r="C25" s="9" t="str">
        <f t="shared" si="5"/>
        <v>Africa</v>
      </c>
      <c r="D25" s="6">
        <f t="shared" si="6"/>
        <v>963</v>
      </c>
      <c r="E25" s="6" t="e">
        <f>IF(COUNTIF(I25:XFD25,"&gt;"&amp;0)=0,,HLOOKUP(COUNTIF(I25:XFD25,"&gt;"&amp;0)-1,I$1:XFD25,A25+1,FALSE))</f>
        <v>#REF!</v>
      </c>
      <c r="F25" s="7" t="e">
        <f>IF(COUNTIF(I25:XFD25,"&gt;"&amp;0)=0,,HLOOKUP(COUNTIF(I25:XFD25,"&gt;"&amp;0)-MIN($F$1+1,COUNTIF(I25:XFD25,"&gt;"&amp;0)),I$1:XFD25,A25+1,FALSE))</f>
        <v>#REF!</v>
      </c>
      <c r="G25" s="8" t="e">
        <f t="shared" si="7"/>
        <v>#REF!</v>
      </c>
      <c r="H25" s="13" t="s">
        <v>604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  <c r="AO25" s="9">
        <v>881</v>
      </c>
      <c r="AP25" s="9">
        <v>924</v>
      </c>
      <c r="AQ25" s="9">
        <v>963</v>
      </c>
    </row>
    <row r="26" spans="1:114" x14ac:dyDescent="0.25">
      <c r="A26" s="9" t="e">
        <f>A25+1</f>
        <v>#REF!</v>
      </c>
      <c r="B26" s="9">
        <f t="array" ref="B26">IF(C26="",0,IF(OR(C26=Country_Comparison!$S$19:$S$38),1,0))</f>
        <v>0</v>
      </c>
      <c r="C26" s="9" t="str">
        <f t="shared" si="5"/>
        <v>Canada</v>
      </c>
      <c r="D26" s="6">
        <f t="shared" si="6"/>
        <v>1399</v>
      </c>
      <c r="E26" s="6" t="e">
        <f>IF(COUNTIF(I26:XFD26,"&gt;"&amp;0)=0,,HLOOKUP(COUNTIF(I26:XFD26,"&gt;"&amp;0)-1,I$1:XFD26,A26+1,FALSE))</f>
        <v>#REF!</v>
      </c>
      <c r="F26" s="7" t="e">
        <f>IF(COUNTIF(I26:XFD26,"&gt;"&amp;0)=0,,HLOOKUP(COUNTIF(I26:XFD26,"&gt;"&amp;0)-MIN($F$1+1,COUNTIF(I26:XFD26,"&gt;"&amp;0)),I$1:XFD26,A26+1,FALSE))</f>
        <v>#REF!</v>
      </c>
      <c r="G26" s="8" t="e">
        <f t="shared" si="7"/>
        <v>#REF!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779</v>
      </c>
      <c r="AJ26" s="9">
        <v>899</v>
      </c>
      <c r="AK26" s="9">
        <v>1006</v>
      </c>
      <c r="AL26" s="9">
        <v>1257</v>
      </c>
      <c r="AM26" s="9">
        <v>1354</v>
      </c>
      <c r="AN26" s="9">
        <v>1399</v>
      </c>
    </row>
    <row r="27" spans="1:114" x14ac:dyDescent="0.25">
      <c r="A27" s="9" t="e">
        <f>A26+1</f>
        <v>#REF!</v>
      </c>
      <c r="B27" s="9">
        <f t="array" ref="B27">IF(C27="",0,IF(OR(C27=Country_Comparison!$S$19:$S$38),1,0))</f>
        <v>0</v>
      </c>
      <c r="C27" s="9" t="str">
        <f t="shared" si="5"/>
        <v>Portugal</v>
      </c>
      <c r="D27" s="6">
        <f t="shared" si="6"/>
        <v>687</v>
      </c>
      <c r="E27" s="6" t="e">
        <f>IF(COUNTIF(I27:XFD27,"&gt;"&amp;0)=0,,HLOOKUP(COUNTIF(I27:XFD27,"&gt;"&amp;0)-1,I$1:XFD27,A27+1,FALSE))</f>
        <v>#REF!</v>
      </c>
      <c r="F27" s="7" t="e">
        <f>IF(COUNTIF(I27:XFD27,"&gt;"&amp;0)=0,,HLOOKUP(COUNTIF(I27:XFD27,"&gt;"&amp;0)-MIN($F$1+1,COUNTIF(I27:XFD27,"&gt;"&amp;0)),I$1:XFD27,A27+1,FALSE))</f>
        <v>#REF!</v>
      </c>
      <c r="G27" s="8" t="e">
        <f t="shared" si="7"/>
        <v>#REF!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  <c r="AI27" s="9">
        <v>629</v>
      </c>
      <c r="AJ27" s="9">
        <v>657</v>
      </c>
      <c r="AK27" s="9">
        <v>687</v>
      </c>
    </row>
    <row r="28" spans="1:114" x14ac:dyDescent="0.25">
      <c r="A28" s="9" t="e">
        <f>A27+1</f>
        <v>#REF!</v>
      </c>
      <c r="B28" s="9">
        <f t="array" ref="B28">IF(C28="",0,IF(OR(C28=Country_Comparison!$S$19:$S$38),1,0))</f>
        <v>0</v>
      </c>
      <c r="C28" s="9" t="str">
        <f t="shared" si="5"/>
        <v>Indonesia</v>
      </c>
      <c r="D28" s="6">
        <f t="shared" si="6"/>
        <v>535</v>
      </c>
      <c r="E28" s="6" t="e">
        <f>IF(COUNTIF(I28:XFD28,"&gt;"&amp;0)=0,,HLOOKUP(COUNTIF(I28:XFD28,"&gt;"&amp;0)-1,I$1:XFD28,A28+1,FALSE))</f>
        <v>#REF!</v>
      </c>
      <c r="F28" s="7" t="e">
        <f>IF(COUNTIF(I28:XFD28,"&gt;"&amp;0)=0,,HLOOKUP(COUNTIF(I28:XFD28,"&gt;"&amp;0)-MIN($F$1+1,COUNTIF(I28:XFD28,"&gt;"&amp;0)),I$1:XFD28,A28+1,FALSE))</f>
        <v>#REF!</v>
      </c>
      <c r="G28" s="8" t="e">
        <f t="shared" si="7"/>
        <v>#REF!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  <c r="AL28" s="9">
        <v>496</v>
      </c>
      <c r="AM28" s="9">
        <v>520</v>
      </c>
      <c r="AN28" s="9">
        <v>535</v>
      </c>
    </row>
    <row r="29" spans="1:114" x14ac:dyDescent="0.25">
      <c r="A29" s="9" t="e">
        <f>A28+1</f>
        <v>#REF!</v>
      </c>
      <c r="B29" s="9">
        <f t="array" ref="B29">IF(C29="",0,IF(OR(C29=Country_Comparison!$S$19:$S$38),1,0))</f>
        <v>0</v>
      </c>
      <c r="C29" s="9" t="str">
        <f t="shared" si="5"/>
        <v>Austria</v>
      </c>
      <c r="D29" s="6">
        <f t="shared" si="6"/>
        <v>443</v>
      </c>
      <c r="E29" s="6" t="e">
        <f>IF(COUNTIF(I29:XFD29,"&gt;"&amp;0)=0,,HLOOKUP(COUNTIF(I29:XFD29,"&gt;"&amp;0)-1,I$1:XFD29,A29+1,FALSE))</f>
        <v>#REF!</v>
      </c>
      <c r="F29" s="7" t="e">
        <f>IF(COUNTIF(I29:XFD29,"&gt;"&amp;0)=0,,HLOOKUP(COUNTIF(I29:XFD29,"&gt;"&amp;0)-MIN($F$1+1,COUNTIF(I29:XFD29,"&gt;"&amp;0)),I$1:XFD29,A29+1,FALSE))</f>
        <v>#REF!</v>
      </c>
      <c r="G29" s="8" t="e">
        <f t="shared" si="7"/>
        <v>#REF!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  <c r="AI29" s="9">
        <v>410</v>
      </c>
      <c r="AJ29" s="9">
        <v>431</v>
      </c>
      <c r="AK29" s="9">
        <v>443</v>
      </c>
    </row>
    <row r="30" spans="1:114" x14ac:dyDescent="0.25">
      <c r="A30" s="9" t="e">
        <f>A29+1</f>
        <v>#REF!</v>
      </c>
      <c r="B30" s="9">
        <f t="array" ref="B30">IF(C30="",0,IF(OR(C30=Country_Comparison!$S$19:$S$38),1,0))</f>
        <v>0</v>
      </c>
      <c r="C30" s="9" t="str">
        <f t="shared" si="5"/>
        <v>Ireland</v>
      </c>
      <c r="D30" s="6">
        <f t="shared" si="6"/>
        <v>571</v>
      </c>
      <c r="E30" s="6" t="e">
        <f>IF(COUNTIF(I30:XFD30,"&gt;"&amp;0)=0,,HLOOKUP(COUNTIF(I30:XFD30,"&gt;"&amp;0)-1,I$1:XFD30,A30+1,FALSE))</f>
        <v>#REF!</v>
      </c>
      <c r="F30" s="7" t="e">
        <f>IF(COUNTIF(I30:XFD30,"&gt;"&amp;0)=0,,HLOOKUP(COUNTIF(I30:XFD30,"&gt;"&amp;0)-MIN($F$1+1,COUNTIF(I30:XFD30,"&gt;"&amp;0)),I$1:XFD30,A30+1,FALSE))</f>
        <v>#REF!</v>
      </c>
      <c r="G30" s="8" t="e">
        <f t="shared" si="7"/>
        <v>#REF!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  <c r="AE30" s="9">
        <v>486</v>
      </c>
      <c r="AF30" s="9">
        <v>530</v>
      </c>
      <c r="AG30" s="9">
        <v>571</v>
      </c>
    </row>
    <row r="31" spans="1:114" x14ac:dyDescent="0.25">
      <c r="A31" s="9" t="e">
        <f>#REF!+1</f>
        <v>#REF!</v>
      </c>
      <c r="B31" s="9">
        <f t="array" ref="B31">IF(C31="",0,IF(OR(C31=Country_Comparison!$S$19:$S$38),1,0))</f>
        <v>0</v>
      </c>
      <c r="C31" s="9" t="str">
        <f t="shared" si="5"/>
        <v>Ecuador</v>
      </c>
      <c r="D31" s="6">
        <f t="shared" si="6"/>
        <v>456</v>
      </c>
      <c r="E31" s="6" t="e">
        <f>IF(COUNTIF(I31:XFD31,"&gt;"&amp;0)=0,,HLOOKUP(COUNTIF(I31:XFD31,"&gt;"&amp;0)-1,I$1:XFD31,A31+1,FALSE))</f>
        <v>#REF!</v>
      </c>
      <c r="F31" s="7" t="e">
        <f>IF(COUNTIF(I31:XFD31,"&gt;"&amp;0)=0,,HLOOKUP(COUNTIF(I31:XFD31,"&gt;"&amp;0)-MIN($F$1+1,COUNTIF(I31:XFD31,"&gt;"&amp;0)),I$1:XFD31,A31+1,FALSE))</f>
        <v>#REF!</v>
      </c>
      <c r="G31" s="8" t="e">
        <f t="shared" si="7"/>
        <v>#REF!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  <c r="AH31" s="9">
        <v>403</v>
      </c>
      <c r="AI31" s="9">
        <v>421</v>
      </c>
      <c r="AJ31" s="9">
        <v>456</v>
      </c>
    </row>
    <row r="32" spans="1:114" x14ac:dyDescent="0.25">
      <c r="A32" s="9" t="e">
        <f>A31+1</f>
        <v>#REF!</v>
      </c>
      <c r="B32" s="9">
        <f t="array" ref="B32">IF(C32="",0,IF(OR(C32=Country_Comparison!$S$19:$S$38),1,0))</f>
        <v>0</v>
      </c>
      <c r="C32" s="9" t="str">
        <f t="shared" si="5"/>
        <v>India</v>
      </c>
      <c r="D32" s="6">
        <f t="shared" si="6"/>
        <v>521</v>
      </c>
      <c r="E32" s="6" t="e">
        <f>IF(COUNTIF(I32:XFD32,"&gt;"&amp;0)=0,,HLOOKUP(COUNTIF(I32:XFD32,"&gt;"&amp;0)-1,I$1:XFD32,A32+1,FALSE))</f>
        <v>#REF!</v>
      </c>
      <c r="F32" s="7" t="e">
        <f>IF(COUNTIF(I32:XFD32,"&gt;"&amp;0)=0,,HLOOKUP(COUNTIF(I32:XFD32,"&gt;"&amp;0)-MIN($F$1+1,COUNTIF(I32:XFD32,"&gt;"&amp;0)),I$1:XFD32,A32+1,FALSE))</f>
        <v>#REF!</v>
      </c>
      <c r="G32" s="8" t="e">
        <f t="shared" si="7"/>
        <v>#REF!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  <c r="AG32" s="9">
        <v>448</v>
      </c>
      <c r="AH32" s="9">
        <v>486</v>
      </c>
      <c r="AI32" s="9">
        <v>521</v>
      </c>
    </row>
    <row r="33" spans="1:63" x14ac:dyDescent="0.25">
      <c r="A33" s="9" t="e">
        <f>A32+1</f>
        <v>#REF!</v>
      </c>
      <c r="B33" s="9">
        <f t="array" ref="B33">IF(C33="",0,IF(OR(C33=Country_Comparison!$S$19:$S$38),1,0))</f>
        <v>0</v>
      </c>
      <c r="C33" s="9" t="str">
        <f t="shared" si="5"/>
        <v>Romania</v>
      </c>
      <c r="D33" s="6">
        <f t="shared" si="6"/>
        <v>421</v>
      </c>
      <c r="E33" s="6" t="e">
        <f>IF(COUNTIF(I33:XFD33,"&gt;"&amp;0)=0,,HLOOKUP(COUNTIF(I33:XFD33,"&gt;"&amp;0)-1,I$1:XFD33,A33+1,FALSE))</f>
        <v>#REF!</v>
      </c>
      <c r="F33" s="7" t="e">
        <f>IF(COUNTIF(I33:XFD33,"&gt;"&amp;0)=0,,HLOOKUP(COUNTIF(I33:XFD33,"&gt;"&amp;0)-MIN($F$1+1,COUNTIF(I33:XFD33,"&gt;"&amp;0)),I$1:XFD33,A33+1,FALSE))</f>
        <v>#REF!</v>
      </c>
      <c r="G33" s="8" t="e">
        <f t="shared" si="7"/>
        <v>#REF!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  <c r="AF33" s="9">
        <v>392</v>
      </c>
      <c r="AG33" s="9">
        <v>411</v>
      </c>
      <c r="AH33" s="9">
        <v>421</v>
      </c>
    </row>
    <row r="34" spans="1:63" x14ac:dyDescent="0.25">
      <c r="A34" s="9" t="e">
        <f>A33+1</f>
        <v>#REF!</v>
      </c>
      <c r="B34" s="9">
        <f t="array" ref="B34">IF(C34="",0,IF(OR(C34=Country_Comparison!$S$19:$S$38),1,0))</f>
        <v>0</v>
      </c>
      <c r="C34" s="9" t="str">
        <f t="shared" si="5"/>
        <v>Philippines</v>
      </c>
      <c r="D34" s="6">
        <f t="shared" si="6"/>
        <v>397</v>
      </c>
      <c r="E34" s="6" t="e">
        <f>IF(COUNTIF(I34:XFD34,"&gt;"&amp;0)=0,,HLOOKUP(COUNTIF(I34:XFD34,"&gt;"&amp;0)-1,I$1:XFD34,A34+1,FALSE))</f>
        <v>#REF!</v>
      </c>
      <c r="F34" s="7" t="e">
        <f>IF(COUNTIF(I34:XFD34,"&gt;"&amp;0)=0,,HLOOKUP(COUNTIF(I34:XFD34,"&gt;"&amp;0)-MIN($F$1+1,COUNTIF(I34:XFD34,"&gt;"&amp;0)),I$1:XFD34,A34+1,FALSE))</f>
        <v>#REF!</v>
      </c>
      <c r="G34" s="8" t="e">
        <f t="shared" si="7"/>
        <v>#REF!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  <c r="AP34" s="9">
        <v>362</v>
      </c>
      <c r="AQ34" s="9">
        <v>387</v>
      </c>
      <c r="AR34" s="9">
        <v>397</v>
      </c>
    </row>
    <row r="35" spans="1:63" x14ac:dyDescent="0.25">
      <c r="A35" s="9" t="e">
        <f>A34+1</f>
        <v>#REF!</v>
      </c>
      <c r="B35" s="9">
        <f t="array" ref="B35">IF(C35="",0,IF(OR(C35=Country_Comparison!$S$19:$S$38),1,0))</f>
        <v>0</v>
      </c>
      <c r="C35" s="9" t="str">
        <f t="shared" si="5"/>
        <v>Algeria</v>
      </c>
      <c r="D35" s="6">
        <f t="shared" si="6"/>
        <v>367</v>
      </c>
      <c r="E35" s="6" t="e">
        <f>IF(COUNTIF(I35:XFD35,"&gt;"&amp;0)=0,,HLOOKUP(COUNTIF(I35:XFD35,"&gt;"&amp;0)-1,I$1:XFD35,A35+1,FALSE))</f>
        <v>#REF!</v>
      </c>
      <c r="F35" s="7" t="e">
        <f>IF(COUNTIF(I35:XFD35,"&gt;"&amp;0)=0,,HLOOKUP(COUNTIF(I35:XFD35,"&gt;"&amp;0)-MIN($F$1+1,COUNTIF(I35:XFD35,"&gt;"&amp;0)),I$1:XFD35,A35+1,FALSE))</f>
        <v>#REF!</v>
      </c>
      <c r="G35" s="8" t="e">
        <f t="shared" si="7"/>
        <v>#REF!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  <c r="AA35" s="9">
        <v>173</v>
      </c>
      <c r="AB35" s="9">
        <v>193</v>
      </c>
      <c r="AC35" s="9">
        <v>205</v>
      </c>
      <c r="AD35" s="9">
        <v>235</v>
      </c>
      <c r="AE35" s="9">
        <v>256</v>
      </c>
      <c r="AF35" s="9">
        <v>275</v>
      </c>
      <c r="AG35" s="9">
        <v>293</v>
      </c>
      <c r="AH35" s="9">
        <v>313</v>
      </c>
      <c r="AI35" s="9">
        <v>326</v>
      </c>
      <c r="AJ35" s="9">
        <v>336</v>
      </c>
      <c r="AK35" s="9">
        <v>348</v>
      </c>
      <c r="AL35" s="9">
        <v>364</v>
      </c>
      <c r="AM35" s="9">
        <v>367</v>
      </c>
    </row>
    <row r="36" spans="1:63" x14ac:dyDescent="0.25">
      <c r="A36" s="9" t="e">
        <f>A35+1</f>
        <v>#REF!</v>
      </c>
      <c r="B36" s="9">
        <f t="array" ref="B36">IF(C36="",0,IF(OR(C36=Country_Comparison!$S$19:$S$38),1,0))</f>
        <v>0</v>
      </c>
      <c r="C36" s="9" t="str">
        <f t="shared" si="5"/>
        <v>Denmark</v>
      </c>
      <c r="D36" s="6">
        <f t="shared" si="6"/>
        <v>346</v>
      </c>
      <c r="E36" s="6" t="e">
        <f>IF(COUNTIF(I36:XFD36,"&gt;"&amp;0)=0,,HLOOKUP(COUNTIF(I36:XFD36,"&gt;"&amp;0)-1,I$1:XFD36,A36+1,FALSE))</f>
        <v>#REF!</v>
      </c>
      <c r="F36" s="7" t="e">
        <f>IF(COUNTIF(I36:XFD36,"&gt;"&amp;0)=0,,HLOOKUP(COUNTIF(I36:XFD36,"&gt;"&amp;0)-MIN($F$1+1,COUNTIF(I36:XFD36,"&gt;"&amp;0)),I$1:XFD36,A36+1,FALSE))</f>
        <v>#REF!</v>
      </c>
      <c r="G36" s="8" t="e">
        <f t="shared" si="7"/>
        <v>#REF!</v>
      </c>
      <c r="H36" s="13" t="s">
        <v>87</v>
      </c>
      <c r="I36" s="9">
        <v>9</v>
      </c>
      <c r="J36" s="9">
        <v>13</v>
      </c>
      <c r="K36" s="9">
        <v>13</v>
      </c>
      <c r="L36" s="9">
        <v>24</v>
      </c>
      <c r="M36" s="9">
        <v>32</v>
      </c>
      <c r="N36" s="9">
        <v>34</v>
      </c>
      <c r="O36" s="9">
        <v>41</v>
      </c>
      <c r="P36" s="9">
        <v>52</v>
      </c>
      <c r="Q36" s="9">
        <v>65</v>
      </c>
      <c r="R36" s="9">
        <v>72</v>
      </c>
      <c r="S36" s="9">
        <v>77</v>
      </c>
      <c r="T36" s="9">
        <v>90</v>
      </c>
      <c r="U36" s="9">
        <v>104</v>
      </c>
      <c r="V36" s="9">
        <v>123</v>
      </c>
      <c r="W36" s="9">
        <v>139</v>
      </c>
      <c r="X36" s="9">
        <v>161</v>
      </c>
      <c r="Y36" s="9">
        <v>179</v>
      </c>
      <c r="Z36" s="9">
        <v>187</v>
      </c>
      <c r="AA36" s="9">
        <v>203</v>
      </c>
      <c r="AB36" s="9">
        <v>218</v>
      </c>
      <c r="AC36" s="9">
        <v>237</v>
      </c>
      <c r="AD36" s="9">
        <v>247</v>
      </c>
      <c r="AE36" s="9">
        <v>260</v>
      </c>
      <c r="AF36" s="9">
        <v>273</v>
      </c>
      <c r="AG36" s="9">
        <v>285</v>
      </c>
      <c r="AH36" s="9">
        <v>299</v>
      </c>
      <c r="AI36" s="9">
        <v>309</v>
      </c>
      <c r="AJ36" s="9">
        <v>321</v>
      </c>
      <c r="AK36" s="9">
        <v>336</v>
      </c>
      <c r="AL36" s="9">
        <v>346</v>
      </c>
    </row>
    <row r="37" spans="1:63" x14ac:dyDescent="0.25">
      <c r="A37" s="9" t="e">
        <f>#REF!+1</f>
        <v>#REF!</v>
      </c>
      <c r="B37" s="9">
        <f t="array" ref="B37">IF(C37="",0,IF(OR(C37=Country_Comparison!$S$19:$S$38),1,0))</f>
        <v>0</v>
      </c>
      <c r="C37" s="9" t="str">
        <f t="shared" si="5"/>
        <v>Mexico</v>
      </c>
      <c r="D37" s="6">
        <f t="shared" si="6"/>
        <v>546</v>
      </c>
      <c r="E37" s="6" t="e">
        <f>IF(COUNTIF(I37:XFD37,"&gt;"&amp;0)=0,,HLOOKUP(COUNTIF(I37:XFD37,"&gt;"&amp;0)-1,I$1:XFD37,A37+1,FALSE))</f>
        <v>#REF!</v>
      </c>
      <c r="F37" s="7" t="e">
        <f>IF(COUNTIF(I37:XFD37,"&gt;"&amp;0)=0,,HLOOKUP(COUNTIF(I37:XFD37,"&gt;"&amp;0)-MIN($F$1+1,COUNTIF(I37:XFD37,"&gt;"&amp;0)),I$1:XFD37,A37+1,FALSE))</f>
        <v>#REF!</v>
      </c>
      <c r="G37" s="8" t="e">
        <f t="shared" si="7"/>
        <v>#REF!</v>
      </c>
      <c r="H37" s="13" t="s">
        <v>94</v>
      </c>
      <c r="I37" s="9">
        <v>8</v>
      </c>
      <c r="J37" s="9">
        <v>12</v>
      </c>
      <c r="K37" s="9">
        <v>16</v>
      </c>
      <c r="L37" s="9">
        <v>20</v>
      </c>
      <c r="M37" s="9">
        <v>28</v>
      </c>
      <c r="N37" s="9">
        <v>29</v>
      </c>
      <c r="O37" s="9">
        <v>37</v>
      </c>
      <c r="P37" s="9">
        <v>50</v>
      </c>
      <c r="Q37" s="9">
        <v>60</v>
      </c>
      <c r="R37" s="9">
        <v>79</v>
      </c>
      <c r="S37" s="9">
        <v>94</v>
      </c>
      <c r="T37" s="9">
        <v>125</v>
      </c>
      <c r="U37" s="9">
        <v>141</v>
      </c>
      <c r="V37" s="9">
        <v>174</v>
      </c>
      <c r="W37" s="9">
        <v>194</v>
      </c>
      <c r="X37" s="9">
        <v>233</v>
      </c>
      <c r="Y37" s="9">
        <v>273</v>
      </c>
      <c r="Z37" s="9">
        <v>296</v>
      </c>
      <c r="AA37" s="9">
        <v>332</v>
      </c>
      <c r="AB37" s="9">
        <v>406</v>
      </c>
      <c r="AC37" s="9">
        <v>449</v>
      </c>
      <c r="AD37" s="9">
        <v>486</v>
      </c>
      <c r="AE37" s="9">
        <v>546</v>
      </c>
    </row>
    <row r="38" spans="1:63" x14ac:dyDescent="0.25">
      <c r="A38" s="9" t="e">
        <f>A37+1</f>
        <v>#REF!</v>
      </c>
      <c r="B38" s="9">
        <f t="array" ref="B38">IF(C38="",0,IF(OR(C38=Country_Comparison!$S$19:$S$38),1,0))</f>
        <v>0</v>
      </c>
      <c r="C38" s="9" t="str">
        <f t="shared" si="5"/>
        <v>Poland</v>
      </c>
      <c r="D38" s="6">
        <f t="shared" si="6"/>
        <v>347</v>
      </c>
      <c r="E38" s="6" t="e">
        <f>IF(COUNTIF(I38:XFD38,"&gt;"&amp;0)=0,,HLOOKUP(COUNTIF(I38:XFD38,"&gt;"&amp;0)-1,I$1:XFD38,A38+1,FALSE))</f>
        <v>#REF!</v>
      </c>
      <c r="F38" s="7" t="e">
        <f>IF(COUNTIF(I38:XFD38,"&gt;"&amp;0)=0,,HLOOKUP(COUNTIF(I38:XFD38,"&gt;"&amp;0)-MIN($F$1+1,COUNTIF(I38:XFD38,"&gt;"&amp;0)),I$1:XFD38,A38+1,FALSE))</f>
        <v>#REF!</v>
      </c>
      <c r="G38" s="8" t="e">
        <f t="shared" si="7"/>
        <v>#REF!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  <c r="AG38" s="9">
        <v>314</v>
      </c>
      <c r="AH38" s="9">
        <v>332</v>
      </c>
      <c r="AI38" s="9">
        <v>347</v>
      </c>
    </row>
    <row r="39" spans="1:63" x14ac:dyDescent="0.25">
      <c r="A39" s="9" t="e">
        <f>A38+1</f>
        <v>#REF!</v>
      </c>
      <c r="B39" s="9">
        <f t="array" ref="B39">IF(C39="",0,IF(OR(C39=Country_Comparison!$S$19:$S$38),1,0))</f>
        <v>0</v>
      </c>
      <c r="C39" s="9" t="str">
        <f t="shared" si="5"/>
        <v>Korea, South</v>
      </c>
      <c r="D39" s="6">
        <f t="shared" si="6"/>
        <v>232</v>
      </c>
      <c r="E39" s="6" t="e">
        <f>IF(COUNTIF(I39:XFD39,"&gt;"&amp;0)=0,,HLOOKUP(COUNTIF(I39:XFD39,"&gt;"&amp;0)-1,I$1:XFD39,A39+1,FALSE))</f>
        <v>#REF!</v>
      </c>
      <c r="F39" s="7" t="e">
        <f>IF(COUNTIF(I39:XFD39,"&gt;"&amp;0)=0,,HLOOKUP(COUNTIF(I39:XFD39,"&gt;"&amp;0)-MIN($F$1+1,COUNTIF(I39:XFD39,"&gt;"&amp;0)),I$1:XFD39,A39+1,FALSE))</f>
        <v>#REF!</v>
      </c>
      <c r="G39" s="8" t="e">
        <f t="shared" si="7"/>
        <v>#REF!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  <c r="BI39" s="9">
        <v>229</v>
      </c>
      <c r="BJ39" s="9">
        <v>230</v>
      </c>
      <c r="BK39" s="9">
        <v>232</v>
      </c>
    </row>
    <row r="40" spans="1:63" x14ac:dyDescent="0.25">
      <c r="A40" s="9" t="e">
        <f>A39+1</f>
        <v>#REF!</v>
      </c>
      <c r="B40" s="9">
        <f t="array" ref="B40">IF(C40="",0,IF(OR(C40=Country_Comparison!$S$19:$S$38),1,0))</f>
        <v>0</v>
      </c>
      <c r="C40" s="9" t="str">
        <f t="shared" si="5"/>
        <v>Peru</v>
      </c>
      <c r="D40" s="6">
        <f t="shared" si="6"/>
        <v>348</v>
      </c>
      <c r="E40" s="6" t="e">
        <f>IF(COUNTIF(I40:XFD40,"&gt;"&amp;0)=0,,HLOOKUP(COUNTIF(I40:XFD40,"&gt;"&amp;0)-1,I$1:XFD40,A40+1,FALSE))</f>
        <v>#REF!</v>
      </c>
      <c r="F40" s="7" t="e">
        <f>IF(COUNTIF(I40:XFD40,"&gt;"&amp;0)=0,,HLOOKUP(COUNTIF(I40:XFD40,"&gt;"&amp;0)-MIN($F$1+1,COUNTIF(I40:XFD40,"&gt;"&amp;0)),I$1:XFD40,A40+1,FALSE))</f>
        <v>#REF!</v>
      </c>
      <c r="G40" s="8" t="e">
        <f t="shared" si="7"/>
        <v>#REF!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  <c r="AE40" s="9">
        <v>274</v>
      </c>
      <c r="AF40" s="9">
        <v>300</v>
      </c>
      <c r="AG40" s="9">
        <v>348</v>
      </c>
    </row>
    <row r="41" spans="1:63" x14ac:dyDescent="0.25">
      <c r="A41" s="9" t="e">
        <f>#REF!+1</f>
        <v>#REF!</v>
      </c>
      <c r="B41" s="9">
        <f t="array" ref="B41">IF(C41="",0,IF(OR(C41=Country_Comparison!$S$19:$S$38),1,0))</f>
        <v>0</v>
      </c>
      <c r="C41" s="9" t="str">
        <f t="shared" si="5"/>
        <v>Dominican Republic</v>
      </c>
      <c r="D41" s="6">
        <f t="shared" si="6"/>
        <v>217</v>
      </c>
      <c r="E41" s="6" t="e">
        <f>IF(COUNTIF(I41:XFD41,"&gt;"&amp;0)=0,,HLOOKUP(COUNTIF(I41:XFD41,"&gt;"&amp;0)-1,I$1:XFD41,A41+1,FALSE))</f>
        <v>#REF!</v>
      </c>
      <c r="F41" s="7" t="e">
        <f>IF(COUNTIF(I41:XFD41,"&gt;"&amp;0)=0,,HLOOKUP(COUNTIF(I41:XFD41,"&gt;"&amp;0)-MIN($F$1+1,COUNTIF(I41:XFD41,"&gt;"&amp;0)),I$1:XFD41,A41+1,FALSE))</f>
        <v>#REF!</v>
      </c>
      <c r="G41" s="8" t="e">
        <f t="shared" si="7"/>
        <v>#REF!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  <c r="AE41" s="9">
        <v>196</v>
      </c>
      <c r="AF41" s="9">
        <v>200</v>
      </c>
      <c r="AG41" s="9">
        <v>217</v>
      </c>
    </row>
    <row r="42" spans="1:63" x14ac:dyDescent="0.25">
      <c r="A42" s="9" t="e">
        <f>A41+1</f>
        <v>#REF!</v>
      </c>
      <c r="B42" s="9">
        <f t="array" ref="B42">IF(C42="",0,IF(OR(C42=Country_Comparison!$S$19:$S$38),1,0))</f>
        <v>0</v>
      </c>
      <c r="C42" s="9" t="str">
        <f t="shared" si="5"/>
        <v>Egypt</v>
      </c>
      <c r="D42" s="6">
        <f t="shared" si="6"/>
        <v>224</v>
      </c>
      <c r="E42" s="6" t="e">
        <f>IF(COUNTIF(I42:XFD42,"&gt;"&amp;0)=0,,HLOOKUP(COUNTIF(I42:XFD42,"&gt;"&amp;0)-1,I$1:XFD42,A42+1,FALSE))</f>
        <v>#REF!</v>
      </c>
      <c r="F42" s="7" t="e">
        <f>IF(COUNTIF(I42:XFD42,"&gt;"&amp;0)=0,,HLOOKUP(COUNTIF(I42:XFD42,"&gt;"&amp;0)-MIN($F$1+1,COUNTIF(I42:XFD42,"&gt;"&amp;0)),I$1:XFD42,A42+1,FALSE))</f>
        <v>#REF!</v>
      </c>
      <c r="G42" s="8" t="e">
        <f t="shared" si="7"/>
        <v>#REF!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  <c r="AJ42" s="9">
        <v>196</v>
      </c>
      <c r="AK42" s="9">
        <v>205</v>
      </c>
      <c r="AL42" s="9">
        <v>224</v>
      </c>
    </row>
    <row r="43" spans="1:63" x14ac:dyDescent="0.25">
      <c r="A43" s="9" t="e">
        <f>A42+1</f>
        <v>#REF!</v>
      </c>
      <c r="B43" s="9">
        <f t="array" ref="B43">IF(C43="",0,IF(OR(C43=Country_Comparison!$S$19:$S$38),1,0))</f>
        <v>0</v>
      </c>
      <c r="C43" s="9" t="str">
        <f t="shared" si="5"/>
        <v>Czechia</v>
      </c>
      <c r="D43" s="6">
        <f t="shared" si="6"/>
        <v>181</v>
      </c>
      <c r="E43" s="6" t="e">
        <f>IF(COUNTIF(I43:XFD43,"&gt;"&amp;0)=0,,HLOOKUP(COUNTIF(I43:XFD43,"&gt;"&amp;0)-1,I$1:XFD43,A43+1,FALSE))</f>
        <v>#REF!</v>
      </c>
      <c r="F43" s="7" t="e">
        <f>IF(COUNTIF(I43:XFD43,"&gt;"&amp;0)=0,,HLOOKUP(COUNTIF(I43:XFD43,"&gt;"&amp;0)-MIN($F$1+1,COUNTIF(I43:XFD43,"&gt;"&amp;0)),I$1:XFD43,A43+1,FALSE))</f>
        <v>#REF!</v>
      </c>
      <c r="G43" s="8" t="e">
        <f t="shared" si="7"/>
        <v>#REF!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  <c r="AD43" s="9">
        <v>169</v>
      </c>
      <c r="AE43" s="9">
        <v>173</v>
      </c>
      <c r="AF43" s="9">
        <v>181</v>
      </c>
    </row>
    <row r="44" spans="1:63" x14ac:dyDescent="0.25">
      <c r="A44" s="9" t="e">
        <f>#REF!+1</f>
        <v>#REF!</v>
      </c>
      <c r="B44" s="9">
        <f t="array" ref="B44">IF(C44="",0,IF(OR(C44=Country_Comparison!$S$19:$S$38),1,0))</f>
        <v>0</v>
      </c>
      <c r="C44" s="9" t="str">
        <f t="shared" si="5"/>
        <v>Russia</v>
      </c>
      <c r="D44" s="6">
        <f t="shared" si="6"/>
        <v>313</v>
      </c>
      <c r="E44" s="6" t="e">
        <f>IF(COUNTIF(I44:XFD44,"&gt;"&amp;0)=0,,HLOOKUP(COUNTIF(I44:XFD44,"&gt;"&amp;0)-1,I$1:XFD44,A44+1,FALSE))</f>
        <v>#REF!</v>
      </c>
      <c r="F44" s="7" t="e">
        <f>IF(COUNTIF(I44:XFD44,"&gt;"&amp;0)=0,,HLOOKUP(COUNTIF(I44:XFD44,"&gt;"&amp;0)-MIN($F$1+1,COUNTIF(I44:XFD44,"&gt;"&amp;0)),I$1:XFD44,A44+1,FALSE))</f>
        <v>#REF!</v>
      </c>
      <c r="G44" s="8" t="e">
        <f t="shared" si="7"/>
        <v>#REF!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  <c r="AA44" s="9">
        <v>232</v>
      </c>
      <c r="AB44" s="9">
        <v>273</v>
      </c>
      <c r="AC44" s="9">
        <v>313</v>
      </c>
    </row>
    <row r="45" spans="1:63" x14ac:dyDescent="0.25">
      <c r="A45" s="9" t="e">
        <f>A44+1</f>
        <v>#REF!</v>
      </c>
      <c r="B45" s="9">
        <f t="array" ref="B45">IF(C45="",0,IF(OR(C45=Country_Comparison!$S$19:$S$38),1,0))</f>
        <v>0</v>
      </c>
      <c r="C45" s="9" t="str">
        <f t="shared" si="5"/>
        <v>Norway</v>
      </c>
      <c r="D45" s="6">
        <f t="shared" si="6"/>
        <v>164</v>
      </c>
      <c r="E45" s="6" t="e">
        <f>IF(COUNTIF(I45:XFD45,"&gt;"&amp;0)=0,,HLOOKUP(COUNTIF(I45:XFD45,"&gt;"&amp;0)-1,I$1:XFD45,A45+1,FALSE))</f>
        <v>#REF!</v>
      </c>
      <c r="F45" s="7" t="e">
        <f>IF(COUNTIF(I45:XFD45,"&gt;"&amp;0)=0,,HLOOKUP(COUNTIF(I45:XFD45,"&gt;"&amp;0)-MIN($F$1+1,COUNTIF(I45:XFD45,"&gt;"&amp;0)),I$1:XFD45,A45+1,FALSE))</f>
        <v>#REF!</v>
      </c>
      <c r="G45" s="8" t="e">
        <f t="shared" si="7"/>
        <v>#REF!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  <c r="AG45" s="9">
        <v>152</v>
      </c>
      <c r="AH45" s="9">
        <v>161</v>
      </c>
      <c r="AI45" s="9">
        <v>164</v>
      </c>
    </row>
    <row r="46" spans="1:63" x14ac:dyDescent="0.25">
      <c r="A46" s="9" t="e">
        <f>A45+1</f>
        <v>#REF!</v>
      </c>
      <c r="B46" s="9">
        <f t="array" ref="B46">IF(C46="",0,IF(OR(C46=Country_Comparison!$S$19:$S$38),1,0))</f>
        <v>0</v>
      </c>
      <c r="C46" s="9" t="str">
        <f t="shared" si="5"/>
        <v>Morocco</v>
      </c>
      <c r="D46" s="6">
        <f t="shared" si="6"/>
        <v>137</v>
      </c>
      <c r="E46" s="6" t="e">
        <f>IF(COUNTIF(I46:XFD46,"&gt;"&amp;0)=0,,HLOOKUP(COUNTIF(I46:XFD46,"&gt;"&amp;0)-1,I$1:XFD46,A46+1,FALSE))</f>
        <v>#REF!</v>
      </c>
      <c r="F46" s="7" t="e">
        <f>IF(COUNTIF(I46:XFD46,"&gt;"&amp;0)=0,,HLOOKUP(COUNTIF(I46:XFD46,"&gt;"&amp;0)-MIN($F$1+1,COUNTIF(I46:XFD46,"&gt;"&amp;0)),I$1:XFD46,A46+1,FALSE))</f>
        <v>#REF!</v>
      </c>
      <c r="G46" s="8" t="e">
        <f t="shared" si="7"/>
        <v>#REF!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  <c r="AD46" s="9">
        <v>130</v>
      </c>
      <c r="AE46" s="9">
        <v>135</v>
      </c>
      <c r="AF46" s="9">
        <v>137</v>
      </c>
    </row>
    <row r="47" spans="1:63" x14ac:dyDescent="0.25">
      <c r="A47" s="9" t="e">
        <f>A46+1</f>
        <v>#REF!</v>
      </c>
      <c r="B47" s="9">
        <f t="array" ref="B47">IF(C47="",0,IF(OR(C47=Country_Comparison!$S$19:$S$38),1,0))</f>
        <v>0</v>
      </c>
      <c r="C47" s="9" t="str">
        <f t="shared" si="5"/>
        <v>Colombia</v>
      </c>
      <c r="D47" s="6">
        <f t="shared" si="6"/>
        <v>153</v>
      </c>
      <c r="E47" s="6" t="e">
        <f>IF(COUNTIF(I47:XFD47,"&gt;"&amp;0)=0,,HLOOKUP(COUNTIF(I47:XFD47,"&gt;"&amp;0)-1,I$1:XFD47,A47+1,FALSE))</f>
        <v>#REF!</v>
      </c>
      <c r="F47" s="7" t="e">
        <f>IF(COUNTIF(I47:XFD47,"&gt;"&amp;0)=0,,HLOOKUP(COUNTIF(I47:XFD47,"&gt;"&amp;0)-MIN($F$1+1,COUNTIF(I47:XFD47,"&gt;"&amp;0)),I$1:XFD47,A47+1,FALSE))</f>
        <v>#REF!</v>
      </c>
      <c r="G47" s="8" t="e">
        <f t="shared" si="7"/>
        <v>#REF!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  <c r="AA47" s="9">
        <v>144</v>
      </c>
      <c r="AB47" s="9">
        <v>153</v>
      </c>
      <c r="AC47" s="9">
        <v>153</v>
      </c>
    </row>
    <row r="48" spans="1:63" x14ac:dyDescent="0.25">
      <c r="A48" s="9" t="e">
        <f>A47+1</f>
        <v>#REF!</v>
      </c>
      <c r="B48" s="9">
        <f t="array" ref="B48">IF(C48="",0,IF(OR(C48=Country_Comparison!$S$19:$S$38),1,0))</f>
        <v>0</v>
      </c>
      <c r="C48" s="9" t="str">
        <f t="shared" si="5"/>
        <v>Japan</v>
      </c>
      <c r="D48" s="6">
        <f t="shared" si="6"/>
        <v>222</v>
      </c>
      <c r="E48" s="6" t="e">
        <f>IF(COUNTIF(I48:XFD48,"&gt;"&amp;0)=0,,HLOOKUP(COUNTIF(I48:XFD48,"&gt;"&amp;0)-1,I$1:XFD48,A48+1,FALSE))</f>
        <v>#REF!</v>
      </c>
      <c r="F48" s="7" t="e">
        <f>IF(COUNTIF(I48:XFD48,"&gt;"&amp;0)=0,,HLOOKUP(COUNTIF(I48:XFD48,"&gt;"&amp;0)-MIN($F$1+1,COUNTIF(I48:XFD48,"&gt;"&amp;0)),I$1:XFD48,A48+1,FALSE))</f>
        <v>#REF!</v>
      </c>
      <c r="G48" s="8" t="e">
        <f t="shared" si="7"/>
        <v>#REF!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  <c r="AU48" s="9">
        <v>178</v>
      </c>
      <c r="AV48" s="9">
        <v>190</v>
      </c>
      <c r="AW48" s="9">
        <v>222</v>
      </c>
    </row>
    <row r="49" spans="1:46" x14ac:dyDescent="0.25">
      <c r="A49" s="9" t="e">
        <f>#REF!+1</f>
        <v>#REF!</v>
      </c>
      <c r="B49" s="9">
        <f t="array" ref="B49">IF(C49="",0,IF(OR(C49=Country_Comparison!$S$19:$S$38),1,0))</f>
        <v>0</v>
      </c>
      <c r="C49" s="9" t="str">
        <f t="shared" si="5"/>
        <v>Israel</v>
      </c>
      <c r="D49" s="6">
        <f t="shared" si="6"/>
        <v>164</v>
      </c>
      <c r="E49" s="6" t="e">
        <f>IF(COUNTIF(I49:XFD49,"&gt;"&amp;0)=0,,HLOOKUP(COUNTIF(I49:XFD49,"&gt;"&amp;0)-1,I$1:XFD49,A49+1,FALSE))</f>
        <v>#REF!</v>
      </c>
      <c r="F49" s="7" t="e">
        <f>IF(COUNTIF(I49:XFD49,"&gt;"&amp;0)=0,,HLOOKUP(COUNTIF(I49:XFD49,"&gt;"&amp;0)-MIN($F$1+1,COUNTIF(I49:XFD49,"&gt;"&amp;0)),I$1:XFD49,A49+1,FALSE))</f>
        <v>#REF!</v>
      </c>
      <c r="G49" s="8" t="e">
        <f t="shared" si="7"/>
        <v>#REF!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  <c r="AD49" s="9">
        <v>142</v>
      </c>
      <c r="AE49" s="9">
        <v>151</v>
      </c>
      <c r="AF49" s="9">
        <v>164</v>
      </c>
    </row>
    <row r="50" spans="1:46" x14ac:dyDescent="0.25">
      <c r="A50" s="9" t="e">
        <f>#REF!+1</f>
        <v>#REF!</v>
      </c>
      <c r="B50" s="9">
        <f t="array" ref="B50">IF(C50="",0,IF(OR(C50=Country_Comparison!$S$19:$S$38),1,0))</f>
        <v>0</v>
      </c>
      <c r="C50" s="9" t="str">
        <f t="shared" si="5"/>
        <v>Hungary</v>
      </c>
      <c r="D50" s="6">
        <f t="shared" si="6"/>
        <v>172</v>
      </c>
      <c r="E50" s="6" t="e">
        <f>IF(COUNTIF(I50:XFD50,"&gt;"&amp;0)=0,,HLOOKUP(COUNTIF(I50:XFD50,"&gt;"&amp;0)-1,I$1:XFD50,A50+1,FALSE))</f>
        <v>#REF!</v>
      </c>
      <c r="F50" s="7" t="e">
        <f>IF(COUNTIF(I50:XFD50,"&gt;"&amp;0)=0,,HLOOKUP(COUNTIF(I50:XFD50,"&gt;"&amp;0)-MIN($F$1+1,COUNTIF(I50:XFD50,"&gt;"&amp;0)),I$1:XFD50,A50+1,FALSE))</f>
        <v>#REF!</v>
      </c>
      <c r="G50" s="8" t="e">
        <f t="shared" si="7"/>
        <v>#REF!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  <c r="AF50" s="9">
        <v>142</v>
      </c>
      <c r="AG50" s="9">
        <v>156</v>
      </c>
      <c r="AH50" s="9">
        <v>172</v>
      </c>
    </row>
    <row r="51" spans="1:46" x14ac:dyDescent="0.25">
      <c r="A51" s="9" t="e">
        <f>A50+1</f>
        <v>#REF!</v>
      </c>
      <c r="B51" s="9">
        <f t="array" ref="B51">IF(C51="",0,IF(OR(C51=Country_Comparison!$S$19:$S$38),1,0))</f>
        <v>0</v>
      </c>
      <c r="C51" s="9" t="str">
        <f t="shared" si="5"/>
        <v>Greece</v>
      </c>
      <c r="D51" s="6">
        <f t="shared" si="6"/>
        <v>110</v>
      </c>
      <c r="E51" s="6" t="e">
        <f>IF(COUNTIF(I51:XFD51,"&gt;"&amp;0)=0,,HLOOKUP(COUNTIF(I51:XFD51,"&gt;"&amp;0)-1,I$1:XFD51,A51+1,FALSE))</f>
        <v>#REF!</v>
      </c>
      <c r="F51" s="7" t="e">
        <f>IF(COUNTIF(I51:XFD51,"&gt;"&amp;0)=0,,HLOOKUP(COUNTIF(I51:XFD51,"&gt;"&amp;0)-MIN($F$1+1,COUNTIF(I51:XFD51,"&gt;"&amp;0)),I$1:XFD51,A51+1,FALSE))</f>
        <v>#REF!</v>
      </c>
      <c r="G51" s="8" t="e">
        <f t="shared" si="7"/>
        <v>#REF!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  <c r="AI51" s="9">
        <v>105</v>
      </c>
      <c r="AJ51" s="9">
        <v>108</v>
      </c>
      <c r="AK51" s="9">
        <v>110</v>
      </c>
    </row>
    <row r="52" spans="1:46" x14ac:dyDescent="0.25">
      <c r="A52" s="9" t="e">
        <f>A51+1</f>
        <v>#REF!</v>
      </c>
      <c r="B52" s="9">
        <f t="array" ref="B52">IF(C52="",0,IF(OR(C52=Country_Comparison!$S$19:$S$38),1,0))</f>
        <v>0</v>
      </c>
      <c r="C52" s="9" t="str">
        <f t="shared" si="5"/>
        <v>Pakistan</v>
      </c>
      <c r="D52" s="6">
        <f t="shared" si="6"/>
        <v>143</v>
      </c>
      <c r="E52" s="6" t="e">
        <f>IF(COUNTIF(I52:XFD52,"&gt;"&amp;0)=0,,HLOOKUP(COUNTIF(I52:XFD52,"&gt;"&amp;0)-1,I$1:XFD52,A52+1,FALSE))</f>
        <v>#REF!</v>
      </c>
      <c r="F52" s="7" t="e">
        <f>IF(COUNTIF(I52:XFD52,"&gt;"&amp;0)=0,,HLOOKUP(COUNTIF(I52:XFD52,"&gt;"&amp;0)-MIN($F$1+1,COUNTIF(I52:XFD52,"&gt;"&amp;0)),I$1:XFD52,A52+1,FALSE))</f>
        <v>#REF!</v>
      </c>
      <c r="G52" s="8" t="e">
        <f t="shared" si="7"/>
        <v>#REF!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  <c r="AE52" s="9">
        <v>128</v>
      </c>
      <c r="AF52" s="9">
        <v>135</v>
      </c>
      <c r="AG52" s="9">
        <v>143</v>
      </c>
    </row>
    <row r="53" spans="1:46" x14ac:dyDescent="0.25">
      <c r="A53" s="9" t="e">
        <f>#REF!+1</f>
        <v>#REF!</v>
      </c>
      <c r="B53" s="9">
        <f t="array" ref="B53">IF(C53="",0,IF(OR(C53=Country_Comparison!$S$19:$S$38),1,0))</f>
        <v>0</v>
      </c>
      <c r="C53" s="9" t="str">
        <f t="shared" si="5"/>
        <v>Argentina</v>
      </c>
      <c r="D53" s="6">
        <f t="shared" si="6"/>
        <v>129</v>
      </c>
      <c r="E53" s="6" t="e">
        <f>IF(COUNTIF(I53:XFD53,"&gt;"&amp;0)=0,,HLOOKUP(COUNTIF(I53:XFD53,"&gt;"&amp;0)-1,I$1:XFD53,A53+1,FALSE))</f>
        <v>#REF!</v>
      </c>
      <c r="F53" s="7" t="e">
        <f>IF(COUNTIF(I53:XFD53,"&gt;"&amp;0)=0,,HLOOKUP(COUNTIF(I53:XFD53,"&gt;"&amp;0)-MIN($F$1+1,COUNTIF(I53:XFD53,"&gt;"&amp;0)),I$1:XFD53,A53+1,FALSE))</f>
        <v>#REF!</v>
      </c>
      <c r="G53" s="8" t="e">
        <f t="shared" si="7"/>
        <v>#REF!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  <c r="AE53" s="9">
        <v>115</v>
      </c>
      <c r="AF53" s="9">
        <v>123</v>
      </c>
      <c r="AG53" s="9">
        <v>129</v>
      </c>
    </row>
    <row r="54" spans="1:46" x14ac:dyDescent="0.25">
      <c r="A54" s="9" t="e">
        <f>#REF!+1</f>
        <v>#REF!</v>
      </c>
      <c r="B54" s="9">
        <f t="array" ref="B54">IF(C54="",0,IF(OR(C54=Country_Comparison!$S$19:$S$38),1,0))</f>
        <v>0</v>
      </c>
      <c r="C54" s="9" t="str">
        <f t="shared" si="5"/>
        <v>Ukraine</v>
      </c>
      <c r="D54" s="6">
        <f t="shared" si="6"/>
        <v>133</v>
      </c>
      <c r="E54" s="6" t="e">
        <f>IF(COUNTIF(I54:XFD54,"&gt;"&amp;0)=0,,HLOOKUP(COUNTIF(I54:XFD54,"&gt;"&amp;0)-1,I$1:XFD54,A54+1,FALSE))</f>
        <v>#REF!</v>
      </c>
      <c r="F54" s="7" t="e">
        <f>IF(COUNTIF(I54:XFD54,"&gt;"&amp;0)=0,,HLOOKUP(COUNTIF(I54:XFD54,"&gt;"&amp;0)-MIN($F$1+1,COUNTIF(I54:XFD54,"&gt;"&amp;0)),I$1:XFD54,A54+1,FALSE))</f>
        <v>#REF!</v>
      </c>
      <c r="G54" s="8" t="e">
        <f t="shared" si="7"/>
        <v>#REF!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  <c r="AB54" s="9">
        <v>116</v>
      </c>
      <c r="AC54" s="9">
        <v>125</v>
      </c>
      <c r="AD54" s="9">
        <v>133</v>
      </c>
    </row>
    <row r="55" spans="1:46" x14ac:dyDescent="0.25">
      <c r="A55" s="9" t="e">
        <f>A54+1</f>
        <v>#REF!</v>
      </c>
      <c r="B55" s="9">
        <f t="array" ref="B55">IF(C55="",0,IF(OR(C55=Country_Comparison!$S$19:$S$38),1,0))</f>
        <v>0</v>
      </c>
      <c r="C55" s="9" t="str">
        <f t="shared" si="5"/>
        <v>Chile</v>
      </c>
      <c r="D55" s="6">
        <f t="shared" si="6"/>
        <v>126</v>
      </c>
      <c r="E55" s="6" t="e">
        <f>IF(COUNTIF(I55:XFD55,"&gt;"&amp;0)=0,,HLOOKUP(COUNTIF(I55:XFD55,"&gt;"&amp;0)-1,I$1:XFD55,A55+1,FALSE))</f>
        <v>#REF!</v>
      </c>
      <c r="F55" s="7" t="e">
        <f>IF(COUNTIF(I55:XFD55,"&gt;"&amp;0)=0,,HLOOKUP(COUNTIF(I55:XFD55,"&gt;"&amp;0)-MIN($F$1+1,COUNTIF(I55:XFD55,"&gt;"&amp;0)),I$1:XFD55,A55+1,FALSE))</f>
        <v>#REF!</v>
      </c>
      <c r="G55" s="8" t="e">
        <f t="shared" si="7"/>
        <v>#REF!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  <c r="Z55" s="9">
        <v>105</v>
      </c>
      <c r="AA55" s="9">
        <v>116</v>
      </c>
      <c r="AB55" s="9">
        <v>126</v>
      </c>
    </row>
    <row r="56" spans="1:46" x14ac:dyDescent="0.25">
      <c r="A56" s="9" t="e">
        <f>#REF!+1</f>
        <v>#REF!</v>
      </c>
      <c r="B56" s="9">
        <f t="array" ref="B56">IF(C56="",0,IF(OR(C56=Country_Comparison!$S$19:$S$38),1,0))</f>
        <v>0</v>
      </c>
      <c r="C56" s="9" t="str">
        <f t="shared" si="5"/>
        <v>Serbia</v>
      </c>
      <c r="D56" s="6">
        <f t="shared" si="6"/>
        <v>117</v>
      </c>
      <c r="E56" s="6" t="e">
        <f>IF(COUNTIF(I56:XFD56,"&gt;"&amp;0)=0,,HLOOKUP(COUNTIF(I56:XFD56,"&gt;"&amp;0)-1,I$1:XFD56,A56+1,FALSE))</f>
        <v>#REF!</v>
      </c>
      <c r="F56" s="7" t="e">
        <f>IF(COUNTIF(I56:XFD56,"&gt;"&amp;0)=0,,HLOOKUP(COUNTIF(I56:XFD56,"&gt;"&amp;0)-MIN($F$1+1,COUNTIF(I56:XFD56,"&gt;"&amp;0)),I$1:XFD56,A56+1,FALSE))</f>
        <v>#REF!</v>
      </c>
      <c r="G56" s="8" t="e">
        <f t="shared" si="7"/>
        <v>#REF!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  <c r="AB56" s="9">
        <v>103</v>
      </c>
      <c r="AC56" s="9">
        <v>110</v>
      </c>
      <c r="AD56" s="9">
        <v>117</v>
      </c>
    </row>
    <row r="57" spans="1:46" x14ac:dyDescent="0.25">
      <c r="A57" s="9" t="e">
        <f>A56+1</f>
        <v>#REF!</v>
      </c>
      <c r="B57" s="9">
        <f t="array" ref="B57">IF(C57="",0,IF(OR(C57=Country_Comparison!$S$19:$S$38),1,0))</f>
        <v>0</v>
      </c>
      <c r="C57" s="9" t="str">
        <f t="shared" si="5"/>
        <v>Panama</v>
      </c>
      <c r="D57" s="6">
        <f t="shared" si="6"/>
        <v>116</v>
      </c>
      <c r="E57" s="6" t="e">
        <f>IF(COUNTIF(I57:XFD57,"&gt;"&amp;0)=0,,HLOOKUP(COUNTIF(I57:XFD57,"&gt;"&amp;0)-1,I$1:XFD57,A57+1,FALSE))</f>
        <v>#REF!</v>
      </c>
      <c r="F57" s="7" t="e">
        <f>IF(COUNTIF(I57:XFD57,"&gt;"&amp;0)=0,,HLOOKUP(COUNTIF(I57:XFD57,"&gt;"&amp;0)-MIN($F$1+1,COUNTIF(I57:XFD57,"&gt;"&amp;0)),I$1:XFD57,A57+1,FALSE))</f>
        <v>#REF!</v>
      </c>
      <c r="G57" s="8" t="e">
        <f t="shared" si="7"/>
        <v>#REF!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  <c r="AE57" s="9">
        <v>103</v>
      </c>
      <c r="AF57" s="9">
        <v>109</v>
      </c>
      <c r="AG57" s="9">
        <v>116</v>
      </c>
    </row>
    <row r="58" spans="1:46" x14ac:dyDescent="0.25">
      <c r="A58" s="9" t="e">
        <f>A57+1</f>
        <v>#REF!</v>
      </c>
      <c r="B58" s="9">
        <f t="array" ref="B58">IF(C58="",0,IF(OR(C58=Country_Comparison!$S$19:$S$38),1,0))</f>
        <v>0</v>
      </c>
      <c r="C58" s="9" t="str">
        <f t="shared" si="5"/>
        <v>Malaysia</v>
      </c>
      <c r="D58" s="6">
        <f t="shared" si="6"/>
        <v>88</v>
      </c>
      <c r="E58" s="6" t="e">
        <f>IF(COUNTIF(I58:XFD58,"&gt;"&amp;0)=0,,HLOOKUP(COUNTIF(I58:XFD58,"&gt;"&amp;0)-1,I$1:XFD58,A58+1,FALSE))</f>
        <v>#REF!</v>
      </c>
      <c r="F58" s="7" t="e">
        <f>IF(COUNTIF(I58:XFD58,"&gt;"&amp;0)=0,,HLOOKUP(COUNTIF(I58:XFD58,"&gt;"&amp;0)-MIN($F$1+1,COUNTIF(I58:XFD58,"&gt;"&amp;0)),I$1:XFD58,A58+1,FALSE))</f>
        <v>#REF!</v>
      </c>
      <c r="G58" s="8" t="e">
        <f t="shared" si="7"/>
        <v>#REF!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  <c r="AH58" s="9">
        <v>84</v>
      </c>
      <c r="AI58" s="9">
        <v>86</v>
      </c>
      <c r="AJ58" s="9">
        <v>88</v>
      </c>
    </row>
    <row r="59" spans="1:46" x14ac:dyDescent="0.25">
      <c r="A59" s="9" t="e">
        <f>A58+1</f>
        <v>#REF!</v>
      </c>
      <c r="B59" s="9">
        <f t="array" ref="B59">IF(C59="",0,IF(OR(C59=Country_Comparison!$S$19:$S$38),1,0))</f>
        <v>0</v>
      </c>
      <c r="C59" s="9" t="str">
        <f t="shared" si="5"/>
        <v>Iraq</v>
      </c>
      <c r="D59" s="6">
        <f t="shared" si="6"/>
        <v>82</v>
      </c>
      <c r="E59" s="6" t="e">
        <f>IF(COUNTIF(I59:XFD59,"&gt;"&amp;0)=0,,HLOOKUP(COUNTIF(I59:XFD59,"&gt;"&amp;0)-1,I$1:XFD59,A59+1,FALSE))</f>
        <v>#REF!</v>
      </c>
      <c r="F59" s="7" t="e">
        <f>IF(COUNTIF(I59:XFD59,"&gt;"&amp;0)=0,,HLOOKUP(COUNTIF(I59:XFD59,"&gt;"&amp;0)-MIN($F$1+1,COUNTIF(I59:XFD59,"&gt;"&amp;0)),I$1:XFD59,A59+1,FALSE))</f>
        <v>#REF!</v>
      </c>
      <c r="G59" s="8" t="e">
        <f t="shared" si="7"/>
        <v>#REF!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  <c r="AR59" s="9">
        <v>80</v>
      </c>
      <c r="AS59" s="9">
        <v>81</v>
      </c>
      <c r="AT59" s="9">
        <v>82</v>
      </c>
    </row>
    <row r="60" spans="1:46" x14ac:dyDescent="0.25">
      <c r="A60" s="9" t="e">
        <f>A59+1</f>
        <v>#REF!</v>
      </c>
      <c r="B60" s="9">
        <f t="array" ref="B60">IF(C60="",0,IF(OR(C60=Country_Comparison!$S$19:$S$38),1,0))</f>
        <v>0</v>
      </c>
      <c r="C60" s="9" t="str">
        <f t="shared" si="5"/>
        <v>Luxembourg</v>
      </c>
      <c r="D60" s="6">
        <f t="shared" si="6"/>
        <v>72</v>
      </c>
      <c r="E60" s="6" t="e">
        <f>IF(COUNTIF(I60:XFD60,"&gt;"&amp;0)=0,,HLOOKUP(COUNTIF(I60:XFD60,"&gt;"&amp;0)-1,I$1:XFD60,A60+1,FALSE))</f>
        <v>#REF!</v>
      </c>
      <c r="F60" s="7" t="e">
        <f>IF(COUNTIF(I60:XFD60,"&gt;"&amp;0)=0,,HLOOKUP(COUNTIF(I60:XFD60,"&gt;"&amp;0)-MIN($F$1+1,COUNTIF(I60:XFD60,"&gt;"&amp;0)),I$1:XFD60,A60+1,FALSE))</f>
        <v>#REF!</v>
      </c>
      <c r="G60" s="8" t="e">
        <f t="shared" si="7"/>
        <v>#REF!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  <c r="AI60" s="9">
        <v>69</v>
      </c>
      <c r="AJ60" s="9">
        <v>72</v>
      </c>
      <c r="AK60" s="9">
        <v>72</v>
      </c>
    </row>
    <row r="61" spans="1:46" x14ac:dyDescent="0.25">
      <c r="A61" s="9" t="e">
        <f>#REF!+1</f>
        <v>#REF!</v>
      </c>
      <c r="B61" s="9">
        <f t="array" ref="B61">IF(C61="",0,IF(OR(C61=Country_Comparison!$S$19:$S$38),1,0))</f>
        <v>0</v>
      </c>
      <c r="C61" s="9" t="str">
        <f t="shared" si="5"/>
        <v>Australia</v>
      </c>
      <c r="D61" s="6">
        <f t="shared" si="6"/>
        <v>67</v>
      </c>
      <c r="E61" s="6" t="e">
        <f>IF(COUNTIF(I61:XFD61,"&gt;"&amp;0)=0,,HLOOKUP(COUNTIF(I61:XFD61,"&gt;"&amp;0)-1,I$1:XFD61,A61+1,FALSE))</f>
        <v>#REF!</v>
      </c>
      <c r="F61" s="7" t="e">
        <f>IF(COUNTIF(I61:XFD61,"&gt;"&amp;0)=0,,HLOOKUP(COUNTIF(I61:XFD61,"&gt;"&amp;0)-MIN($F$1+1,COUNTIF(I61:XFD61,"&gt;"&amp;0)),I$1:XFD61,A61+1,FALSE))</f>
        <v>#REF!</v>
      </c>
      <c r="G61" s="8" t="e">
        <f t="shared" si="7"/>
        <v>#REF!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  <c r="AF61" s="9">
        <v>63</v>
      </c>
      <c r="AG61" s="9">
        <v>66</v>
      </c>
      <c r="AH61" s="9">
        <v>67</v>
      </c>
    </row>
    <row r="62" spans="1:46" x14ac:dyDescent="0.25">
      <c r="A62" s="9" t="e">
        <f>A61+1</f>
        <v>#REF!</v>
      </c>
      <c r="B62" s="9">
        <f t="array" ref="B62">IF(C62="",0,IF(OR(C62=Country_Comparison!$S$19:$S$38),1,0))</f>
        <v>0</v>
      </c>
      <c r="C62" s="9" t="str">
        <f t="shared" si="5"/>
        <v>Saudi Arabia</v>
      </c>
      <c r="D62" s="6">
        <f t="shared" si="6"/>
        <v>92</v>
      </c>
      <c r="E62" s="6" t="e">
        <f>IF(COUNTIF(I62:XFD62,"&gt;"&amp;0)=0,,HLOOKUP(COUNTIF(I62:XFD62,"&gt;"&amp;0)-1,I$1:XFD62,A62+1,FALSE))</f>
        <v>#REF!</v>
      </c>
      <c r="F62" s="7" t="e">
        <f>IF(COUNTIF(I62:XFD62,"&gt;"&amp;0)=0,,HLOOKUP(COUNTIF(I62:XFD62,"&gt;"&amp;0)-MIN($F$1+1,COUNTIF(I62:XFD62,"&gt;"&amp;0)),I$1:XFD62,A62+1,FALSE))</f>
        <v>#REF!</v>
      </c>
      <c r="G62" s="8" t="e">
        <f t="shared" si="7"/>
        <v>#REF!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  <c r="AA62" s="9">
        <v>83</v>
      </c>
      <c r="AB62" s="9">
        <v>87</v>
      </c>
      <c r="AC62" s="9">
        <v>92</v>
      </c>
    </row>
    <row r="63" spans="1:46" x14ac:dyDescent="0.25">
      <c r="A63" s="9" t="e">
        <f>A62+1</f>
        <v>#REF!</v>
      </c>
      <c r="B63" s="9">
        <f t="array" ref="B63">IF(C63="",0,IF(OR(C63=Country_Comparison!$S$19:$S$38),1,0))</f>
        <v>0</v>
      </c>
      <c r="C63" s="9" t="str">
        <f t="shared" si="5"/>
        <v>Finland</v>
      </c>
      <c r="D63" s="6">
        <f t="shared" si="6"/>
        <v>90</v>
      </c>
      <c r="E63" s="6" t="e">
        <f>IF(COUNTIF(I63:XFD63,"&gt;"&amp;0)=0,,HLOOKUP(COUNTIF(I63:XFD63,"&gt;"&amp;0)-1,I$1:XFD63,A63+1,FALSE))</f>
        <v>#REF!</v>
      </c>
      <c r="F63" s="7" t="e">
        <f>IF(COUNTIF(I63:XFD63,"&gt;"&amp;0)=0,,HLOOKUP(COUNTIF(I63:XFD63,"&gt;"&amp;0)-MIN($F$1+1,COUNTIF(I63:XFD63,"&gt;"&amp;0)),I$1:XFD63,A63+1,FALSE))</f>
        <v>#REF!</v>
      </c>
      <c r="G63" s="8" t="e">
        <f t="shared" si="7"/>
        <v>#REF!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  <c r="AB63" s="9">
        <v>75</v>
      </c>
      <c r="AC63" s="9">
        <v>82</v>
      </c>
      <c r="AD63" s="9">
        <v>90</v>
      </c>
    </row>
    <row r="64" spans="1:46" x14ac:dyDescent="0.25">
      <c r="A64" s="9" t="e">
        <f>A63+1</f>
        <v>#REF!</v>
      </c>
      <c r="B64" s="9">
        <f t="array" ref="B64">IF(C64="",0,IF(OR(C64=Country_Comparison!$S$19:$S$38),1,0))</f>
        <v>0</v>
      </c>
      <c r="C64" s="9" t="str">
        <f t="shared" si="5"/>
        <v>Slovenia</v>
      </c>
      <c r="D64" s="6">
        <f t="shared" si="6"/>
        <v>70</v>
      </c>
      <c r="E64" s="6" t="e">
        <f>IF(COUNTIF(I64:XFD64,"&gt;"&amp;0)=0,,HLOOKUP(COUNTIF(I64:XFD64,"&gt;"&amp;0)-1,I$1:XFD64,A64+1,FALSE))</f>
        <v>#REF!</v>
      </c>
      <c r="F64" s="7" t="e">
        <f>IF(COUNTIF(I64:XFD64,"&gt;"&amp;0)=0,,HLOOKUP(COUNTIF(I64:XFD64,"&gt;"&amp;0)-MIN($F$1+1,COUNTIF(I64:XFD64,"&gt;"&amp;0)),I$1:XFD64,A64+1,FALSE))</f>
        <v>#REF!</v>
      </c>
      <c r="G64" s="8" t="e">
        <f t="shared" si="7"/>
        <v>#REF!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  <c r="AC64" s="9">
        <v>61</v>
      </c>
      <c r="AD64" s="9">
        <v>66</v>
      </c>
      <c r="AE64" s="9">
        <v>70</v>
      </c>
    </row>
    <row r="65" spans="1:40" x14ac:dyDescent="0.25">
      <c r="A65" s="9" t="e">
        <f>A64+1</f>
        <v>#REF!</v>
      </c>
      <c r="B65" s="9">
        <f t="array" ref="B65">IF(C65="",0,IF(OR(C65=Country_Comparison!$S$19:$S$38),1,0))</f>
        <v>0</v>
      </c>
      <c r="C65" s="9" t="str">
        <f t="shared" si="5"/>
        <v>Bosnia and Herzegovina</v>
      </c>
      <c r="D65" s="6">
        <f t="shared" si="6"/>
        <v>47</v>
      </c>
      <c r="E65" s="6" t="e">
        <f>IF(COUNTIF(I65:XFD65,"&gt;"&amp;0)=0,,HLOOKUP(COUNTIF(I65:XFD65,"&gt;"&amp;0)-1,I$1:XFD65,A65+1,FALSE))</f>
        <v>#REF!</v>
      </c>
      <c r="F65" s="7" t="e">
        <f>IF(COUNTIF(I65:XFD65,"&gt;"&amp;0)=0,,HLOOKUP(COUNTIF(I65:XFD65,"&gt;"&amp;0)-MIN($F$1+1,COUNTIF(I65:XFD65,"&gt;"&amp;0)),I$1:XFD65,A65+1,FALSE))</f>
        <v>#REF!</v>
      </c>
      <c r="G65" s="8" t="e">
        <f t="shared" si="7"/>
        <v>#REF!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  <c r="Z65" s="9">
        <v>43</v>
      </c>
      <c r="AA65" s="9">
        <v>46</v>
      </c>
      <c r="AB65" s="9">
        <v>47</v>
      </c>
    </row>
    <row r="66" spans="1:40" x14ac:dyDescent="0.25">
      <c r="A66" s="9" t="e">
        <f>A65+1</f>
        <v>#REF!</v>
      </c>
      <c r="B66" s="9">
        <f t="array" ref="B66">IF(C66="",0,IF(OR(C66=Country_Comparison!$S$19:$S$38),1,0))</f>
        <v>0</v>
      </c>
      <c r="C66" s="9" t="str">
        <f t="shared" si="5"/>
        <v>Thailand</v>
      </c>
      <c r="D66" s="6">
        <f t="shared" si="6"/>
        <v>47</v>
      </c>
      <c r="E66" s="6" t="e">
        <f>IF(COUNTIF(I66:XFD66,"&gt;"&amp;0)=0,,HLOOKUP(COUNTIF(I66:XFD66,"&gt;"&amp;0)-1,I$1:XFD66,A66+1,FALSE))</f>
        <v>#REF!</v>
      </c>
      <c r="F66" s="7" t="e">
        <f>IF(COUNTIF(I66:XFD66,"&gt;"&amp;0)=0,,HLOOKUP(COUNTIF(I66:XFD66,"&gt;"&amp;0)-MIN($F$1+1,COUNTIF(I66:XFD66,"&gt;"&amp;0)),I$1:XFD66,A66+1,FALSE))</f>
        <v>#REF!</v>
      </c>
      <c r="G66" s="8" t="e">
        <f t="shared" si="7"/>
        <v>#REF!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  <c r="Z66" s="9">
        <v>46</v>
      </c>
      <c r="AA66" s="9">
        <v>47</v>
      </c>
      <c r="AB66" s="9">
        <v>47</v>
      </c>
    </row>
    <row r="67" spans="1:40" x14ac:dyDescent="0.25">
      <c r="A67" s="9" t="e">
        <f>#REF!+1</f>
        <v>#REF!</v>
      </c>
      <c r="B67" s="9">
        <f t="array" ref="B67">IF(C67="",0,IF(OR(C67=Country_Comparison!$S$19:$S$38),1,0))</f>
        <v>0</v>
      </c>
      <c r="C67" s="9" t="str">
        <f t="shared" si="5"/>
        <v>San Marino</v>
      </c>
      <c r="D67" s="6">
        <f t="shared" si="6"/>
        <v>39</v>
      </c>
      <c r="E67" s="6" t="e">
        <f>IF(COUNTIF(I67:XFD67,"&gt;"&amp;0)=0,,HLOOKUP(COUNTIF(I67:XFD67,"&gt;"&amp;0)-1,I$1:XFD67,A67+1,FALSE))</f>
        <v>#REF!</v>
      </c>
      <c r="F67" s="7" t="e">
        <f>IF(COUNTIF(I67:XFD67,"&gt;"&amp;0)=0,,HLOOKUP(COUNTIF(I67:XFD67,"&gt;"&amp;0)-MIN($F$1+1,COUNTIF(I67:XFD67,"&gt;"&amp;0)),I$1:XFD67,A67+1,FALSE))</f>
        <v>#REF!</v>
      </c>
      <c r="G67" s="8" t="e">
        <f t="shared" si="7"/>
        <v>#REF!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  <c r="AL67" s="9">
        <v>38</v>
      </c>
      <c r="AM67" s="9">
        <v>39</v>
      </c>
      <c r="AN67" s="9">
        <v>39</v>
      </c>
    </row>
    <row r="68" spans="1:40" x14ac:dyDescent="0.25">
      <c r="A68" s="9" t="e">
        <f>A67+1</f>
        <v>#REF!</v>
      </c>
      <c r="B68" s="9">
        <f t="array" ref="B68">IF(C68="",0,IF(OR(C68=Country_Comparison!$S$19:$S$38),1,0))</f>
        <v>0</v>
      </c>
      <c r="C68" s="9" t="str">
        <f t="shared" si="5"/>
        <v>North Macedonia</v>
      </c>
      <c r="D68" s="6">
        <f t="shared" si="6"/>
        <v>49</v>
      </c>
      <c r="E68" s="6" t="e">
        <f>IF(COUNTIF(I68:XFD68,"&gt;"&amp;0)=0,,HLOOKUP(COUNTIF(I68:XFD68,"&gt;"&amp;0)-1,I$1:XFD68,A68+1,FALSE))</f>
        <v>#REF!</v>
      </c>
      <c r="F68" s="7" t="e">
        <f>IF(COUNTIF(I68:XFD68,"&gt;"&amp;0)=0,,HLOOKUP(COUNTIF(I68:XFD68,"&gt;"&amp;0)-MIN($F$1+1,COUNTIF(I68:XFD68,"&gt;"&amp;0)),I$1:XFD68,A68+1,FALSE))</f>
        <v>#REF!</v>
      </c>
      <c r="G68" s="8" t="e">
        <f t="shared" si="7"/>
        <v>#REF!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  <c r="Y68" s="9">
        <v>46</v>
      </c>
      <c r="Z68" s="9">
        <v>49</v>
      </c>
      <c r="AA68" s="9">
        <v>49</v>
      </c>
    </row>
    <row r="69" spans="1:40" x14ac:dyDescent="0.25">
      <c r="A69" s="9" t="e">
        <f>A68+1</f>
        <v>#REF!</v>
      </c>
      <c r="B69" s="9">
        <f t="array" ref="B69">IF(C69="",0,IF(OR(C69=Country_Comparison!$S$19:$S$38),1,0))</f>
        <v>0</v>
      </c>
      <c r="C69" s="9" t="str">
        <f t="shared" si="5"/>
        <v>Bangladesh</v>
      </c>
      <c r="D69" s="6">
        <f t="shared" si="6"/>
        <v>84</v>
      </c>
      <c r="E69" s="6" t="e">
        <f>IF(COUNTIF(I69:XFD69,"&gt;"&amp;0)=0,,HLOOKUP(COUNTIF(I69:XFD69,"&gt;"&amp;0)-1,I$1:XFD69,A69+1,FALSE))</f>
        <v>#REF!</v>
      </c>
      <c r="F69" s="7" t="e">
        <f>IF(COUNTIF(I69:XFD69,"&gt;"&amp;0)=0,,HLOOKUP(COUNTIF(I69:XFD69,"&gt;"&amp;0)-MIN($F$1+1,COUNTIF(I69:XFD69,"&gt;"&amp;0)),I$1:XFD69,A69+1,FALSE))</f>
        <v>#REF!</v>
      </c>
      <c r="G69" s="8" t="e">
        <f t="shared" si="7"/>
        <v>#REF!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  <c r="U69" s="9">
        <v>60</v>
      </c>
      <c r="V69" s="9">
        <v>75</v>
      </c>
      <c r="W69" s="9">
        <v>84</v>
      </c>
    </row>
    <row r="70" spans="1:40" x14ac:dyDescent="0.25">
      <c r="A70" s="9" t="e">
        <f>#REF!+1</f>
        <v>#REF!</v>
      </c>
      <c r="B70" s="9">
        <f t="array" ref="B70">IF(C70="",0,IF(OR(C70=Country_Comparison!$S$19:$S$38),1,0))</f>
        <v>0</v>
      </c>
      <c r="C70" s="9" t="str">
        <f t="shared" ref="C70:C133" si="8">IF(H70="","",H70)</f>
        <v>Tunisia</v>
      </c>
      <c r="D70" s="6">
        <f t="shared" ref="D70:D133" si="9">MAX(I70:CL70)</f>
        <v>37</v>
      </c>
      <c r="E70" s="6" t="e">
        <f>IF(COUNTIF(I70:XFD70,"&gt;"&amp;0)=0,,HLOOKUP(COUNTIF(I70:XFD70,"&gt;"&amp;0)-1,I$1:XFD70,A70+1,FALSE))</f>
        <v>#REF!</v>
      </c>
      <c r="F70" s="7" t="e">
        <f>IF(COUNTIF(I70:XFD70,"&gt;"&amp;0)=0,,HLOOKUP(COUNTIF(I70:XFD70,"&gt;"&amp;0)-MIN($F$1+1,COUNTIF(I70:XFD70,"&gt;"&amp;0)),I$1:XFD70,A70+1,FALSE))</f>
        <v>#REF!</v>
      </c>
      <c r="G70" s="8" t="e">
        <f t="shared" ref="G70:G133" si="10">IF(COUNTIF(I70:XFD70,"&gt;"&amp;0)=0,,(E70/F70)^(1/MIN(COUNTIF(I70:XFD70,"&gt;"&amp;0)-1,$F$1)))</f>
        <v>#REF!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  <c r="AB70" s="9">
        <v>37</v>
      </c>
      <c r="AC70" s="9">
        <v>37</v>
      </c>
      <c r="AD70" s="9">
        <v>37</v>
      </c>
    </row>
    <row r="71" spans="1:40" x14ac:dyDescent="0.25">
      <c r="A71" s="9" t="e">
        <f>A70+1</f>
        <v>#REF!</v>
      </c>
      <c r="B71" s="9">
        <f t="array" ref="B71">IF(C71="",0,IF(OR(C71=Country_Comparison!$S$19:$S$38),1,0))</f>
        <v>0</v>
      </c>
      <c r="C71" s="9" t="str">
        <f t="shared" si="8"/>
        <v>Moldova</v>
      </c>
      <c r="D71" s="6">
        <f t="shared" si="9"/>
        <v>57</v>
      </c>
      <c r="E71" s="6" t="e">
        <f>IF(COUNTIF(I71:XFD71,"&gt;"&amp;0)=0,,HLOOKUP(COUNTIF(I71:XFD71,"&gt;"&amp;0)-1,I$1:XFD71,A71+1,FALSE))</f>
        <v>#REF!</v>
      </c>
      <c r="F71" s="7" t="e">
        <f>IF(COUNTIF(I71:XFD71,"&gt;"&amp;0)=0,,HLOOKUP(COUNTIF(I71:XFD71,"&gt;"&amp;0)-MIN($F$1+1,COUNTIF(I71:XFD71,"&gt;"&amp;0)),I$1:XFD71,A71+1,FALSE))</f>
        <v>#REF!</v>
      </c>
      <c r="G71" s="8" t="e">
        <f t="shared" si="10"/>
        <v>#REF!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  <c r="V71" s="9">
        <v>54</v>
      </c>
      <c r="W71" s="9">
        <v>56</v>
      </c>
      <c r="X71" s="9">
        <v>57</v>
      </c>
    </row>
    <row r="72" spans="1:40" x14ac:dyDescent="0.25">
      <c r="A72" s="9" t="e">
        <f>A71+1</f>
        <v>#REF!</v>
      </c>
      <c r="B72" s="9">
        <f t="array" ref="B72">IF(C72="",0,IF(OR(C72=Country_Comparison!$S$19:$S$38),1,0))</f>
        <v>0</v>
      </c>
      <c r="C72" s="9" t="str">
        <f t="shared" si="8"/>
        <v>Bulgaria</v>
      </c>
      <c r="D72" s="6">
        <f t="shared" si="9"/>
        <v>41</v>
      </c>
      <c r="E72" s="6" t="e">
        <f>IF(COUNTIF(I72:XFD72,"&gt;"&amp;0)=0,,HLOOKUP(COUNTIF(I72:XFD72,"&gt;"&amp;0)-1,I$1:XFD72,A72+1,FALSE))</f>
        <v>#REF!</v>
      </c>
      <c r="F72" s="7" t="e">
        <f>IF(COUNTIF(I72:XFD72,"&gt;"&amp;0)=0,,HLOOKUP(COUNTIF(I72:XFD72,"&gt;"&amp;0)-MIN($F$1+1,COUNTIF(I72:XFD72,"&gt;"&amp;0)),I$1:XFD72,A72+1,FALSE))</f>
        <v>#REF!</v>
      </c>
      <c r="G72" s="8" t="e">
        <f t="shared" si="10"/>
        <v>#REF!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  <c r="AA72" s="9">
        <v>38</v>
      </c>
      <c r="AB72" s="9">
        <v>41</v>
      </c>
      <c r="AC72" s="9">
        <v>41</v>
      </c>
    </row>
    <row r="73" spans="1:40" x14ac:dyDescent="0.25">
      <c r="A73" s="9" t="e">
        <f>A72+1</f>
        <v>#REF!</v>
      </c>
      <c r="B73" s="9">
        <f t="array" ref="B73">IF(C73="",0,IF(OR(C73=Country_Comparison!$S$19:$S$38),1,0))</f>
        <v>0</v>
      </c>
      <c r="C73" s="9" t="str">
        <f t="shared" si="8"/>
        <v>Andorra</v>
      </c>
      <c r="D73" s="6">
        <f t="shared" si="9"/>
        <v>35</v>
      </c>
      <c r="E73" s="6" t="e">
        <f>IF(COUNTIF(I73:XFD73,"&gt;"&amp;0)=0,,HLOOKUP(COUNTIF(I73:XFD73,"&gt;"&amp;0)-1,I$1:XFD73,A73+1,FALSE))</f>
        <v>#REF!</v>
      </c>
      <c r="F73" s="7" t="e">
        <f>IF(COUNTIF(I73:XFD73,"&gt;"&amp;0)=0,,HLOOKUP(COUNTIF(I73:XFD73,"&gt;"&amp;0)-MIN($F$1+1,COUNTIF(I73:XFD73,"&gt;"&amp;0)),I$1:XFD73,A73+1,FALSE))</f>
        <v>#REF!</v>
      </c>
      <c r="G73" s="8" t="e">
        <f t="shared" si="10"/>
        <v>#REF!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  <c r="Z73" s="9">
        <v>33</v>
      </c>
      <c r="AA73" s="9">
        <v>35</v>
      </c>
      <c r="AB73" s="9">
        <v>35</v>
      </c>
    </row>
    <row r="74" spans="1:40" x14ac:dyDescent="0.25">
      <c r="A74" s="9" t="e">
        <f>#REF!+1</f>
        <v>#REF!</v>
      </c>
      <c r="B74" s="9">
        <f t="array" ref="B74">IF(C74="",0,IF(OR(C74=Country_Comparison!$S$19:$S$38),1,0))</f>
        <v>0</v>
      </c>
      <c r="C74" s="9" t="str">
        <f t="shared" si="8"/>
        <v>Burkina Faso</v>
      </c>
      <c r="D74" s="6">
        <f t="shared" si="9"/>
        <v>36</v>
      </c>
      <c r="E74" s="6" t="e">
        <f>IF(COUNTIF(I74:XFD74,"&gt;"&amp;0)=0,,HLOOKUP(COUNTIF(I74:XFD74,"&gt;"&amp;0)-1,I$1:XFD74,A74+1,FALSE))</f>
        <v>#REF!</v>
      </c>
      <c r="F74" s="7" t="e">
        <f>IF(COUNTIF(I74:XFD74,"&gt;"&amp;0)=0,,HLOOKUP(COUNTIF(I74:XFD74,"&gt;"&amp;0)-MIN($F$1+1,COUNTIF(I74:XFD74,"&gt;"&amp;0)),I$1:XFD74,A74+1,FALSE))</f>
        <v>#REF!</v>
      </c>
      <c r="G74" s="8" t="e">
        <f t="shared" si="10"/>
        <v>#REF!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  <c r="AC74" s="9">
        <v>32</v>
      </c>
      <c r="AD74" s="9">
        <v>35</v>
      </c>
      <c r="AE74" s="9">
        <v>36</v>
      </c>
    </row>
    <row r="75" spans="1:40" x14ac:dyDescent="0.25">
      <c r="A75" s="9" t="e">
        <f>A74+1</f>
        <v>#REF!</v>
      </c>
      <c r="B75" s="9">
        <f t="array" ref="B75">IF(C75="",0,IF(OR(C75=Country_Comparison!$S$19:$S$38),1,0))</f>
        <v>0</v>
      </c>
      <c r="C75" s="9" t="str">
        <f t="shared" si="8"/>
        <v>Belarus</v>
      </c>
      <c r="D75" s="6">
        <f t="shared" si="9"/>
        <v>45</v>
      </c>
      <c r="E75" s="6" t="e">
        <f>IF(COUNTIF(I75:XFD75,"&gt;"&amp;0)=0,,HLOOKUP(COUNTIF(I75:XFD75,"&gt;"&amp;0)-1,I$1:XFD75,A75+1,FALSE))</f>
        <v>#REF!</v>
      </c>
      <c r="F75" s="7" t="e">
        <f>IF(COUNTIF(I75:XFD75,"&gt;"&amp;0)=0,,HLOOKUP(COUNTIF(I75:XFD75,"&gt;"&amp;0)-MIN($F$1+1,COUNTIF(I75:XFD75,"&gt;"&amp;0)),I$1:XFD75,A75+1,FALSE))</f>
        <v>#REF!</v>
      </c>
      <c r="G75" s="8" t="e">
        <f t="shared" si="10"/>
        <v>#REF!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  <c r="T75" s="9">
        <v>40</v>
      </c>
      <c r="U75" s="9">
        <v>42</v>
      </c>
      <c r="V75" s="9">
        <v>45</v>
      </c>
    </row>
    <row r="76" spans="1:40" x14ac:dyDescent="0.25">
      <c r="A76" s="9" t="e">
        <f>A75+1</f>
        <v>#REF!</v>
      </c>
      <c r="B76" s="9">
        <f t="array" ref="B76">IF(C76="",0,IF(OR(C76=Country_Comparison!$S$19:$S$38),1,0))</f>
        <v>0</v>
      </c>
      <c r="C76" s="9" t="str">
        <f t="shared" si="8"/>
        <v>Estonia</v>
      </c>
      <c r="D76" s="6">
        <f t="shared" si="9"/>
        <v>38</v>
      </c>
      <c r="E76" s="6" t="e">
        <f>IF(COUNTIF(I76:XFD76,"&gt;"&amp;0)=0,,HLOOKUP(COUNTIF(I76:XFD76,"&gt;"&amp;0)-1,I$1:XFD76,A76+1,FALSE))</f>
        <v>#REF!</v>
      </c>
      <c r="F76" s="7" t="e">
        <f>IF(COUNTIF(I76:XFD76,"&gt;"&amp;0)=0,,HLOOKUP(COUNTIF(I76:XFD76,"&gt;"&amp;0)-MIN($F$1+1,COUNTIF(I76:XFD76,"&gt;"&amp;0)),I$1:XFD76,A76+1,FALSE))</f>
        <v>#REF!</v>
      </c>
      <c r="G76" s="8" t="e">
        <f t="shared" si="10"/>
        <v>#REF!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  <c r="W76" s="9">
        <v>36</v>
      </c>
      <c r="X76" s="9">
        <v>38</v>
      </c>
      <c r="Y76" s="9">
        <v>38</v>
      </c>
    </row>
    <row r="77" spans="1:40" x14ac:dyDescent="0.25">
      <c r="A77" s="9" t="e">
        <f>#REF!+1</f>
        <v>#REF!</v>
      </c>
      <c r="B77" s="9">
        <f t="array" ref="B77">IF(C77="",0,IF(OR(C77=Country_Comparison!$S$19:$S$38),1,0))</f>
        <v>0</v>
      </c>
      <c r="C77" s="9" t="str">
        <f t="shared" si="8"/>
        <v>South Africa</v>
      </c>
      <c r="D77" s="6">
        <f t="shared" si="9"/>
        <v>52</v>
      </c>
      <c r="E77" s="6" t="e">
        <f>IF(COUNTIF(I77:XFD77,"&gt;"&amp;0)=0,,HLOOKUP(COUNTIF(I77:XFD77,"&gt;"&amp;0)-1,I$1:XFD77,A77+1,FALSE))</f>
        <v>#REF!</v>
      </c>
      <c r="F77" s="7" t="e">
        <f>IF(COUNTIF(I77:XFD77,"&gt;"&amp;0)=0,,HLOOKUP(COUNTIF(I77:XFD77,"&gt;"&amp;0)-MIN($F$1+1,COUNTIF(I77:XFD77,"&gt;"&amp;0)),I$1:XFD77,A77+1,FALSE))</f>
        <v>#REF!</v>
      </c>
      <c r="G77" s="8" t="e">
        <f t="shared" si="10"/>
        <v>#REF!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  <c r="V77" s="9">
        <v>48</v>
      </c>
      <c r="W77" s="9">
        <v>50</v>
      </c>
      <c r="X77" s="9">
        <v>52</v>
      </c>
    </row>
    <row r="78" spans="1:40" x14ac:dyDescent="0.25">
      <c r="A78" s="9" t="e">
        <f>A77+1</f>
        <v>#REF!</v>
      </c>
      <c r="B78" s="9">
        <f t="array" ref="B78">IF(C78="",0,IF(OR(C78=Country_Comparison!$S$19:$S$38),1,0))</f>
        <v>0</v>
      </c>
      <c r="C78" s="9" t="str">
        <f t="shared" si="8"/>
        <v>Honduras</v>
      </c>
      <c r="D78" s="6">
        <f t="shared" si="9"/>
        <v>46</v>
      </c>
      <c r="E78" s="6" t="e">
        <f>IF(COUNTIF(I78:XFD78,"&gt;"&amp;0)=0,,HLOOKUP(COUNTIF(I78:XFD78,"&gt;"&amp;0)-1,I$1:XFD78,A78+1,FALSE))</f>
        <v>#REF!</v>
      </c>
      <c r="F78" s="7" t="e">
        <f>IF(COUNTIF(I78:XFD78,"&gt;"&amp;0)=0,,HLOOKUP(COUNTIF(I78:XFD78,"&gt;"&amp;0)-MIN($F$1+1,COUNTIF(I78:XFD78,"&gt;"&amp;0)),I$1:XFD78,A78+1,FALSE))</f>
        <v>#REF!</v>
      </c>
      <c r="G78" s="8" t="e">
        <f t="shared" si="10"/>
        <v>#REF!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  <c r="X78" s="9">
        <v>35</v>
      </c>
      <c r="Y78" s="9">
        <v>41</v>
      </c>
      <c r="Z78" s="9">
        <v>46</v>
      </c>
    </row>
    <row r="79" spans="1:40" x14ac:dyDescent="0.25">
      <c r="A79" s="9" t="e">
        <f>A78+1</f>
        <v>#REF!</v>
      </c>
      <c r="B79" s="9">
        <f t="array" ref="B79">IF(C79="",0,IF(OR(C79=Country_Comparison!$S$19:$S$38),1,0))</f>
        <v>0</v>
      </c>
      <c r="C79" s="9" t="str">
        <f t="shared" si="8"/>
        <v>Bolivia</v>
      </c>
      <c r="D79" s="6">
        <f t="shared" si="9"/>
        <v>31</v>
      </c>
      <c r="E79" s="6" t="e">
        <f>IF(COUNTIF(I79:XFD79,"&gt;"&amp;0)=0,,HLOOKUP(COUNTIF(I79:XFD79,"&gt;"&amp;0)-1,I$1:XFD79,A79+1,FALSE))</f>
        <v>#REF!</v>
      </c>
      <c r="F79" s="7" t="e">
        <f>IF(COUNTIF(I79:XFD79,"&gt;"&amp;0)=0,,HLOOKUP(COUNTIF(I79:XFD79,"&gt;"&amp;0)-MIN($F$1+1,COUNTIF(I79:XFD79,"&gt;"&amp;0)),I$1:XFD79,A79+1,FALSE))</f>
        <v>#REF!</v>
      </c>
      <c r="G79" s="8" t="e">
        <f t="shared" si="10"/>
        <v>#REF!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  <c r="W79" s="9">
        <v>29</v>
      </c>
      <c r="X79" s="9">
        <v>31</v>
      </c>
      <c r="Y79" s="9">
        <v>31</v>
      </c>
    </row>
    <row r="80" spans="1:40" x14ac:dyDescent="0.25">
      <c r="A80" s="9" t="e">
        <f>A79+1</f>
        <v>#REF!</v>
      </c>
      <c r="B80" s="9">
        <f t="array" ref="B80">IF(C80="",0,IF(OR(C80=Country_Comparison!$S$19:$S$38),1,0))</f>
        <v>0</v>
      </c>
      <c r="C80" s="9" t="str">
        <f t="shared" si="8"/>
        <v>Albania</v>
      </c>
      <c r="D80" s="6">
        <f t="shared" si="9"/>
        <v>26</v>
      </c>
      <c r="E80" s="6" t="e">
        <f>IF(COUNTIF(I80:XFD80,"&gt;"&amp;0)=0,,HLOOKUP(COUNTIF(I80:XFD80,"&gt;"&amp;0)-1,I$1:XFD80,A80+1,FALSE))</f>
        <v>#REF!</v>
      </c>
      <c r="F80" s="7" t="e">
        <f>IF(COUNTIF(I80:XFD80,"&gt;"&amp;0)=0,,HLOOKUP(COUNTIF(I80:XFD80,"&gt;"&amp;0)-MIN($F$1+1,COUNTIF(I80:XFD80,"&gt;"&amp;0)),I$1:XFD80,A80+1,FALSE))</f>
        <v>#REF!</v>
      </c>
      <c r="G80" s="8" t="e">
        <f t="shared" si="10"/>
        <v>#REF!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  <c r="AC80" s="9">
        <v>26</v>
      </c>
      <c r="AD80" s="9">
        <v>26</v>
      </c>
      <c r="AE80" s="9">
        <v>26</v>
      </c>
    </row>
    <row r="81" spans="1:31" x14ac:dyDescent="0.25">
      <c r="A81" s="9" t="e">
        <f>A80+1</f>
        <v>#REF!</v>
      </c>
      <c r="B81" s="9">
        <f t="array" ref="B81">IF(C81="",0,IF(OR(C81=Country_Comparison!$S$19:$S$38),1,0))</f>
        <v>0</v>
      </c>
      <c r="C81" s="9" t="str">
        <f t="shared" si="8"/>
        <v>Croatia</v>
      </c>
      <c r="D81" s="6">
        <f t="shared" si="9"/>
        <v>39</v>
      </c>
      <c r="E81" s="6" t="e">
        <f>IF(COUNTIF(I81:XFD81,"&gt;"&amp;0)=0,,HLOOKUP(COUNTIF(I81:XFD81,"&gt;"&amp;0)-1,I$1:XFD81,A81+1,FALSE))</f>
        <v>#REF!</v>
      </c>
      <c r="F81" s="7" t="e">
        <f>IF(COUNTIF(I81:XFD81,"&gt;"&amp;0)=0,,HLOOKUP(COUNTIF(I81:XFD81,"&gt;"&amp;0)-MIN($F$1+1,COUNTIF(I81:XFD81,"&gt;"&amp;0)),I$1:XFD81,A81+1,FALSE))</f>
        <v>#REF!</v>
      </c>
      <c r="G81" s="8" t="e">
        <f t="shared" si="10"/>
        <v>#REF!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  <c r="V81" s="9">
        <v>35</v>
      </c>
      <c r="W81" s="9">
        <v>36</v>
      </c>
      <c r="X81" s="9">
        <v>39</v>
      </c>
    </row>
    <row r="82" spans="1:31" x14ac:dyDescent="0.25">
      <c r="A82" s="9" t="e">
        <f>A81+1</f>
        <v>#REF!</v>
      </c>
      <c r="B82" s="9">
        <f t="array" ref="B82">IF(C82="",0,IF(OR(C82=Country_Comparison!$S$19:$S$38),1,0))</f>
        <v>0</v>
      </c>
      <c r="C82" s="9" t="str">
        <f t="shared" si="8"/>
        <v>Lithuania</v>
      </c>
      <c r="D82" s="6">
        <f t="shared" si="9"/>
        <v>33</v>
      </c>
      <c r="E82" s="6" t="e">
        <f>IF(COUNTIF(I82:XFD82,"&gt;"&amp;0)=0,,HLOOKUP(COUNTIF(I82:XFD82,"&gt;"&amp;0)-1,I$1:XFD82,A82+1,FALSE))</f>
        <v>#REF!</v>
      </c>
      <c r="F82" s="7" t="e">
        <f>IF(COUNTIF(I82:XFD82,"&gt;"&amp;0)=0,,HLOOKUP(COUNTIF(I82:XFD82,"&gt;"&amp;0)-MIN($F$1+1,COUNTIF(I82:XFD82,"&gt;"&amp;0)),I$1:XFD82,A82+1,FALSE))</f>
        <v>#REF!</v>
      </c>
      <c r="G82" s="8" t="e">
        <f t="shared" si="10"/>
        <v>#REF!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  <c r="Y82" s="9">
        <v>32</v>
      </c>
      <c r="Z82" s="9">
        <v>33</v>
      </c>
      <c r="AA82" s="9">
        <v>33</v>
      </c>
    </row>
    <row r="83" spans="1:31" x14ac:dyDescent="0.25">
      <c r="A83" s="9" t="e">
        <f>A82+1</f>
        <v>#REF!</v>
      </c>
      <c r="B83" s="9">
        <f t="array" ref="B83">IF(C83="",0,IF(OR(C83=Country_Comparison!$S$19:$S$38),1,0))</f>
        <v>0</v>
      </c>
      <c r="C83" s="9" t="str">
        <f t="shared" si="8"/>
        <v>United Arab Emirates</v>
      </c>
      <c r="D83" s="6">
        <f t="shared" si="9"/>
        <v>37</v>
      </c>
      <c r="E83" s="6" t="e">
        <f>IF(COUNTIF(I83:XFD83,"&gt;"&amp;0)=0,,HLOOKUP(COUNTIF(I83:XFD83,"&gt;"&amp;0)-1,I$1:XFD83,A83+1,FALSE))</f>
        <v>#REF!</v>
      </c>
      <c r="F83" s="7" t="e">
        <f>IF(COUNTIF(I83:XFD83,"&gt;"&amp;0)=0,,HLOOKUP(COUNTIF(I83:XFD83,"&gt;"&amp;0)-MIN($F$1+1,COUNTIF(I83:XFD83,"&gt;"&amp;0)),I$1:XFD83,A83+1,FALSE))</f>
        <v>#REF!</v>
      </c>
      <c r="G83" s="8" t="e">
        <f t="shared" si="10"/>
        <v>#REF!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  <c r="X83" s="9">
        <v>35</v>
      </c>
      <c r="Y83" s="9">
        <v>37</v>
      </c>
      <c r="Z83" s="9">
        <v>37</v>
      </c>
    </row>
    <row r="84" spans="1:31" x14ac:dyDescent="0.25">
      <c r="A84" s="9" t="e">
        <f>A83+1</f>
        <v>#REF!</v>
      </c>
      <c r="B84" s="9">
        <f t="array" ref="B84">IF(C84="",0,IF(OR(C84=Country_Comparison!$S$19:$S$38),1,0))</f>
        <v>0</v>
      </c>
      <c r="C84" s="9" t="str">
        <f t="shared" si="8"/>
        <v>Lebanon</v>
      </c>
      <c r="D84" s="6">
        <f t="shared" si="9"/>
        <v>21</v>
      </c>
      <c r="E84" s="6" t="e">
        <f>IF(COUNTIF(I84:XFD84,"&gt;"&amp;0)=0,,HLOOKUP(COUNTIF(I84:XFD84,"&gt;"&amp;0)-1,I$1:XFD84,A84+1,FALSE))</f>
        <v>#REF!</v>
      </c>
      <c r="F84" s="7" t="e">
        <f>IF(COUNTIF(I84:XFD84,"&gt;"&amp;0)=0,,HLOOKUP(COUNTIF(I84:XFD84,"&gt;"&amp;0)-MIN($F$1+1,COUNTIF(I84:XFD84,"&gt;"&amp;0)),I$1:XFD84,A84+1,FALSE))</f>
        <v>#REF!</v>
      </c>
      <c r="G84" s="8" t="e">
        <f t="shared" si="10"/>
        <v>#REF!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  <c r="AC84" s="9">
        <v>21</v>
      </c>
      <c r="AD84" s="9">
        <v>21</v>
      </c>
      <c r="AE84" s="9">
        <v>21</v>
      </c>
    </row>
    <row r="85" spans="1:31" x14ac:dyDescent="0.25">
      <c r="A85" s="9" t="e">
        <f>A84+1</f>
        <v>#REF!</v>
      </c>
      <c r="B85" s="9">
        <f t="array" ref="B85">IF(C85="",0,IF(OR(C85=Country_Comparison!$S$19:$S$38),1,0))</f>
        <v>0</v>
      </c>
      <c r="C85" s="9" t="str">
        <f t="shared" si="8"/>
        <v>Congo (Kinshasa)</v>
      </c>
      <c r="D85" s="6">
        <f t="shared" si="9"/>
        <v>25</v>
      </c>
      <c r="E85" s="6" t="e">
        <f>IF(COUNTIF(I85:XFD85,"&gt;"&amp;0)=0,,HLOOKUP(COUNTIF(I85:XFD85,"&gt;"&amp;0)-1,I$1:XFD85,A85+1,FALSE))</f>
        <v>#REF!</v>
      </c>
      <c r="F85" s="7" t="e">
        <f>IF(COUNTIF(I85:XFD85,"&gt;"&amp;0)=0,,HLOOKUP(COUNTIF(I85:XFD85,"&gt;"&amp;0)-MIN($F$1+1,COUNTIF(I85:XFD85,"&gt;"&amp;0)),I$1:XFD85,A85+1,FALSE))</f>
        <v>#REF!</v>
      </c>
      <c r="G85" s="8" t="e">
        <f t="shared" si="10"/>
        <v>#REF!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  <c r="Z85" s="9">
        <v>22</v>
      </c>
      <c r="AA85" s="9">
        <v>23</v>
      </c>
      <c r="AB85" s="9">
        <v>25</v>
      </c>
    </row>
    <row r="86" spans="1:31" x14ac:dyDescent="0.25">
      <c r="A86" s="9" t="e">
        <f>#REF!+1</f>
        <v>#REF!</v>
      </c>
      <c r="B86" s="9">
        <f t="array" ref="B86">IF(C86="",0,IF(OR(C86=Country_Comparison!$S$19:$S$38),1,0))</f>
        <v>0</v>
      </c>
      <c r="C86" s="9" t="str">
        <f t="shared" si="8"/>
        <v>Afghanistan</v>
      </c>
      <c r="D86" s="6">
        <f t="shared" si="9"/>
        <v>30</v>
      </c>
      <c r="E86" s="6" t="e">
        <f>IF(COUNTIF(I86:XFD86,"&gt;"&amp;0)=0,,HLOOKUP(COUNTIF(I86:XFD86,"&gt;"&amp;0)-1,I$1:XFD86,A86+1,FALSE))</f>
        <v>#REF!</v>
      </c>
      <c r="F86" s="7" t="e">
        <f>IF(COUNTIF(I86:XFD86,"&gt;"&amp;0)=0,,HLOOKUP(COUNTIF(I86:XFD86,"&gt;"&amp;0)-MIN($F$1+1,COUNTIF(I86:XFD86,"&gt;"&amp;0)),I$1:XFD86,A86+1,FALSE))</f>
        <v>#REF!</v>
      </c>
      <c r="G86" s="8" t="e">
        <f t="shared" si="10"/>
        <v>#REF!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  <c r="S86" s="9">
        <v>30</v>
      </c>
      <c r="T86" s="9">
        <v>30</v>
      </c>
      <c r="U86" s="9">
        <v>30</v>
      </c>
    </row>
    <row r="87" spans="1:31" x14ac:dyDescent="0.25">
      <c r="A87" s="9" t="e">
        <f>A86+1</f>
        <v>#REF!</v>
      </c>
      <c r="B87" s="9">
        <f t="array" ref="B87">IF(C87="",0,IF(OR(C87=Country_Comparison!$S$19:$S$38),1,0))</f>
        <v>0</v>
      </c>
      <c r="C87" s="9" t="str">
        <f t="shared" si="8"/>
        <v>Cuba</v>
      </c>
      <c r="D87" s="6">
        <f t="shared" si="9"/>
        <v>32</v>
      </c>
      <c r="E87" s="6" t="e">
        <f>IF(COUNTIF(I87:XFD87,"&gt;"&amp;0)=0,,HLOOKUP(COUNTIF(I87:XFD87,"&gt;"&amp;0)-1,I$1:XFD87,A87+1,FALSE))</f>
        <v>#REF!</v>
      </c>
      <c r="F87" s="7" t="e">
        <f>IF(COUNTIF(I87:XFD87,"&gt;"&amp;0)=0,,HLOOKUP(COUNTIF(I87:XFD87,"&gt;"&amp;0)-MIN($F$1+1,COUNTIF(I87:XFD87,"&gt;"&amp;0)),I$1:XFD87,A87+1,FALSE))</f>
        <v>#REF!</v>
      </c>
      <c r="G87" s="8" t="e">
        <f t="shared" si="10"/>
        <v>#REF!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  <c r="T87" s="9">
        <v>27</v>
      </c>
      <c r="U87" s="9">
        <v>31</v>
      </c>
      <c r="V87" s="9">
        <v>32</v>
      </c>
    </row>
    <row r="88" spans="1:31" x14ac:dyDescent="0.25">
      <c r="A88" s="9" t="e">
        <f>#REF!+1</f>
        <v>#REF!</v>
      </c>
      <c r="B88" s="9">
        <f t="array" ref="B88">IF(C88="",0,IF(OR(C88=Country_Comparison!$S$19:$S$38),1,0))</f>
        <v>0</v>
      </c>
      <c r="C88" s="9" t="str">
        <f t="shared" si="8"/>
        <v>Armenia</v>
      </c>
      <c r="D88" s="6">
        <f t="shared" si="9"/>
        <v>20</v>
      </c>
      <c r="E88" s="6" t="e">
        <f>IF(COUNTIF(I88:XFD88,"&gt;"&amp;0)=0,,HLOOKUP(COUNTIF(I88:XFD88,"&gt;"&amp;0)-1,I$1:XFD88,A88+1,FALSE))</f>
        <v>#REF!</v>
      </c>
      <c r="F88" s="7" t="e">
        <f>IF(COUNTIF(I88:XFD88,"&gt;"&amp;0)=0,,HLOOKUP(COUNTIF(I88:XFD88,"&gt;"&amp;0)-MIN($F$1+1,COUNTIF(I88:XFD88,"&gt;"&amp;0)),I$1:XFD88,A88+1,FALSE))</f>
        <v>#REF!</v>
      </c>
      <c r="G88" s="8" t="e">
        <f t="shared" si="10"/>
        <v>#REF!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  <c r="S88" s="9">
        <v>18</v>
      </c>
      <c r="T88" s="9">
        <v>19</v>
      </c>
      <c r="U88" s="9">
        <v>20</v>
      </c>
    </row>
    <row r="89" spans="1:31" x14ac:dyDescent="0.25">
      <c r="A89" s="9" t="e">
        <f>A88+1</f>
        <v>#REF!</v>
      </c>
      <c r="B89" s="9">
        <f t="array" ref="B89">IF(C89="",0,IF(OR(C89=Country_Comparison!$S$19:$S$38),1,0))</f>
        <v>0</v>
      </c>
      <c r="C89" s="9" t="str">
        <f t="shared" si="8"/>
        <v>Cameroon</v>
      </c>
      <c r="D89" s="6">
        <f t="shared" si="9"/>
        <v>22</v>
      </c>
      <c r="E89" s="6" t="e">
        <f>IF(COUNTIF(I89:XFD89,"&gt;"&amp;0)=0,,HLOOKUP(COUNTIF(I89:XFD89,"&gt;"&amp;0)-1,I$1:XFD89,A89+1,FALSE))</f>
        <v>#REF!</v>
      </c>
      <c r="F89" s="7" t="e">
        <f>IF(COUNTIF(I89:XFD89,"&gt;"&amp;0)=0,,HLOOKUP(COUNTIF(I89:XFD89,"&gt;"&amp;0)-MIN($F$1+1,COUNTIF(I89:XFD89,"&gt;"&amp;0)),I$1:XFD89,A89+1,FALSE))</f>
        <v>#REF!</v>
      </c>
      <c r="G89" s="8" t="e">
        <f t="shared" si="10"/>
        <v>#REF!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  <c r="V89" s="9">
        <v>22</v>
      </c>
      <c r="W89" s="9">
        <v>22</v>
      </c>
      <c r="X89" s="9">
        <v>22</v>
      </c>
    </row>
    <row r="90" spans="1:31" x14ac:dyDescent="0.25">
      <c r="A90" s="9" t="e">
        <f>A89+1</f>
        <v>#REF!</v>
      </c>
      <c r="B90" s="9">
        <f t="array" ref="B90">IF(C90="",0,IF(OR(C90=Country_Comparison!$S$19:$S$38),1,0))</f>
        <v>0</v>
      </c>
      <c r="C90" s="9" t="str">
        <f t="shared" si="8"/>
        <v>Azerbaijan</v>
      </c>
      <c r="D90" s="6">
        <f t="shared" si="9"/>
        <v>18</v>
      </c>
      <c r="E90" s="6" t="e">
        <f>IF(COUNTIF(I90:XFD90,"&gt;"&amp;0)=0,,HLOOKUP(COUNTIF(I90:XFD90,"&gt;"&amp;0)-1,I$1:XFD90,A90+1,FALSE))</f>
        <v>#REF!</v>
      </c>
      <c r="F90" s="7" t="e">
        <f>IF(COUNTIF(I90:XFD90,"&gt;"&amp;0)=0,,HLOOKUP(COUNTIF(I90:XFD90,"&gt;"&amp;0)-MIN($F$1+1,COUNTIF(I90:XFD90,"&gt;"&amp;0)),I$1:XFD90,A90+1,FALSE))</f>
        <v>#REF!</v>
      </c>
      <c r="G90" s="8" t="e">
        <f t="shared" si="10"/>
        <v>#REF!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  <c r="R90" s="9">
        <v>15</v>
      </c>
      <c r="S90" s="9">
        <v>15</v>
      </c>
      <c r="T90" s="9">
        <v>18</v>
      </c>
    </row>
    <row r="91" spans="1:31" x14ac:dyDescent="0.25">
      <c r="A91" s="9" t="e">
        <f>A90+1</f>
        <v>#REF!</v>
      </c>
      <c r="B91" s="9">
        <f t="array" ref="B91">IF(C91="",0,IF(OR(C91=Country_Comparison!$S$19:$S$38),1,0))</f>
        <v>0</v>
      </c>
      <c r="C91" s="9" t="str">
        <f t="shared" si="8"/>
        <v>Cyprus</v>
      </c>
      <c r="D91" s="6">
        <f t="shared" si="9"/>
        <v>12</v>
      </c>
      <c r="E91" s="6" t="e">
        <f>IF(COUNTIF(I91:XFD91,"&gt;"&amp;0)=0,,HLOOKUP(COUNTIF(I91:XFD91,"&gt;"&amp;0)-1,I$1:XFD91,A91+1,FALSE))</f>
        <v>#REF!</v>
      </c>
      <c r="F91" s="7" t="e">
        <f>IF(COUNTIF(I91:XFD91,"&gt;"&amp;0)=0,,HLOOKUP(COUNTIF(I91:XFD91,"&gt;"&amp;0)-MIN($F$1+1,COUNTIF(I91:XFD91,"&gt;"&amp;0)),I$1:XFD91,A91+1,FALSE))</f>
        <v>#REF!</v>
      </c>
      <c r="G91" s="8" t="e">
        <f t="shared" si="10"/>
        <v>#REF!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  <c r="Y91" s="9">
        <v>12</v>
      </c>
      <c r="Z91" s="9">
        <v>12</v>
      </c>
      <c r="AA91" s="9">
        <v>12</v>
      </c>
    </row>
    <row r="92" spans="1:31" x14ac:dyDescent="0.25">
      <c r="A92" s="9" t="e">
        <f>A91+1</f>
        <v>#REF!</v>
      </c>
      <c r="B92" s="9">
        <f t="array" ref="B92">IF(C92="",0,IF(OR(C92=Country_Comparison!$S$19:$S$38),1,0))</f>
        <v>0</v>
      </c>
      <c r="C92" s="9" t="str">
        <f t="shared" si="8"/>
        <v>Kazakhstan</v>
      </c>
      <c r="D92" s="6">
        <f t="shared" si="9"/>
        <v>17</v>
      </c>
      <c r="E92" s="6" t="e">
        <f>IF(COUNTIF(I92:XFD92,"&gt;"&amp;0)=0,,HLOOKUP(COUNTIF(I92:XFD92,"&gt;"&amp;0)-1,I$1:XFD92,A92+1,FALSE))</f>
        <v>#REF!</v>
      </c>
      <c r="F92" s="7" t="e">
        <f>IF(COUNTIF(I92:XFD92,"&gt;"&amp;0)=0,,HLOOKUP(COUNTIF(I92:XFD92,"&gt;"&amp;0)-MIN($F$1+1,COUNTIF(I92:XFD92,"&gt;"&amp;0)),I$1:XFD92,A92+1,FALSE))</f>
        <v>#REF!</v>
      </c>
      <c r="G92" s="8" t="e">
        <f t="shared" si="10"/>
        <v>#REF!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  <c r="P92" s="9">
        <v>17</v>
      </c>
      <c r="Q92" s="9">
        <v>17</v>
      </c>
      <c r="R92" s="9">
        <v>17</v>
      </c>
    </row>
    <row r="93" spans="1:31" x14ac:dyDescent="0.25">
      <c r="A93" s="9" t="e">
        <f>#REF!+1</f>
        <v>#REF!</v>
      </c>
      <c r="B93" s="9">
        <f t="array" ref="B93">IF(C93="",0,IF(OR(C93=Country_Comparison!$S$19:$S$38),1,0))</f>
        <v>0</v>
      </c>
      <c r="C93" s="9" t="str">
        <f t="shared" si="8"/>
        <v>Nigeria</v>
      </c>
      <c r="D93" s="6">
        <f t="shared" si="9"/>
        <v>19</v>
      </c>
      <c r="E93" s="6" t="e">
        <f>IF(COUNTIF(I93:XFD93,"&gt;"&amp;0)=0,,HLOOKUP(COUNTIF(I93:XFD93,"&gt;"&amp;0)-1,I$1:XFD93,A93+1,FALSE))</f>
        <v>#REF!</v>
      </c>
      <c r="F93" s="7" t="e">
        <f>IF(COUNTIF(I93:XFD93,"&gt;"&amp;0)=0,,HLOOKUP(COUNTIF(I93:XFD93,"&gt;"&amp;0)-MIN($F$1+1,COUNTIF(I93:XFD93,"&gt;"&amp;0)),I$1:XFD93,A93+1,FALSE))</f>
        <v>#REF!</v>
      </c>
      <c r="G93" s="8" t="e">
        <f t="shared" si="10"/>
        <v>#REF!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  <c r="N93" s="9">
        <v>13</v>
      </c>
      <c r="O93" s="9">
        <v>17</v>
      </c>
      <c r="P93" s="9">
        <v>19</v>
      </c>
    </row>
    <row r="94" spans="1:31" x14ac:dyDescent="0.25">
      <c r="A94" s="9" t="e">
        <f>A93+1</f>
        <v>#REF!</v>
      </c>
      <c r="B94" s="9">
        <f t="array" ref="B94">IF(C94="",0,IF(OR(C94=Country_Comparison!$S$19:$S$38),1,0))</f>
        <v>0</v>
      </c>
      <c r="C94" s="9" t="str">
        <f t="shared" si="8"/>
        <v>Singapore</v>
      </c>
      <c r="D94" s="6">
        <f t="shared" si="9"/>
        <v>11</v>
      </c>
      <c r="E94" s="6" t="e">
        <f>IF(COUNTIF(I94:XFD94,"&gt;"&amp;0)=0,,HLOOKUP(COUNTIF(I94:XFD94,"&gt;"&amp;0)-1,I$1:XFD94,A94+1,FALSE))</f>
        <v>#REF!</v>
      </c>
      <c r="F94" s="7" t="e">
        <f>IF(COUNTIF(I94:XFD94,"&gt;"&amp;0)=0,,HLOOKUP(COUNTIF(I94:XFD94,"&gt;"&amp;0)-MIN($F$1+1,COUNTIF(I94:XFD94,"&gt;"&amp;0)),I$1:XFD94,A94+1,FALSE))</f>
        <v>#REF!</v>
      </c>
      <c r="G94" s="8" t="e">
        <f t="shared" si="10"/>
        <v>#REF!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  <c r="N94" s="9">
        <v>10</v>
      </c>
      <c r="O94" s="9">
        <v>11</v>
      </c>
      <c r="P94" s="9">
        <v>11</v>
      </c>
    </row>
    <row r="95" spans="1:31" x14ac:dyDescent="0.25">
      <c r="A95" s="9" t="e">
        <f>A94+1</f>
        <v>#REF!</v>
      </c>
      <c r="B95" s="9">
        <f t="array" ref="B95">IF(C95="",0,IF(OR(C95=Country_Comparison!$S$19:$S$38),1,0))</f>
        <v>0</v>
      </c>
      <c r="C95" s="9" t="str">
        <f t="shared" si="8"/>
        <v>Iceland</v>
      </c>
      <c r="D95" s="6">
        <f t="shared" si="9"/>
        <v>9</v>
      </c>
      <c r="E95" s="6" t="e">
        <f>IF(COUNTIF(I95:XFD95,"&gt;"&amp;0)=0,,HLOOKUP(COUNTIF(I95:XFD95,"&gt;"&amp;0)-1,I$1:XFD95,A95+1,FALSE))</f>
        <v>#REF!</v>
      </c>
      <c r="F95" s="7" t="e">
        <f>IF(COUNTIF(I95:XFD95,"&gt;"&amp;0)=0,,HLOOKUP(COUNTIF(I95:XFD95,"&gt;"&amp;0)-MIN($F$1+1,COUNTIF(I95:XFD95,"&gt;"&amp;0)),I$1:XFD95,A95+1,FALSE))</f>
        <v>#REF!</v>
      </c>
      <c r="G95" s="8" t="e">
        <f t="shared" si="10"/>
        <v>#REF!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  <c r="N95" s="9">
        <v>8</v>
      </c>
      <c r="O95" s="9">
        <v>9</v>
      </c>
      <c r="P95" s="9">
        <v>9</v>
      </c>
    </row>
    <row r="96" spans="1:31" x14ac:dyDescent="0.25">
      <c r="A96" s="9" t="e">
        <f>#REF!+1</f>
        <v>#REF!</v>
      </c>
      <c r="B96" s="9">
        <f t="array" ref="B96">IF(C96="",0,IF(OR(C96=Country_Comparison!$S$19:$S$38),1,0))</f>
        <v>0</v>
      </c>
      <c r="C96" s="9" t="str">
        <f t="shared" si="8"/>
        <v>Kenya</v>
      </c>
      <c r="D96" s="6">
        <f t="shared" si="9"/>
        <v>12</v>
      </c>
      <c r="E96" s="6" t="e">
        <f>IF(COUNTIF(I96:XFD96,"&gt;"&amp;0)=0,,HLOOKUP(COUNTIF(I96:XFD96,"&gt;"&amp;0)-1,I$1:XFD96,A96+1,FALSE))</f>
        <v>#REF!</v>
      </c>
      <c r="F96" s="7" t="e">
        <f>IF(COUNTIF(I96:XFD96,"&gt;"&amp;0)=0,,HLOOKUP(COUNTIF(I96:XFD96,"&gt;"&amp;0)-MIN($F$1+1,COUNTIF(I96:XFD96,"&gt;"&amp;0)),I$1:XFD96,A96+1,FALSE))</f>
        <v>#REF!</v>
      </c>
      <c r="G96" s="8" t="e">
        <f t="shared" si="10"/>
        <v>#REF!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  <c r="M96" s="9">
        <v>11</v>
      </c>
      <c r="N96" s="9">
        <v>11</v>
      </c>
      <c r="O96" s="9">
        <v>12</v>
      </c>
    </row>
    <row r="97" spans="1:7" x14ac:dyDescent="0.25">
      <c r="A97" s="9" t="e">
        <f>A96+1</f>
        <v>#REF!</v>
      </c>
      <c r="B97" s="9">
        <f t="array" ref="B97">IF(C97="",0,IF(OR(C97=Country_Comparison!$S$19:$S$38),1,0))</f>
        <v>0</v>
      </c>
      <c r="C97" s="9" t="str">
        <f t="shared" si="8"/>
        <v/>
      </c>
      <c r="D97" s="6">
        <f t="shared" si="9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0"/>
        <v>0</v>
      </c>
    </row>
    <row r="98" spans="1:7" x14ac:dyDescent="0.25">
      <c r="A98" s="9" t="e">
        <f>A97+1</f>
        <v>#REF!</v>
      </c>
      <c r="B98" s="9">
        <f t="array" ref="B98">IF(C98="",0,IF(OR(C98=Country_Comparison!$S$19:$S$38),1,0))</f>
        <v>0</v>
      </c>
      <c r="C98" s="9" t="str">
        <f t="shared" si="8"/>
        <v/>
      </c>
      <c r="D98" s="6">
        <f t="shared" si="9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0"/>
        <v>0</v>
      </c>
    </row>
    <row r="99" spans="1:7" x14ac:dyDescent="0.25">
      <c r="A99" s="9" t="e">
        <f>A98+1</f>
        <v>#REF!</v>
      </c>
      <c r="B99" s="9">
        <f t="array" ref="B99">IF(C99="",0,IF(OR(C99=Country_Comparison!$S$19:$S$38),1,0))</f>
        <v>0</v>
      </c>
      <c r="C99" s="9" t="str">
        <f t="shared" si="8"/>
        <v/>
      </c>
      <c r="D99" s="6">
        <f t="shared" si="9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0"/>
        <v>0</v>
      </c>
    </row>
    <row r="100" spans="1:7" x14ac:dyDescent="0.25">
      <c r="A100" s="9" t="e">
        <f>A99+1</f>
        <v>#REF!</v>
      </c>
      <c r="B100" s="9">
        <f t="array" ref="B100">IF(C100="",0,IF(OR(C100=Country_Comparison!$S$19:$S$38),1,0))</f>
        <v>0</v>
      </c>
      <c r="C100" s="9" t="str">
        <f t="shared" si="8"/>
        <v/>
      </c>
      <c r="D100" s="6">
        <f t="shared" si="9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0"/>
        <v>0</v>
      </c>
    </row>
    <row r="101" spans="1:7" x14ac:dyDescent="0.25">
      <c r="A101" s="9" t="e">
        <f>A100+1</f>
        <v>#REF!</v>
      </c>
      <c r="B101" s="9">
        <f t="array" ref="B101">IF(C101="",0,IF(OR(C101=Country_Comparison!$S$19:$S$38),1,0))</f>
        <v>0</v>
      </c>
      <c r="C101" s="9" t="str">
        <f t="shared" si="8"/>
        <v/>
      </c>
      <c r="D101" s="6">
        <f t="shared" si="9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0"/>
        <v>0</v>
      </c>
    </row>
    <row r="102" spans="1:7" x14ac:dyDescent="0.25">
      <c r="A102" s="9" t="e">
        <f>A101+1</f>
        <v>#REF!</v>
      </c>
      <c r="B102" s="9">
        <f t="array" ref="B102">IF(C102="",0,IF(OR(C102=Country_Comparison!$S$19:$S$38),1,0))</f>
        <v>0</v>
      </c>
      <c r="C102" s="9" t="str">
        <f t="shared" si="8"/>
        <v/>
      </c>
      <c r="D102" s="6">
        <f t="shared" si="9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0"/>
        <v>0</v>
      </c>
    </row>
    <row r="103" spans="1:7" x14ac:dyDescent="0.25">
      <c r="A103" s="9" t="e">
        <f>A102+1</f>
        <v>#REF!</v>
      </c>
      <c r="B103" s="9">
        <f t="array" ref="B103">IF(C103="",0,IF(OR(C103=Country_Comparison!$S$19:$S$38),1,0))</f>
        <v>0</v>
      </c>
      <c r="C103" s="9" t="str">
        <f t="shared" si="8"/>
        <v/>
      </c>
      <c r="D103" s="6">
        <f t="shared" si="9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0"/>
        <v>0</v>
      </c>
    </row>
    <row r="104" spans="1:7" x14ac:dyDescent="0.25">
      <c r="A104" s="9" t="e">
        <f>A103+1</f>
        <v>#REF!</v>
      </c>
      <c r="B104" s="9">
        <f t="array" ref="B104">IF(C104="",0,IF(OR(C104=Country_Comparison!$S$19:$S$38),1,0))</f>
        <v>0</v>
      </c>
      <c r="C104" s="9" t="str">
        <f t="shared" si="8"/>
        <v/>
      </c>
      <c r="D104" s="6">
        <f t="shared" si="9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0"/>
        <v>0</v>
      </c>
    </row>
    <row r="105" spans="1:7" x14ac:dyDescent="0.25">
      <c r="A105" s="9" t="e">
        <f>A104+1</f>
        <v>#REF!</v>
      </c>
      <c r="B105" s="9">
        <f t="array" ref="B105">IF(C105="",0,IF(OR(C105=Country_Comparison!$S$19:$S$38),1,0))</f>
        <v>0</v>
      </c>
      <c r="C105" s="9" t="str">
        <f t="shared" si="8"/>
        <v/>
      </c>
      <c r="D105" s="6">
        <f t="shared" si="9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0"/>
        <v>0</v>
      </c>
    </row>
    <row r="106" spans="1:7" x14ac:dyDescent="0.25">
      <c r="A106" s="9" t="e">
        <f>A105+1</f>
        <v>#REF!</v>
      </c>
      <c r="B106" s="9">
        <f t="array" ref="B106">IF(C106="",0,IF(OR(C106=Country_Comparison!$S$19:$S$38),1,0))</f>
        <v>0</v>
      </c>
      <c r="C106" s="9" t="str">
        <f t="shared" si="8"/>
        <v/>
      </c>
      <c r="D106" s="6">
        <f t="shared" si="9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0"/>
        <v>0</v>
      </c>
    </row>
    <row r="107" spans="1:7" x14ac:dyDescent="0.25">
      <c r="A107" s="9" t="e">
        <f>A106+1</f>
        <v>#REF!</v>
      </c>
      <c r="B107" s="9">
        <f t="array" ref="B107">IF(C107="",0,IF(OR(C107=Country_Comparison!$S$19:$S$38),1,0))</f>
        <v>0</v>
      </c>
      <c r="C107" s="9" t="str">
        <f t="shared" si="8"/>
        <v/>
      </c>
      <c r="D107" s="6">
        <f t="shared" si="9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0"/>
        <v>0</v>
      </c>
    </row>
    <row r="108" spans="1:7" x14ac:dyDescent="0.25">
      <c r="A108" s="9" t="e">
        <f>A107+1</f>
        <v>#REF!</v>
      </c>
      <c r="B108" s="9">
        <f t="array" ref="B108">IF(C108="",0,IF(OR(C108=Country_Comparison!$S$19:$S$38),1,0))</f>
        <v>0</v>
      </c>
      <c r="C108" s="9" t="str">
        <f t="shared" si="8"/>
        <v/>
      </c>
      <c r="D108" s="6">
        <f t="shared" si="9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0"/>
        <v>0</v>
      </c>
    </row>
    <row r="109" spans="1:7" x14ac:dyDescent="0.25">
      <c r="A109" s="9" t="e">
        <f>A108+1</f>
        <v>#REF!</v>
      </c>
      <c r="B109" s="9">
        <f t="array" ref="B109">IF(C109="",0,IF(OR(C109=Country_Comparison!$S$19:$S$38),1,0))</f>
        <v>0</v>
      </c>
      <c r="C109" s="9" t="str">
        <f t="shared" si="8"/>
        <v/>
      </c>
      <c r="D109" s="6">
        <f t="shared" si="9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0"/>
        <v>0</v>
      </c>
    </row>
    <row r="110" spans="1:7" x14ac:dyDescent="0.25">
      <c r="A110" s="9" t="e">
        <f>A109+1</f>
        <v>#REF!</v>
      </c>
      <c r="B110" s="9">
        <f t="array" ref="B110">IF(C110="",0,IF(OR(C110=Country_Comparison!$S$19:$S$38),1,0))</f>
        <v>0</v>
      </c>
      <c r="C110" s="9" t="str">
        <f t="shared" si="8"/>
        <v/>
      </c>
      <c r="D110" s="6">
        <f t="shared" si="9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0"/>
        <v>0</v>
      </c>
    </row>
    <row r="111" spans="1:7" x14ac:dyDescent="0.25">
      <c r="A111" s="9" t="e">
        <f>A110+1</f>
        <v>#REF!</v>
      </c>
      <c r="B111" s="9">
        <f t="array" ref="B111">IF(C111="",0,IF(OR(C111=Country_Comparison!$S$19:$S$38),1,0))</f>
        <v>0</v>
      </c>
      <c r="C111" s="9" t="str">
        <f t="shared" si="8"/>
        <v/>
      </c>
      <c r="D111" s="6">
        <f t="shared" si="9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0"/>
        <v>0</v>
      </c>
    </row>
    <row r="112" spans="1:7" x14ac:dyDescent="0.25">
      <c r="A112" s="9" t="e">
        <f>A111+1</f>
        <v>#REF!</v>
      </c>
      <c r="B112" s="9">
        <f t="array" ref="B112">IF(C112="",0,IF(OR(C112=Country_Comparison!$S$19:$S$38),1,0))</f>
        <v>0</v>
      </c>
      <c r="C112" s="9" t="str">
        <f t="shared" si="8"/>
        <v/>
      </c>
      <c r="D112" s="6">
        <f t="shared" si="9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0"/>
        <v>0</v>
      </c>
    </row>
    <row r="113" spans="1:7" x14ac:dyDescent="0.25">
      <c r="A113" s="9" t="e">
        <f>A112+1</f>
        <v>#REF!</v>
      </c>
      <c r="B113" s="9">
        <f t="array" ref="B113">IF(C113="",0,IF(OR(C113=Country_Comparison!$S$19:$S$38),1,0))</f>
        <v>0</v>
      </c>
      <c r="C113" s="9" t="str">
        <f t="shared" si="8"/>
        <v/>
      </c>
      <c r="D113" s="6">
        <f t="shared" si="9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0"/>
        <v>0</v>
      </c>
    </row>
    <row r="114" spans="1:7" x14ac:dyDescent="0.25">
      <c r="A114" s="9" t="e">
        <f>A113+1</f>
        <v>#REF!</v>
      </c>
      <c r="B114" s="9">
        <f t="array" ref="B114">IF(C114="",0,IF(OR(C114=Country_Comparison!$S$19:$S$38),1,0))</f>
        <v>0</v>
      </c>
      <c r="C114" s="9" t="str">
        <f t="shared" si="8"/>
        <v/>
      </c>
      <c r="D114" s="6">
        <f t="shared" si="9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0"/>
        <v>0</v>
      </c>
    </row>
    <row r="115" spans="1:7" x14ac:dyDescent="0.25">
      <c r="A115" s="9" t="e">
        <f>A114+1</f>
        <v>#REF!</v>
      </c>
      <c r="B115" s="9">
        <f t="array" ref="B115">IF(C115="",0,IF(OR(C115=Country_Comparison!$S$19:$S$38),1,0))</f>
        <v>0</v>
      </c>
      <c r="C115" s="9" t="str">
        <f t="shared" si="8"/>
        <v/>
      </c>
      <c r="D115" s="6">
        <f t="shared" si="9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0"/>
        <v>0</v>
      </c>
    </row>
    <row r="116" spans="1:7" x14ac:dyDescent="0.25">
      <c r="A116" s="9" t="e">
        <f>A115+1</f>
        <v>#REF!</v>
      </c>
      <c r="B116" s="9">
        <f t="array" ref="B116">IF(C116="",0,IF(OR(C116=Country_Comparison!$S$19:$S$38),1,0))</f>
        <v>0</v>
      </c>
      <c r="C116" s="9" t="str">
        <f t="shared" si="8"/>
        <v/>
      </c>
      <c r="D116" s="6">
        <f t="shared" si="9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0"/>
        <v>0</v>
      </c>
    </row>
    <row r="117" spans="1:7" x14ac:dyDescent="0.25">
      <c r="A117" s="9" t="e">
        <f>A116+1</f>
        <v>#REF!</v>
      </c>
      <c r="B117" s="9">
        <f t="array" ref="B117">IF(C117="",0,IF(OR(C117=Country_Comparison!$S$19:$S$38),1,0))</f>
        <v>0</v>
      </c>
      <c r="C117" s="9" t="str">
        <f t="shared" si="8"/>
        <v/>
      </c>
      <c r="D117" s="6">
        <f t="shared" si="9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0"/>
        <v>0</v>
      </c>
    </row>
    <row r="118" spans="1:7" x14ac:dyDescent="0.25">
      <c r="A118" s="9" t="e">
        <f>A117+1</f>
        <v>#REF!</v>
      </c>
      <c r="B118" s="9">
        <f t="array" ref="B118">IF(C118="",0,IF(OR(C118=Country_Comparison!$S$19:$S$38),1,0))</f>
        <v>0</v>
      </c>
      <c r="C118" s="9" t="str">
        <f t="shared" si="8"/>
        <v/>
      </c>
      <c r="D118" s="6">
        <f t="shared" si="9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0"/>
        <v>0</v>
      </c>
    </row>
    <row r="119" spans="1:7" x14ac:dyDescent="0.25">
      <c r="A119" s="9" t="e">
        <f>A118+1</f>
        <v>#REF!</v>
      </c>
      <c r="B119" s="9">
        <f t="array" ref="B119">IF(C119="",0,IF(OR(C119=Country_Comparison!$S$19:$S$38),1,0))</f>
        <v>0</v>
      </c>
      <c r="C119" s="9" t="str">
        <f t="shared" si="8"/>
        <v/>
      </c>
      <c r="D119" s="6">
        <f t="shared" si="9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0"/>
        <v>0</v>
      </c>
    </row>
    <row r="120" spans="1:7" x14ac:dyDescent="0.25">
      <c r="A120" s="9" t="e">
        <f>A119+1</f>
        <v>#REF!</v>
      </c>
      <c r="B120" s="9">
        <f t="array" ref="B120">IF(C120="",0,IF(OR(C120=Country_Comparison!$S$19:$S$38),1,0))</f>
        <v>0</v>
      </c>
      <c r="C120" s="9" t="str">
        <f t="shared" si="8"/>
        <v/>
      </c>
      <c r="D120" s="6">
        <f t="shared" si="9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0"/>
        <v>0</v>
      </c>
    </row>
    <row r="121" spans="1:7" x14ac:dyDescent="0.25">
      <c r="A121" s="9" t="e">
        <f>A120+1</f>
        <v>#REF!</v>
      </c>
      <c r="B121" s="9">
        <f t="array" ref="B121">IF(C121="",0,IF(OR(C121=Country_Comparison!$S$19:$S$38),1,0))</f>
        <v>0</v>
      </c>
      <c r="C121" s="9" t="str">
        <f t="shared" si="8"/>
        <v/>
      </c>
      <c r="D121" s="6">
        <f t="shared" si="9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0"/>
        <v>0</v>
      </c>
    </row>
    <row r="122" spans="1:7" x14ac:dyDescent="0.25">
      <c r="A122" s="9" t="e">
        <f>A121+1</f>
        <v>#REF!</v>
      </c>
      <c r="B122" s="9">
        <f t="array" ref="B122">IF(C122="",0,IF(OR(C122=Country_Comparison!$S$19:$S$38),1,0))</f>
        <v>0</v>
      </c>
      <c r="C122" s="9" t="str">
        <f t="shared" si="8"/>
        <v/>
      </c>
      <c r="D122" s="6">
        <f t="shared" si="9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0"/>
        <v>0</v>
      </c>
    </row>
    <row r="123" spans="1:7" x14ac:dyDescent="0.25">
      <c r="A123" s="9" t="e">
        <f>A122+1</f>
        <v>#REF!</v>
      </c>
      <c r="B123" s="9">
        <f t="array" ref="B123">IF(C123="",0,IF(OR(C123=Country_Comparison!$S$19:$S$38),1,0))</f>
        <v>0</v>
      </c>
      <c r="C123" s="9" t="str">
        <f t="shared" si="8"/>
        <v/>
      </c>
      <c r="D123" s="6">
        <f t="shared" si="9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0"/>
        <v>0</v>
      </c>
    </row>
    <row r="124" spans="1:7" x14ac:dyDescent="0.25">
      <c r="A124" s="9" t="e">
        <f>A123+1</f>
        <v>#REF!</v>
      </c>
      <c r="B124" s="9">
        <f t="array" ref="B124">IF(C124="",0,IF(OR(C124=Country_Comparison!$S$19:$S$38),1,0))</f>
        <v>0</v>
      </c>
      <c r="C124" s="9" t="str">
        <f t="shared" si="8"/>
        <v/>
      </c>
      <c r="D124" s="6">
        <f t="shared" si="9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0"/>
        <v>0</v>
      </c>
    </row>
    <row r="125" spans="1:7" x14ac:dyDescent="0.25">
      <c r="A125" s="9" t="e">
        <f>A124+1</f>
        <v>#REF!</v>
      </c>
      <c r="B125" s="9">
        <f t="array" ref="B125">IF(C125="",0,IF(OR(C125=Country_Comparison!$S$19:$S$38),1,0))</f>
        <v>0</v>
      </c>
      <c r="C125" s="9" t="str">
        <f t="shared" si="8"/>
        <v/>
      </c>
      <c r="D125" s="6">
        <f t="shared" si="9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0"/>
        <v>0</v>
      </c>
    </row>
    <row r="126" spans="1:7" x14ac:dyDescent="0.25">
      <c r="A126" s="9" t="e">
        <f>A125+1</f>
        <v>#REF!</v>
      </c>
      <c r="B126" s="9">
        <f t="array" ref="B126">IF(C126="",0,IF(OR(C126=Country_Comparison!$S$19:$S$38),1,0))</f>
        <v>0</v>
      </c>
      <c r="C126" s="9" t="str">
        <f t="shared" si="8"/>
        <v/>
      </c>
      <c r="D126" s="6">
        <f t="shared" si="9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0"/>
        <v>0</v>
      </c>
    </row>
    <row r="127" spans="1:7" x14ac:dyDescent="0.25">
      <c r="A127" s="9" t="e">
        <f>A126+1</f>
        <v>#REF!</v>
      </c>
      <c r="B127" s="9">
        <f t="array" ref="B127">IF(C127="",0,IF(OR(C127=Country_Comparison!$S$19:$S$38),1,0))</f>
        <v>0</v>
      </c>
      <c r="C127" s="9" t="str">
        <f t="shared" si="8"/>
        <v/>
      </c>
      <c r="D127" s="6">
        <f t="shared" si="9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0"/>
        <v>0</v>
      </c>
    </row>
    <row r="128" spans="1:7" x14ac:dyDescent="0.25">
      <c r="A128" s="9" t="e">
        <f>A127+1</f>
        <v>#REF!</v>
      </c>
      <c r="B128" s="9">
        <f t="array" ref="B128">IF(C128="",0,IF(OR(C128=Country_Comparison!$S$19:$S$38),1,0))</f>
        <v>0</v>
      </c>
      <c r="C128" s="9" t="str">
        <f t="shared" si="8"/>
        <v/>
      </c>
      <c r="D128" s="6">
        <f t="shared" si="9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0"/>
        <v>0</v>
      </c>
    </row>
    <row r="129" spans="1:7" x14ac:dyDescent="0.25">
      <c r="A129" s="9" t="e">
        <f>A128+1</f>
        <v>#REF!</v>
      </c>
      <c r="B129" s="9">
        <f t="array" ref="B129">IF(C129="",0,IF(OR(C129=Country_Comparison!$S$19:$S$38),1,0))</f>
        <v>0</v>
      </c>
      <c r="C129" s="9" t="str">
        <f t="shared" si="8"/>
        <v/>
      </c>
      <c r="D129" s="6">
        <f t="shared" si="9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0"/>
        <v>0</v>
      </c>
    </row>
    <row r="130" spans="1:7" x14ac:dyDescent="0.25">
      <c r="A130" s="9" t="e">
        <f>A129+1</f>
        <v>#REF!</v>
      </c>
      <c r="B130" s="9">
        <f t="array" ref="B130">IF(C130="",0,IF(OR(C130=Country_Comparison!$S$19:$S$38),1,0))</f>
        <v>0</v>
      </c>
      <c r="C130" s="9" t="str">
        <f t="shared" si="8"/>
        <v/>
      </c>
      <c r="D130" s="6">
        <f t="shared" si="9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0"/>
        <v>0</v>
      </c>
    </row>
    <row r="131" spans="1:7" x14ac:dyDescent="0.25">
      <c r="A131" s="9" t="e">
        <f>A130+1</f>
        <v>#REF!</v>
      </c>
      <c r="B131" s="9">
        <f t="array" ref="B131">IF(C131="",0,IF(OR(C131=Country_Comparison!$S$19:$S$38),1,0))</f>
        <v>0</v>
      </c>
      <c r="C131" s="9" t="str">
        <f t="shared" si="8"/>
        <v/>
      </c>
      <c r="D131" s="6">
        <f t="shared" si="9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0"/>
        <v>0</v>
      </c>
    </row>
    <row r="132" spans="1:7" x14ac:dyDescent="0.25">
      <c r="A132" s="9" t="e">
        <f>A131+1</f>
        <v>#REF!</v>
      </c>
      <c r="B132" s="9">
        <f t="array" ref="B132">IF(C132="",0,IF(OR(C132=Country_Comparison!$S$19:$S$38),1,0))</f>
        <v>0</v>
      </c>
      <c r="C132" s="9" t="str">
        <f t="shared" si="8"/>
        <v/>
      </c>
      <c r="D132" s="6">
        <f t="shared" si="9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0"/>
        <v>0</v>
      </c>
    </row>
    <row r="133" spans="1:7" x14ac:dyDescent="0.25">
      <c r="A133" s="9" t="e">
        <f>A132+1</f>
        <v>#REF!</v>
      </c>
      <c r="B133" s="9">
        <f t="array" ref="B133">IF(C133="",0,IF(OR(C133=Country_Comparison!$S$19:$S$38),1,0))</f>
        <v>0</v>
      </c>
      <c r="C133" s="9" t="str">
        <f t="shared" si="8"/>
        <v/>
      </c>
      <c r="D133" s="6">
        <f t="shared" si="9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0"/>
        <v>0</v>
      </c>
    </row>
    <row r="134" spans="1:7" x14ac:dyDescent="0.25">
      <c r="A134" s="9" t="e">
        <f>A133+1</f>
        <v>#REF!</v>
      </c>
      <c r="B134" s="9">
        <f t="array" ref="B134">IF(C134="",0,IF(OR(C134=Country_Comparison!$S$19:$S$38),1,0))</f>
        <v>0</v>
      </c>
      <c r="C134" s="9" t="str">
        <f t="shared" ref="C134:C197" si="11">IF(H134="","",H134)</f>
        <v/>
      </c>
      <c r="D134" s="6">
        <f t="shared" ref="D134:D197" si="12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3">IF(COUNTIF(I134:XFD134,"&gt;"&amp;0)=0,,(E134/F134)^(1/MIN(COUNTIF(I134:XFD134,"&gt;"&amp;0)-1,$F$1)))</f>
        <v>0</v>
      </c>
    </row>
    <row r="135" spans="1:7" x14ac:dyDescent="0.25">
      <c r="A135" s="9" t="e">
        <f>A134+1</f>
        <v>#REF!</v>
      </c>
      <c r="B135" s="9">
        <f t="array" ref="B135">IF(C135="",0,IF(OR(C135=Country_Comparison!$S$19:$S$38),1,0))</f>
        <v>0</v>
      </c>
      <c r="C135" s="9" t="str">
        <f t="shared" si="11"/>
        <v/>
      </c>
      <c r="D135" s="6">
        <f t="shared" si="12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3"/>
        <v>0</v>
      </c>
    </row>
    <row r="136" spans="1:7" x14ac:dyDescent="0.25">
      <c r="A136" s="9" t="e">
        <f>A135+1</f>
        <v>#REF!</v>
      </c>
      <c r="B136" s="9">
        <f t="array" ref="B136">IF(C136="",0,IF(OR(C136=Country_Comparison!$S$19:$S$38),1,0))</f>
        <v>0</v>
      </c>
      <c r="C136" s="9" t="str">
        <f t="shared" si="11"/>
        <v/>
      </c>
      <c r="D136" s="6">
        <f t="shared" si="12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3"/>
        <v>0</v>
      </c>
    </row>
    <row r="137" spans="1:7" x14ac:dyDescent="0.25">
      <c r="A137" s="9" t="e">
        <f>A136+1</f>
        <v>#REF!</v>
      </c>
      <c r="B137" s="9">
        <f t="array" ref="B137">IF(C137="",0,IF(OR(C137=Country_Comparison!$S$19:$S$38),1,0))</f>
        <v>0</v>
      </c>
      <c r="C137" s="9" t="str">
        <f t="shared" si="11"/>
        <v/>
      </c>
      <c r="D137" s="6">
        <f t="shared" si="12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3"/>
        <v>0</v>
      </c>
    </row>
    <row r="138" spans="1:7" x14ac:dyDescent="0.25">
      <c r="A138" s="9" t="e">
        <f>A137+1</f>
        <v>#REF!</v>
      </c>
      <c r="B138" s="9">
        <f t="array" ref="B138">IF(C138="",0,IF(OR(C138=Country_Comparison!$S$19:$S$38),1,0))</f>
        <v>0</v>
      </c>
      <c r="C138" s="9" t="str">
        <f t="shared" si="11"/>
        <v/>
      </c>
      <c r="D138" s="6">
        <f t="shared" si="12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3"/>
        <v>0</v>
      </c>
    </row>
    <row r="139" spans="1:7" x14ac:dyDescent="0.25">
      <c r="A139" s="9" t="e">
        <f>A138+1</f>
        <v>#REF!</v>
      </c>
      <c r="B139" s="9">
        <f t="array" ref="B139">IF(C139="",0,IF(OR(C139=Country_Comparison!$S$19:$S$38),1,0))</f>
        <v>0</v>
      </c>
      <c r="C139" s="9" t="str">
        <f t="shared" si="11"/>
        <v/>
      </c>
      <c r="D139" s="6">
        <f t="shared" si="12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3"/>
        <v>0</v>
      </c>
    </row>
    <row r="140" spans="1:7" x14ac:dyDescent="0.25">
      <c r="A140" s="9" t="e">
        <f>A139+1</f>
        <v>#REF!</v>
      </c>
      <c r="B140" s="9">
        <f t="array" ref="B140">IF(C140="",0,IF(OR(C140=Country_Comparison!$S$19:$S$38),1,0))</f>
        <v>0</v>
      </c>
      <c r="C140" s="9" t="str">
        <f t="shared" si="11"/>
        <v/>
      </c>
      <c r="D140" s="6">
        <f t="shared" si="12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3"/>
        <v>0</v>
      </c>
    </row>
    <row r="141" spans="1:7" x14ac:dyDescent="0.25">
      <c r="A141" s="9" t="e">
        <f>A140+1</f>
        <v>#REF!</v>
      </c>
      <c r="B141" s="9">
        <f t="array" ref="B141">IF(C141="",0,IF(OR(C141=Country_Comparison!$S$19:$S$38),1,0))</f>
        <v>0</v>
      </c>
      <c r="C141" s="9" t="str">
        <f t="shared" si="11"/>
        <v/>
      </c>
      <c r="D141" s="6">
        <f t="shared" si="12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3"/>
        <v>0</v>
      </c>
    </row>
    <row r="142" spans="1:7" x14ac:dyDescent="0.25">
      <c r="A142" s="9" t="e">
        <f>A141+1</f>
        <v>#REF!</v>
      </c>
      <c r="B142" s="9">
        <f t="array" ref="B142">IF(C142="",0,IF(OR(C142=Country_Comparison!$S$19:$S$38),1,0))</f>
        <v>0</v>
      </c>
      <c r="C142" s="9" t="str">
        <f t="shared" si="11"/>
        <v/>
      </c>
      <c r="D142" s="6">
        <f t="shared" si="12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3"/>
        <v>0</v>
      </c>
    </row>
    <row r="143" spans="1:7" x14ac:dyDescent="0.25">
      <c r="A143" s="9" t="e">
        <f>A142+1</f>
        <v>#REF!</v>
      </c>
      <c r="B143" s="9">
        <f t="array" ref="B143">IF(C143="",0,IF(OR(C143=Country_Comparison!$S$19:$S$38),1,0))</f>
        <v>0</v>
      </c>
      <c r="C143" s="9" t="str">
        <f t="shared" si="11"/>
        <v/>
      </c>
      <c r="D143" s="6">
        <f t="shared" si="12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3"/>
        <v>0</v>
      </c>
    </row>
    <row r="144" spans="1:7" x14ac:dyDescent="0.25">
      <c r="A144" s="9" t="e">
        <f>A143+1</f>
        <v>#REF!</v>
      </c>
      <c r="B144" s="9">
        <f t="array" ref="B144">IF(C144="",0,IF(OR(C144=Country_Comparison!$S$19:$S$38),1,0))</f>
        <v>0</v>
      </c>
      <c r="C144" s="9" t="str">
        <f t="shared" si="11"/>
        <v/>
      </c>
      <c r="D144" s="6">
        <f t="shared" si="12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3"/>
        <v>0</v>
      </c>
    </row>
    <row r="145" spans="1:7" x14ac:dyDescent="0.25">
      <c r="A145" s="9" t="e">
        <f>A144+1</f>
        <v>#REF!</v>
      </c>
      <c r="B145" s="9">
        <f t="array" ref="B145">IF(C145="",0,IF(OR(C145=Country_Comparison!$S$19:$S$38),1,0))</f>
        <v>0</v>
      </c>
      <c r="C145" s="9" t="str">
        <f t="shared" si="11"/>
        <v/>
      </c>
      <c r="D145" s="6">
        <f t="shared" si="12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3"/>
        <v>0</v>
      </c>
    </row>
    <row r="146" spans="1:7" x14ac:dyDescent="0.25">
      <c r="A146" s="9" t="e">
        <f>A145+1</f>
        <v>#REF!</v>
      </c>
      <c r="B146" s="9">
        <f t="array" ref="B146">IF(C146="",0,IF(OR(C146=Country_Comparison!$S$19:$S$38),1,0))</f>
        <v>0</v>
      </c>
      <c r="C146" s="9" t="str">
        <f t="shared" si="11"/>
        <v/>
      </c>
      <c r="D146" s="6">
        <f t="shared" si="12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3"/>
        <v>0</v>
      </c>
    </row>
    <row r="147" spans="1:7" x14ac:dyDescent="0.25">
      <c r="A147" s="9" t="e">
        <f>A146+1</f>
        <v>#REF!</v>
      </c>
      <c r="B147" s="9">
        <f t="array" ref="B147">IF(C147="",0,IF(OR(C147=Country_Comparison!$S$19:$S$38),1,0))</f>
        <v>0</v>
      </c>
      <c r="C147" s="9" t="str">
        <f t="shared" si="11"/>
        <v/>
      </c>
      <c r="D147" s="6">
        <f t="shared" si="12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3"/>
        <v>0</v>
      </c>
    </row>
    <row r="148" spans="1:7" x14ac:dyDescent="0.25">
      <c r="A148" s="9" t="e">
        <f>A147+1</f>
        <v>#REF!</v>
      </c>
      <c r="B148" s="9">
        <f t="array" ref="B148">IF(C148="",0,IF(OR(C148=Country_Comparison!$S$19:$S$38),1,0))</f>
        <v>0</v>
      </c>
      <c r="C148" s="9" t="str">
        <f t="shared" si="11"/>
        <v/>
      </c>
      <c r="D148" s="6">
        <f t="shared" si="12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3"/>
        <v>0</v>
      </c>
    </row>
    <row r="149" spans="1:7" x14ac:dyDescent="0.25">
      <c r="A149" s="9" t="e">
        <f>A148+1</f>
        <v>#REF!</v>
      </c>
      <c r="B149" s="9">
        <f t="array" ref="B149">IF(C149="",0,IF(OR(C149=Country_Comparison!$S$19:$S$38),1,0))</f>
        <v>0</v>
      </c>
      <c r="C149" s="9" t="str">
        <f t="shared" si="11"/>
        <v/>
      </c>
      <c r="D149" s="6">
        <f t="shared" si="12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3"/>
        <v>0</v>
      </c>
    </row>
    <row r="150" spans="1:7" x14ac:dyDescent="0.25">
      <c r="A150" s="9" t="e">
        <f>A149+1</f>
        <v>#REF!</v>
      </c>
      <c r="B150" s="9">
        <f t="array" ref="B150">IF(C150="",0,IF(OR(C150=Country_Comparison!$S$19:$S$38),1,0))</f>
        <v>0</v>
      </c>
      <c r="C150" s="9" t="str">
        <f t="shared" si="11"/>
        <v/>
      </c>
      <c r="D150" s="6">
        <f t="shared" si="12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3"/>
        <v>0</v>
      </c>
    </row>
    <row r="151" spans="1:7" x14ac:dyDescent="0.25">
      <c r="A151" s="9" t="e">
        <f>A150+1</f>
        <v>#REF!</v>
      </c>
      <c r="B151" s="9">
        <f t="array" ref="B151">IF(C151="",0,IF(OR(C151=Country_Comparison!$S$19:$S$38),1,0))</f>
        <v>0</v>
      </c>
      <c r="C151" s="9" t="str">
        <f t="shared" si="11"/>
        <v/>
      </c>
      <c r="D151" s="6">
        <f t="shared" si="12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3"/>
        <v>0</v>
      </c>
    </row>
    <row r="152" spans="1:7" x14ac:dyDescent="0.25">
      <c r="A152" s="9" t="e">
        <f>A151+1</f>
        <v>#REF!</v>
      </c>
      <c r="B152" s="9">
        <f t="array" ref="B152">IF(C152="",0,IF(OR(C152=Country_Comparison!$S$19:$S$38),1,0))</f>
        <v>0</v>
      </c>
      <c r="C152" s="9" t="str">
        <f t="shared" si="11"/>
        <v/>
      </c>
      <c r="D152" s="6">
        <f t="shared" si="12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3"/>
        <v>0</v>
      </c>
    </row>
    <row r="153" spans="1:7" x14ac:dyDescent="0.25">
      <c r="A153" s="9" t="e">
        <f>A152+1</f>
        <v>#REF!</v>
      </c>
      <c r="B153" s="9">
        <f t="array" ref="B153">IF(C153="",0,IF(OR(C153=Country_Comparison!$S$19:$S$38),1,0))</f>
        <v>0</v>
      </c>
      <c r="C153" s="9" t="str">
        <f t="shared" si="11"/>
        <v/>
      </c>
      <c r="D153" s="6">
        <f t="shared" si="12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3"/>
        <v>0</v>
      </c>
    </row>
    <row r="154" spans="1:7" x14ac:dyDescent="0.25">
      <c r="A154" s="9" t="e">
        <f>A153+1</f>
        <v>#REF!</v>
      </c>
      <c r="B154" s="9">
        <f t="array" ref="B154">IF(C154="",0,IF(OR(C154=Country_Comparison!$S$19:$S$38),1,0))</f>
        <v>0</v>
      </c>
      <c r="C154" s="9" t="str">
        <f t="shared" si="11"/>
        <v/>
      </c>
      <c r="D154" s="6">
        <f t="shared" si="12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3"/>
        <v>0</v>
      </c>
    </row>
    <row r="155" spans="1:7" x14ac:dyDescent="0.25">
      <c r="A155" s="9" t="e">
        <f>A154+1</f>
        <v>#REF!</v>
      </c>
      <c r="B155" s="9">
        <f t="array" ref="B155">IF(C155="",0,IF(OR(C155=Country_Comparison!$S$19:$S$38),1,0))</f>
        <v>0</v>
      </c>
      <c r="C155" s="9" t="str">
        <f t="shared" si="11"/>
        <v/>
      </c>
      <c r="D155" s="6">
        <f t="shared" si="12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3"/>
        <v>0</v>
      </c>
    </row>
    <row r="156" spans="1:7" x14ac:dyDescent="0.25">
      <c r="A156" s="9" t="e">
        <f>A155+1</f>
        <v>#REF!</v>
      </c>
      <c r="B156" s="9">
        <f t="array" ref="B156">IF(C156="",0,IF(OR(C156=Country_Comparison!$S$19:$S$38),1,0))</f>
        <v>0</v>
      </c>
      <c r="C156" s="9" t="str">
        <f t="shared" si="11"/>
        <v/>
      </c>
      <c r="D156" s="6">
        <f t="shared" si="12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3"/>
        <v>0</v>
      </c>
    </row>
    <row r="157" spans="1:7" x14ac:dyDescent="0.25">
      <c r="A157" s="9" t="e">
        <f>A156+1</f>
        <v>#REF!</v>
      </c>
      <c r="B157" s="9">
        <f t="array" ref="B157">IF(C157="",0,IF(OR(C157=Country_Comparison!$S$19:$S$38),1,0))</f>
        <v>0</v>
      </c>
      <c r="C157" s="9" t="str">
        <f t="shared" si="11"/>
        <v/>
      </c>
      <c r="D157" s="6">
        <f t="shared" si="12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3"/>
        <v>0</v>
      </c>
    </row>
    <row r="158" spans="1:7" x14ac:dyDescent="0.25">
      <c r="A158" s="9" t="e">
        <f>A157+1</f>
        <v>#REF!</v>
      </c>
      <c r="B158" s="9">
        <f t="array" ref="B158">IF(C158="",0,IF(OR(C158=Country_Comparison!$S$19:$S$38),1,0))</f>
        <v>0</v>
      </c>
      <c r="C158" s="9" t="str">
        <f t="shared" si="11"/>
        <v/>
      </c>
      <c r="D158" s="6">
        <f t="shared" si="12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3"/>
        <v>0</v>
      </c>
    </row>
    <row r="159" spans="1:7" x14ac:dyDescent="0.25">
      <c r="A159" s="9" t="e">
        <f>A158+1</f>
        <v>#REF!</v>
      </c>
      <c r="B159" s="9">
        <f t="array" ref="B159">IF(C159="",0,IF(OR(C159=Country_Comparison!$S$19:$S$38),1,0))</f>
        <v>0</v>
      </c>
      <c r="C159" s="9" t="str">
        <f t="shared" si="11"/>
        <v/>
      </c>
      <c r="D159" s="6">
        <f t="shared" si="12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3"/>
        <v>0</v>
      </c>
    </row>
    <row r="160" spans="1:7" x14ac:dyDescent="0.25">
      <c r="A160" s="9" t="e">
        <f>A159+1</f>
        <v>#REF!</v>
      </c>
      <c r="B160" s="9">
        <f t="array" ref="B160">IF(C160="",0,IF(OR(C160=Country_Comparison!$S$19:$S$38),1,0))</f>
        <v>0</v>
      </c>
      <c r="C160" s="9" t="str">
        <f t="shared" si="11"/>
        <v/>
      </c>
      <c r="D160" s="6">
        <f t="shared" si="12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3"/>
        <v>0</v>
      </c>
    </row>
    <row r="161" spans="2:7" x14ac:dyDescent="0.25">
      <c r="B161" s="9">
        <f t="array" ref="B161">IF(C161="",0,IF(OR(C161=Country_Comparison!$S$19:$S$38),1,0))</f>
        <v>0</v>
      </c>
      <c r="C161" s="9" t="str">
        <f t="shared" si="11"/>
        <v/>
      </c>
      <c r="D161" s="6">
        <f t="shared" si="12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3"/>
        <v>0</v>
      </c>
    </row>
    <row r="162" spans="2:7" x14ac:dyDescent="0.25">
      <c r="B162" s="9">
        <f t="array" ref="B162">IF(C162="",0,IF(OR(C162=Country_Comparison!$S$19:$S$38),1,0))</f>
        <v>0</v>
      </c>
      <c r="C162" s="9" t="str">
        <f t="shared" si="11"/>
        <v/>
      </c>
      <c r="D162" s="6">
        <f t="shared" si="12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3"/>
        <v>0</v>
      </c>
    </row>
    <row r="163" spans="2:7" x14ac:dyDescent="0.25">
      <c r="B163" s="9">
        <f t="array" ref="B163">IF(C163="",0,IF(OR(C163=Country_Comparison!$S$19:$S$38),1,0))</f>
        <v>0</v>
      </c>
      <c r="C163" s="9" t="str">
        <f t="shared" si="11"/>
        <v/>
      </c>
      <c r="D163" s="6">
        <f t="shared" si="12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3"/>
        <v>0</v>
      </c>
    </row>
    <row r="164" spans="2:7" x14ac:dyDescent="0.25">
      <c r="B164" s="9">
        <f t="array" ref="B164">IF(C164="",0,IF(OR(C164=Country_Comparison!$S$19:$S$38),1,0))</f>
        <v>0</v>
      </c>
      <c r="C164" s="9" t="str">
        <f t="shared" si="11"/>
        <v/>
      </c>
      <c r="D164" s="6">
        <f t="shared" si="12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3"/>
        <v>0</v>
      </c>
    </row>
    <row r="165" spans="2:7" x14ac:dyDescent="0.25">
      <c r="B165" s="9">
        <f t="array" ref="B165">IF(C165="",0,IF(OR(C165=Country_Comparison!$S$19:$S$38),1,0))</f>
        <v>0</v>
      </c>
      <c r="C165" s="9" t="str">
        <f t="shared" si="11"/>
        <v/>
      </c>
      <c r="D165" s="6">
        <f t="shared" si="12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3"/>
        <v>0</v>
      </c>
    </row>
    <row r="166" spans="2:7" x14ac:dyDescent="0.25">
      <c r="B166" s="9">
        <f t="array" ref="B166">IF(C166="",0,IF(OR(C166=Country_Comparison!$S$19:$S$38),1,0))</f>
        <v>0</v>
      </c>
      <c r="C166" s="9" t="str">
        <f t="shared" si="11"/>
        <v/>
      </c>
      <c r="D166" s="6">
        <f t="shared" si="12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3"/>
        <v>0</v>
      </c>
    </row>
    <row r="167" spans="2:7" x14ac:dyDescent="0.25">
      <c r="B167" s="9">
        <f t="array" ref="B167">IF(C167="",0,IF(OR(C167=Country_Comparison!$S$19:$S$38),1,0))</f>
        <v>0</v>
      </c>
      <c r="C167" s="9" t="str">
        <f t="shared" si="11"/>
        <v/>
      </c>
      <c r="D167" s="6">
        <f t="shared" si="12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3"/>
        <v>0</v>
      </c>
    </row>
    <row r="168" spans="2:7" x14ac:dyDescent="0.25">
      <c r="B168" s="9">
        <f t="array" ref="B168">IF(C168="",0,IF(OR(C168=Country_Comparison!$S$19:$S$38),1,0))</f>
        <v>0</v>
      </c>
      <c r="C168" s="9" t="str">
        <f t="shared" si="11"/>
        <v/>
      </c>
      <c r="D168" s="6">
        <f t="shared" si="12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3"/>
        <v>0</v>
      </c>
    </row>
    <row r="169" spans="2:7" x14ac:dyDescent="0.25">
      <c r="B169" s="9">
        <f t="array" ref="B169">IF(C169="",0,IF(OR(C169=Country_Comparison!$S$19:$S$38),1,0))</f>
        <v>0</v>
      </c>
      <c r="C169" s="9" t="str">
        <f t="shared" si="11"/>
        <v/>
      </c>
      <c r="D169" s="6">
        <f t="shared" si="12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3"/>
        <v>0</v>
      </c>
    </row>
    <row r="170" spans="2:7" x14ac:dyDescent="0.25">
      <c r="B170" s="9">
        <f t="array" ref="B170">IF(C170="",0,IF(OR(C170=Country_Comparison!$S$19:$S$38),1,0))</f>
        <v>0</v>
      </c>
      <c r="C170" s="9" t="str">
        <f t="shared" si="11"/>
        <v/>
      </c>
      <c r="D170" s="6">
        <f t="shared" si="12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3"/>
        <v>0</v>
      </c>
    </row>
    <row r="171" spans="2:7" x14ac:dyDescent="0.25">
      <c r="B171" s="9">
        <f t="array" ref="B171">IF(C171="",0,IF(OR(C171=Country_Comparison!$S$19:$S$38),1,0))</f>
        <v>0</v>
      </c>
      <c r="C171" s="9" t="str">
        <f t="shared" si="11"/>
        <v/>
      </c>
      <c r="D171" s="6">
        <f t="shared" si="12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3"/>
        <v>0</v>
      </c>
    </row>
    <row r="172" spans="2:7" x14ac:dyDescent="0.25">
      <c r="B172" s="9">
        <f t="array" ref="B172">IF(C172="",0,IF(OR(C172=Country_Comparison!$S$19:$S$38),1,0))</f>
        <v>0</v>
      </c>
      <c r="C172" s="9" t="str">
        <f t="shared" si="11"/>
        <v/>
      </c>
      <c r="D172" s="6">
        <f t="shared" si="12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3"/>
        <v>0</v>
      </c>
    </row>
    <row r="173" spans="2:7" x14ac:dyDescent="0.25">
      <c r="B173" s="9">
        <f t="array" ref="B173">IF(C173="",0,IF(OR(C173=Country_Comparison!$S$19:$S$38),1,0))</f>
        <v>0</v>
      </c>
      <c r="C173" s="9" t="str">
        <f t="shared" si="11"/>
        <v/>
      </c>
      <c r="D173" s="6">
        <f t="shared" si="12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3"/>
        <v>0</v>
      </c>
    </row>
    <row r="174" spans="2:7" x14ac:dyDescent="0.25">
      <c r="B174" s="9">
        <f t="array" ref="B174">IF(C174="",0,IF(OR(C174=Country_Comparison!$S$19:$S$38),1,0))</f>
        <v>0</v>
      </c>
      <c r="C174" s="9" t="str">
        <f t="shared" si="11"/>
        <v/>
      </c>
      <c r="D174" s="6">
        <f t="shared" si="12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3"/>
        <v>0</v>
      </c>
    </row>
    <row r="175" spans="2:7" x14ac:dyDescent="0.25">
      <c r="B175" s="9">
        <f t="array" ref="B175">IF(C175="",0,IF(OR(C175=Country_Comparison!$S$19:$S$38),1,0))</f>
        <v>0</v>
      </c>
      <c r="C175" s="9" t="str">
        <f t="shared" si="11"/>
        <v/>
      </c>
      <c r="D175" s="6">
        <f t="shared" si="12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3"/>
        <v>0</v>
      </c>
    </row>
    <row r="176" spans="2:7" x14ac:dyDescent="0.25">
      <c r="B176" s="9">
        <f t="array" ref="B176">IF(C176="",0,IF(OR(C176=Country_Comparison!$S$19:$S$38),1,0))</f>
        <v>0</v>
      </c>
      <c r="C176" s="9" t="str">
        <f t="shared" si="11"/>
        <v/>
      </c>
      <c r="D176" s="6">
        <f t="shared" si="12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3"/>
        <v>0</v>
      </c>
    </row>
    <row r="177" spans="2:7" x14ac:dyDescent="0.25">
      <c r="B177" s="9">
        <f t="array" ref="B177">IF(C177="",0,IF(OR(C177=Country_Comparison!$S$19:$S$38),1,0))</f>
        <v>0</v>
      </c>
      <c r="C177" s="9" t="str">
        <f t="shared" si="11"/>
        <v/>
      </c>
      <c r="D177" s="6">
        <f t="shared" si="12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3"/>
        <v>0</v>
      </c>
    </row>
    <row r="178" spans="2:7" x14ac:dyDescent="0.25">
      <c r="B178" s="9">
        <f t="array" ref="B178">IF(C178="",0,IF(OR(C178=Country_Comparison!$S$19:$S$38),1,0))</f>
        <v>0</v>
      </c>
      <c r="C178" s="9" t="str">
        <f t="shared" si="11"/>
        <v/>
      </c>
      <c r="D178" s="6">
        <f t="shared" si="12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3"/>
        <v>0</v>
      </c>
    </row>
    <row r="179" spans="2:7" x14ac:dyDescent="0.25">
      <c r="B179" s="9">
        <f t="array" ref="B179">IF(C179="",0,IF(OR(C179=Country_Comparison!$S$19:$S$38),1,0))</f>
        <v>0</v>
      </c>
      <c r="C179" s="9" t="str">
        <f t="shared" si="11"/>
        <v/>
      </c>
      <c r="D179" s="6">
        <f t="shared" si="12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3"/>
        <v>0</v>
      </c>
    </row>
    <row r="180" spans="2:7" x14ac:dyDescent="0.25">
      <c r="B180" s="9">
        <f t="array" ref="B180">IF(C180="",0,IF(OR(C180=Country_Comparison!$S$19:$S$38),1,0))</f>
        <v>0</v>
      </c>
      <c r="C180" s="9" t="str">
        <f t="shared" si="11"/>
        <v/>
      </c>
      <c r="D180" s="6">
        <f t="shared" si="12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3"/>
        <v>0</v>
      </c>
    </row>
    <row r="181" spans="2:7" x14ac:dyDescent="0.25">
      <c r="B181" s="9">
        <f t="array" ref="B181">IF(C181="",0,IF(OR(C181=Country_Comparison!$S$19:$S$38),1,0))</f>
        <v>0</v>
      </c>
      <c r="C181" s="9" t="str">
        <f t="shared" si="11"/>
        <v/>
      </c>
      <c r="D181" s="6">
        <f t="shared" si="12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3"/>
        <v>0</v>
      </c>
    </row>
    <row r="182" spans="2:7" x14ac:dyDescent="0.25">
      <c r="B182" s="9">
        <f t="array" ref="B182">IF(C182="",0,IF(OR(C182=Country_Comparison!$S$19:$S$38),1,0))</f>
        <v>0</v>
      </c>
      <c r="C182" s="9" t="str">
        <f t="shared" si="11"/>
        <v/>
      </c>
      <c r="D182" s="6">
        <f t="shared" si="12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3"/>
        <v>0</v>
      </c>
    </row>
    <row r="183" spans="2:7" x14ac:dyDescent="0.25">
      <c r="B183" s="9">
        <f t="array" ref="B183">IF(C183="",0,IF(OR(C183=Country_Comparison!$S$19:$S$38),1,0))</f>
        <v>0</v>
      </c>
      <c r="C183" s="9" t="str">
        <f t="shared" si="11"/>
        <v/>
      </c>
      <c r="D183" s="6">
        <f t="shared" si="12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3"/>
        <v>0</v>
      </c>
    </row>
    <row r="184" spans="2:7" x14ac:dyDescent="0.25">
      <c r="B184" s="9">
        <f t="array" ref="B184">IF(C184="",0,IF(OR(C184=Country_Comparison!$S$19:$S$38),1,0))</f>
        <v>0</v>
      </c>
      <c r="C184" s="9" t="str">
        <f t="shared" si="11"/>
        <v/>
      </c>
      <c r="D184" s="6">
        <f t="shared" si="12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3"/>
        <v>0</v>
      </c>
    </row>
    <row r="185" spans="2:7" x14ac:dyDescent="0.25">
      <c r="B185" s="9">
        <f t="array" ref="B185">IF(C185="",0,IF(OR(C185=Country_Comparison!$S$19:$S$38),1,0))</f>
        <v>0</v>
      </c>
      <c r="C185" s="9" t="str">
        <f t="shared" si="11"/>
        <v/>
      </c>
      <c r="D185" s="6">
        <f t="shared" si="12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3"/>
        <v>0</v>
      </c>
    </row>
    <row r="186" spans="2:7" x14ac:dyDescent="0.25">
      <c r="B186" s="9">
        <f t="array" ref="B186">IF(C186="",0,IF(OR(C186=Country_Comparison!$S$19:$S$38),1,0))</f>
        <v>0</v>
      </c>
      <c r="C186" s="9" t="str">
        <f t="shared" si="11"/>
        <v/>
      </c>
      <c r="D186" s="6">
        <f t="shared" si="12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3"/>
        <v>0</v>
      </c>
    </row>
    <row r="187" spans="2:7" x14ac:dyDescent="0.25">
      <c r="B187" s="9">
        <f t="array" ref="B187">IF(C187="",0,IF(OR(C187=Country_Comparison!$S$19:$S$38),1,0))</f>
        <v>0</v>
      </c>
      <c r="C187" s="9" t="str">
        <f t="shared" si="11"/>
        <v/>
      </c>
      <c r="D187" s="6">
        <f t="shared" si="12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3"/>
        <v>0</v>
      </c>
    </row>
    <row r="188" spans="2:7" x14ac:dyDescent="0.25">
      <c r="B188" s="9">
        <f t="array" ref="B188">IF(C188="",0,IF(OR(C188=Country_Comparison!$S$19:$S$38),1,0))</f>
        <v>0</v>
      </c>
      <c r="C188" s="9" t="str">
        <f t="shared" si="11"/>
        <v/>
      </c>
      <c r="D188" s="6">
        <f t="shared" si="12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3"/>
        <v>0</v>
      </c>
    </row>
    <row r="189" spans="2:7" x14ac:dyDescent="0.25">
      <c r="B189" s="9">
        <f t="array" ref="B189">IF(C189="",0,IF(OR(C189=Country_Comparison!$S$19:$S$38),1,0))</f>
        <v>0</v>
      </c>
      <c r="C189" s="9" t="str">
        <f t="shared" si="11"/>
        <v/>
      </c>
      <c r="D189" s="6">
        <f t="shared" si="12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3"/>
        <v>0</v>
      </c>
    </row>
    <row r="190" spans="2:7" x14ac:dyDescent="0.25">
      <c r="B190" s="9">
        <f t="array" ref="B190">IF(C190="",0,IF(OR(C190=Country_Comparison!$S$19:$S$38),1,0))</f>
        <v>0</v>
      </c>
      <c r="C190" s="9" t="str">
        <f t="shared" si="11"/>
        <v/>
      </c>
      <c r="D190" s="6">
        <f t="shared" si="12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3"/>
        <v>0</v>
      </c>
    </row>
    <row r="191" spans="2:7" x14ac:dyDescent="0.25">
      <c r="B191" s="9">
        <f t="array" ref="B191">IF(C191="",0,IF(OR(C191=Country_Comparison!$S$19:$S$38),1,0))</f>
        <v>0</v>
      </c>
      <c r="C191" s="9" t="str">
        <f t="shared" si="11"/>
        <v/>
      </c>
      <c r="D191" s="6">
        <f t="shared" si="12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3"/>
        <v>0</v>
      </c>
    </row>
    <row r="192" spans="2:7" x14ac:dyDescent="0.25">
      <c r="B192" s="9">
        <f t="array" ref="B192">IF(C192="",0,IF(OR(C192=Country_Comparison!$S$19:$S$38),1,0))</f>
        <v>0</v>
      </c>
      <c r="C192" s="9" t="str">
        <f t="shared" si="11"/>
        <v/>
      </c>
      <c r="D192" s="6">
        <f t="shared" si="12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3"/>
        <v>0</v>
      </c>
    </row>
    <row r="193" spans="2:7" x14ac:dyDescent="0.25">
      <c r="B193" s="9">
        <f t="array" ref="B193">IF(C193="",0,IF(OR(C193=Country_Comparison!$S$19:$S$38),1,0))</f>
        <v>0</v>
      </c>
      <c r="C193" s="9" t="str">
        <f t="shared" si="11"/>
        <v/>
      </c>
      <c r="D193" s="6">
        <f t="shared" si="12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3"/>
        <v>0</v>
      </c>
    </row>
    <row r="194" spans="2:7" x14ac:dyDescent="0.25">
      <c r="B194" s="9">
        <f t="array" ref="B194">IF(C194="",0,IF(OR(C194=Country_Comparison!$S$19:$S$38),1,0))</f>
        <v>0</v>
      </c>
      <c r="C194" s="9" t="str">
        <f t="shared" si="11"/>
        <v/>
      </c>
      <c r="D194" s="6">
        <f t="shared" si="12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3"/>
        <v>0</v>
      </c>
    </row>
    <row r="195" spans="2:7" x14ac:dyDescent="0.25">
      <c r="B195" s="9">
        <f t="array" ref="B195">IF(C195="",0,IF(OR(C195=Country_Comparison!$S$19:$S$38),1,0))</f>
        <v>0</v>
      </c>
      <c r="C195" s="9" t="str">
        <f t="shared" si="11"/>
        <v/>
      </c>
      <c r="D195" s="6">
        <f t="shared" si="12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3"/>
        <v>0</v>
      </c>
    </row>
    <row r="196" spans="2:7" x14ac:dyDescent="0.25">
      <c r="B196" s="9">
        <f t="array" ref="B196">IF(C196="",0,IF(OR(C196=Country_Comparison!$S$19:$S$38),1,0))</f>
        <v>0</v>
      </c>
      <c r="C196" s="9" t="str">
        <f t="shared" si="11"/>
        <v/>
      </c>
      <c r="D196" s="6">
        <f t="shared" si="12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3"/>
        <v>0</v>
      </c>
    </row>
    <row r="197" spans="2:7" x14ac:dyDescent="0.25">
      <c r="B197" s="9">
        <f t="array" ref="B197">IF(C197="",0,IF(OR(C197=Country_Comparison!$S$19:$S$38),1,0))</f>
        <v>0</v>
      </c>
      <c r="C197" s="9" t="str">
        <f t="shared" si="11"/>
        <v/>
      </c>
      <c r="D197" s="6">
        <f t="shared" si="12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3"/>
        <v>0</v>
      </c>
    </row>
    <row r="198" spans="2:7" x14ac:dyDescent="0.25">
      <c r="B198" s="9">
        <f t="array" ref="B198">IF(C198="",0,IF(OR(C198=Country_Comparison!$S$19:$S$38),1,0))</f>
        <v>0</v>
      </c>
      <c r="C198" s="9" t="str">
        <f t="shared" ref="C198:C200" si="14">IF(H198="","",H198)</f>
        <v/>
      </c>
      <c r="D198" s="6">
        <f t="shared" ref="D198:D200" si="15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6">IF(COUNTIF(I198:XFD198,"&gt;"&amp;0)=0,,(E198/F198)^(1/MIN(COUNTIF(I198:XFD198,"&gt;"&amp;0)-1,$F$1)))</f>
        <v>0</v>
      </c>
    </row>
    <row r="199" spans="2:7" x14ac:dyDescent="0.25">
      <c r="B199" s="9">
        <f t="array" ref="B199">IF(C199="",0,IF(OR(C199=Country_Comparison!$S$19:$S$38),1,0))</f>
        <v>0</v>
      </c>
      <c r="C199" s="9" t="str">
        <f t="shared" si="14"/>
        <v/>
      </c>
      <c r="D199" s="6">
        <f t="shared" si="15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6"/>
        <v>0</v>
      </c>
    </row>
    <row r="200" spans="2:7" x14ac:dyDescent="0.25">
      <c r="B200" s="9">
        <f t="array" ref="B200">IF(C200="",0,IF(OR(C200=Country_Comparison!$S$19:$S$38),1,0))</f>
        <v>0</v>
      </c>
      <c r="C200" s="9" t="str">
        <f t="shared" si="14"/>
        <v/>
      </c>
      <c r="D200" s="6">
        <f t="shared" si="15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6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562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563</v>
      </c>
      <c r="P1" s="52" t="s">
        <v>564</v>
      </c>
      <c r="Q1" s="52" t="s">
        <v>598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83787</v>
      </c>
      <c r="G2" s="41">
        <f>MAX(CumulativeDead!2:2)</f>
        <v>4636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5.533077923782926E-2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599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175925</v>
      </c>
      <c r="G3" s="41">
        <f>MAX(CumulativeDead!3:3)</f>
        <v>23227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0.13202785277817253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600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80868</v>
      </c>
      <c r="G4" s="41">
        <f>MAX(CumulativeDead!4:4)</f>
        <v>5031</v>
      </c>
      <c r="J4" s="41">
        <v>83992949</v>
      </c>
      <c r="K4" s="52">
        <v>0</v>
      </c>
      <c r="L4" s="41">
        <v>0</v>
      </c>
      <c r="M4" s="69">
        <f t="shared" si="0"/>
        <v>6.2212494435376166E-2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601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10653</v>
      </c>
      <c r="G5" s="41">
        <f>MAX(CumulativeDead!5:5)</f>
        <v>232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2.1777902938139491E-2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599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191726</v>
      </c>
      <c r="G6" s="41">
        <f>MAX(CumulativeDead!6:6)</f>
        <v>20043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0.10453981202340841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600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143342</v>
      </c>
      <c r="G7" s="41">
        <f>MAX(CumulativeDead!7:7)</f>
        <v>4459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3.1107421411728592E-2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600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149149</v>
      </c>
      <c r="G8" s="41">
        <f>MAX(CumulativeDead!8:8)</f>
        <v>19345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0.12970251225284782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600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732197</v>
      </c>
      <c r="G9" s="41">
        <f>MAX(CumulativeDead!9:9)</f>
        <v>38664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5.2805460825433595E-2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602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27404</v>
      </c>
      <c r="G10" s="41">
        <f>MAX(CumulativeDead!10:10)</f>
        <v>1368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4.9919719748941757E-2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600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7036</v>
      </c>
      <c r="G11" s="41">
        <f>MAX(CumulativeDead!11:11)</f>
        <v>164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2.3308698123934053E-2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600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13822</v>
      </c>
      <c r="G12" s="41">
        <f>MAX(CumulativeDead!12:12)</f>
        <v>1511</v>
      </c>
      <c r="J12" s="41">
        <v>10099265</v>
      </c>
      <c r="K12" s="52">
        <v>5.8</v>
      </c>
      <c r="L12" s="41">
        <v>585.75736999999992</v>
      </c>
      <c r="M12" s="69">
        <f t="shared" si="0"/>
        <v>0.10931847778903198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600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7437</v>
      </c>
      <c r="G13" s="41">
        <f>MAX(CumulativeDead!13:13)</f>
        <v>346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4.6524136076374879E-2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600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31766</v>
      </c>
      <c r="G14" s="41">
        <f>MAX(CumulativeDead!14:14)</f>
        <v>3613</v>
      </c>
      <c r="J14" s="41">
        <v>17134872</v>
      </c>
      <c r="K14" s="52">
        <v>0</v>
      </c>
      <c r="L14" s="41">
        <v>0</v>
      </c>
      <c r="M14" s="69">
        <f t="shared" si="0"/>
        <v>0.11373795882389977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600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115314</v>
      </c>
      <c r="G15" s="41">
        <f>MAX(CumulativeDead!15:15)</f>
        <v>15498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0.13439825173005879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600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10296</v>
      </c>
      <c r="G16" s="41">
        <f>MAX(CumulativeDead!16:16)</f>
        <v>222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2.156177156177156E-2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599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37183</v>
      </c>
      <c r="G18" s="41">
        <f>MAX(CumulativeDead!18:18)</f>
        <v>5453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0.14665304036791008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600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14671</v>
      </c>
      <c r="G19" s="41">
        <f>MAX(CumulativeDead!19:19)</f>
        <v>443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3.0195624020175858E-2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600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5008</v>
      </c>
      <c r="G20" s="41">
        <f>MAX(CumulativeDead!20:20)</f>
        <v>8</v>
      </c>
      <c r="J20" s="41">
        <v>2881053</v>
      </c>
      <c r="K20" s="52">
        <v>0</v>
      </c>
      <c r="L20" s="41">
        <v>0</v>
      </c>
      <c r="M20" s="69">
        <f t="shared" si="0"/>
        <v>1.5974440894568689E-3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601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6547</v>
      </c>
      <c r="G21" s="41">
        <f>MAX(CumulativeDead!21:21)</f>
        <v>67</v>
      </c>
      <c r="J21" s="41">
        <v>25499884</v>
      </c>
      <c r="K21" s="52">
        <v>0</v>
      </c>
      <c r="L21" s="41">
        <v>0</v>
      </c>
      <c r="M21" s="69">
        <f t="shared" si="0"/>
        <v>1.0233694822055904E-2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605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5992</v>
      </c>
      <c r="G22" s="41">
        <f>MAX(CumulativeDead!22:22)</f>
        <v>11</v>
      </c>
      <c r="J22" s="41">
        <v>5850342</v>
      </c>
      <c r="K22" s="52">
        <v>0</v>
      </c>
      <c r="L22" s="41">
        <v>0</v>
      </c>
      <c r="M22" s="69">
        <f t="shared" si="0"/>
        <v>1.8357810413885179E-3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599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5305</v>
      </c>
      <c r="G23" s="41">
        <f>MAX(CumulativeDead!23:23)</f>
        <v>88</v>
      </c>
      <c r="J23" s="41">
        <v>32365999</v>
      </c>
      <c r="K23" s="52">
        <v>0</v>
      </c>
      <c r="L23" s="41">
        <v>0</v>
      </c>
      <c r="M23" s="69">
        <f t="shared" si="0"/>
        <v>1.6588124410933082E-2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599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34355</v>
      </c>
      <c r="G24" s="41">
        <f>MAX(CumulativeDead!24:24)</f>
        <v>1399</v>
      </c>
      <c r="J24" s="41">
        <v>37742154</v>
      </c>
      <c r="K24" s="52">
        <v>0</v>
      </c>
      <c r="L24" s="41">
        <v>0</v>
      </c>
      <c r="M24" s="69">
        <f t="shared" si="0"/>
        <v>4.0721874545189926E-2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602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2235</v>
      </c>
      <c r="G25" s="41">
        <f>MAX(CumulativeDead!25:25)</f>
        <v>110</v>
      </c>
      <c r="J25" s="41">
        <v>10423054</v>
      </c>
      <c r="K25" s="52">
        <v>6</v>
      </c>
      <c r="L25" s="41">
        <v>625.38324</v>
      </c>
      <c r="M25" s="69">
        <f t="shared" si="0"/>
        <v>4.9217002237136466E-2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600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1773</v>
      </c>
      <c r="G26" s="41">
        <f>MAX(CumulativeDead!26:26)</f>
        <v>7</v>
      </c>
      <c r="J26" s="41">
        <v>1701575</v>
      </c>
      <c r="K26" s="52">
        <v>0</v>
      </c>
      <c r="L26" s="41">
        <v>0</v>
      </c>
      <c r="M26" s="69">
        <f t="shared" si="0"/>
        <v>3.948110547095319E-3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601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13265</v>
      </c>
      <c r="G27" s="41">
        <f>MAX(CumulativeDead!27:27)</f>
        <v>164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1.2363362231436111E-2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601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3681</v>
      </c>
      <c r="G28" s="41">
        <f>MAX(CumulativeDead!28:28)</f>
        <v>90</v>
      </c>
      <c r="J28" s="41">
        <v>5540720</v>
      </c>
      <c r="K28" s="52">
        <v>6.1</v>
      </c>
      <c r="L28" s="41">
        <v>337.98392000000001</v>
      </c>
      <c r="M28" s="69">
        <f t="shared" si="0"/>
        <v>2.4449877750611249E-2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600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36658</v>
      </c>
      <c r="G29" s="41">
        <f>MAX(CumulativeDead!29:29)</f>
        <v>2354</v>
      </c>
      <c r="J29" s="41">
        <v>212559417</v>
      </c>
      <c r="K29" s="52">
        <v>0</v>
      </c>
      <c r="L29" s="41">
        <v>0</v>
      </c>
      <c r="M29" s="69">
        <f t="shared" si="0"/>
        <v>6.4215178133013251E-2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603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6606</v>
      </c>
      <c r="G30" s="41">
        <f>MAX(CumulativeDead!30:30)</f>
        <v>181</v>
      </c>
      <c r="J30" s="41">
        <v>10708981</v>
      </c>
      <c r="K30" s="52">
        <v>11.6</v>
      </c>
      <c r="L30" s="41">
        <v>1242.241796</v>
      </c>
      <c r="M30" s="69">
        <f t="shared" si="0"/>
        <v>2.7399333938843477E-2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600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1317</v>
      </c>
      <c r="G31" s="41">
        <f>MAX(CumulativeDead!31:31)</f>
        <v>70</v>
      </c>
      <c r="J31" s="41">
        <v>2078938</v>
      </c>
      <c r="K31" s="52">
        <v>6.4</v>
      </c>
      <c r="L31" s="41">
        <v>133.05203200000003</v>
      </c>
      <c r="M31" s="69">
        <f t="shared" si="0"/>
        <v>5.3151100987091873E-2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600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1760</v>
      </c>
      <c r="G32" s="41">
        <f>MAX(CumulativeDead!32:32)</f>
        <v>9</v>
      </c>
      <c r="J32" s="41">
        <v>341243</v>
      </c>
      <c r="K32" s="52">
        <v>0</v>
      </c>
      <c r="L32" s="41">
        <v>0</v>
      </c>
      <c r="M32" s="69">
        <f t="shared" si="0"/>
        <v>5.1136363636363636E-3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600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19685</v>
      </c>
      <c r="G33" s="41">
        <f>MAX(CumulativeDead!33:33)</f>
        <v>687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3.4899669799339596E-2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600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1513</v>
      </c>
      <c r="G34" s="41">
        <f>MAX(CumulativeDead!34:34)</f>
        <v>82</v>
      </c>
      <c r="J34" s="41">
        <v>40222493</v>
      </c>
      <c r="K34" s="52">
        <v>0</v>
      </c>
      <c r="L34" s="41">
        <v>0</v>
      </c>
      <c r="M34" s="69">
        <f t="shared" ref="M34:M65" si="2">G34/F34</f>
        <v>5.4196959682749506E-2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601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14758</v>
      </c>
      <c r="G35" s="41">
        <f>MAX(CumulativeDead!35:35)</f>
        <v>571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3.8690879522970595E-2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600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8418</v>
      </c>
      <c r="G36" s="41">
        <f>MAX(CumulativeDead!36:36)</f>
        <v>421</v>
      </c>
      <c r="J36" s="41">
        <v>19237691</v>
      </c>
      <c r="K36" s="52">
        <v>21.4</v>
      </c>
      <c r="L36" s="41">
        <v>4116.8658740000001</v>
      </c>
      <c r="M36" s="69">
        <f t="shared" si="2"/>
        <v>5.0011879306248515E-2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600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8274</v>
      </c>
      <c r="G37" s="41">
        <f>MAX(CumulativeDead!37:37)</f>
        <v>92</v>
      </c>
      <c r="J37" s="41">
        <v>34813871</v>
      </c>
      <c r="K37" s="52">
        <v>0</v>
      </c>
      <c r="L37" s="41">
        <v>0</v>
      </c>
      <c r="M37" s="69">
        <f t="shared" si="2"/>
        <v>1.1119168479574571E-2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601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6302</v>
      </c>
      <c r="G38" s="41">
        <f>MAX(CumulativeDead!38:38)</f>
        <v>37</v>
      </c>
      <c r="J38" s="41">
        <v>9890402</v>
      </c>
      <c r="K38" s="52">
        <v>0</v>
      </c>
      <c r="L38" s="41">
        <v>0</v>
      </c>
      <c r="M38" s="69">
        <f t="shared" si="2"/>
        <v>5.8711520152332592E-3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601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15722</v>
      </c>
      <c r="G39" s="41">
        <f>MAX(CumulativeDead!39:39)</f>
        <v>521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3.3138277572827883E-2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599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3032</v>
      </c>
      <c r="G40" s="41">
        <f>MAX(CumulativeDead!40:40)</f>
        <v>224</v>
      </c>
      <c r="J40" s="41">
        <v>102334404</v>
      </c>
      <c r="K40" s="52">
        <v>0</v>
      </c>
      <c r="L40" s="41">
        <v>0</v>
      </c>
      <c r="M40" s="69">
        <f t="shared" si="2"/>
        <v>7.3878627968337732E-2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604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1751</v>
      </c>
      <c r="G41" s="41">
        <f>MAX(CumulativeDead!41:41)</f>
        <v>6</v>
      </c>
      <c r="J41" s="41">
        <v>4270571</v>
      </c>
      <c r="K41" s="52">
        <v>0</v>
      </c>
      <c r="L41" s="41">
        <v>0</v>
      </c>
      <c r="M41" s="69">
        <f t="shared" si="2"/>
        <v>3.4266133637921186E-3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601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455</v>
      </c>
      <c r="G42" s="41">
        <f>MAX(CumulativeDead!42:42)</f>
        <v>39</v>
      </c>
      <c r="J42" s="41">
        <v>33931</v>
      </c>
      <c r="K42" s="52">
        <v>0</v>
      </c>
      <c r="L42" s="41">
        <v>0</v>
      </c>
      <c r="M42" s="69">
        <f t="shared" si="2"/>
        <v>8.5714285714285715E-2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600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1512</v>
      </c>
      <c r="G43" s="41">
        <f>MAX(CumulativeDead!43:43)</f>
        <v>38</v>
      </c>
      <c r="J43" s="41">
        <v>1326535</v>
      </c>
      <c r="K43" s="52">
        <v>14.6</v>
      </c>
      <c r="L43" s="41">
        <v>193.67410999999998</v>
      </c>
      <c r="M43" s="69">
        <f t="shared" si="2"/>
        <v>2.5132275132275131E-2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600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672</v>
      </c>
      <c r="G44" s="41">
        <f>MAX(CumulativeDead!44:44)</f>
        <v>21</v>
      </c>
      <c r="J44" s="41">
        <v>6825445</v>
      </c>
      <c r="K44" s="52">
        <v>0</v>
      </c>
      <c r="L44" s="41">
        <v>0</v>
      </c>
      <c r="M44" s="69">
        <f t="shared" si="2"/>
        <v>3.125E-2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601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2733</v>
      </c>
      <c r="G45" s="41">
        <f>MAX(CumulativeDead!45:45)</f>
        <v>47</v>
      </c>
      <c r="J45" s="41">
        <v>69799978</v>
      </c>
      <c r="K45" s="52">
        <v>0</v>
      </c>
      <c r="L45" s="41">
        <v>0</v>
      </c>
      <c r="M45" s="69">
        <f t="shared" si="2"/>
        <v>1.7197219173069888E-2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599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6248</v>
      </c>
      <c r="G46" s="41">
        <f>MAX(CumulativeDead!46:46)</f>
        <v>535</v>
      </c>
      <c r="J46" s="41">
        <v>273523615</v>
      </c>
      <c r="K46" s="52">
        <v>0</v>
      </c>
      <c r="L46" s="41">
        <v>0</v>
      </c>
      <c r="M46" s="69">
        <f t="shared" si="2"/>
        <v>8.5627400768245834E-2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599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8742</v>
      </c>
      <c r="G47" s="41">
        <f>MAX(CumulativeDead!47:47)</f>
        <v>347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3.9693433996797069E-2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600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6087</v>
      </c>
      <c r="G48" s="41">
        <f>MAX(CumulativeDead!48:48)</f>
        <v>397</v>
      </c>
      <c r="J48" s="41">
        <v>109581078</v>
      </c>
      <c r="K48" s="52">
        <v>0</v>
      </c>
      <c r="L48" s="41">
        <v>0</v>
      </c>
      <c r="M48" s="69">
        <f t="shared" si="2"/>
        <v>6.5220962707409236E-2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599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398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1.507537688442211E-2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599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268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599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36793</v>
      </c>
      <c r="G51" s="41">
        <f>MAX(CumulativeDead!51:51)</f>
        <v>313</v>
      </c>
      <c r="J51" s="41">
        <v>145934462</v>
      </c>
      <c r="K51" s="52">
        <v>0</v>
      </c>
      <c r="L51" s="41">
        <v>0</v>
      </c>
      <c r="M51" s="69">
        <f t="shared" si="2"/>
        <v>8.5070529720327245E-3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599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9730</v>
      </c>
      <c r="G52" s="41">
        <f>MAX(CumulativeDead!52:52)</f>
        <v>126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1.2949640287769784E-2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603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137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7.2992700729927005E-3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599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5994</v>
      </c>
      <c r="G54" s="41">
        <f>MAX(CumulativeDead!54:54)</f>
        <v>117</v>
      </c>
      <c r="J54" s="41">
        <v>8737371</v>
      </c>
      <c r="K54" s="52" t="s">
        <v>505</v>
      </c>
      <c r="L54" s="41" t="e">
        <v>#VALUE!</v>
      </c>
      <c r="M54" s="69">
        <f t="shared" si="2"/>
        <v>1.951951951951952E-2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600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3537</v>
      </c>
      <c r="G55" s="41">
        <f>MAX(CumulativeDead!55:55)</f>
        <v>72</v>
      </c>
      <c r="J55" s="41">
        <v>625978</v>
      </c>
      <c r="K55" s="52">
        <v>24.8</v>
      </c>
      <c r="L55" s="41">
        <v>155.24254400000001</v>
      </c>
      <c r="M55" s="69">
        <f t="shared" si="2"/>
        <v>2.0356234096692113E-2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600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548</v>
      </c>
      <c r="G56" s="41">
        <f>MAX(CumulativeDead!56:56)</f>
        <v>26</v>
      </c>
      <c r="J56" s="41">
        <v>2877797</v>
      </c>
      <c r="K56" s="52" t="s">
        <v>505</v>
      </c>
      <c r="L56" s="41" t="e">
        <v>#VALUE!</v>
      </c>
      <c r="M56" s="69">
        <f t="shared" si="2"/>
        <v>4.7445255474452552E-2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600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1832</v>
      </c>
      <c r="G57" s="41">
        <f>MAX(CumulativeDead!57:57)</f>
        <v>39</v>
      </c>
      <c r="J57" s="41">
        <v>4105267</v>
      </c>
      <c r="K57" s="52">
        <v>14.7</v>
      </c>
      <c r="L57" s="41">
        <v>603.47424899999999</v>
      </c>
      <c r="M57" s="69">
        <f t="shared" si="2"/>
        <v>2.1288209606986901E-2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600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1089</v>
      </c>
      <c r="G58" s="41">
        <f>MAX(CumulativeDead!58:58)</f>
        <v>11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1.0101010101010102E-2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600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2758</v>
      </c>
      <c r="G59" s="41">
        <f>MAX(CumulativeDead!59:59)</f>
        <v>129</v>
      </c>
      <c r="J59" s="41">
        <v>45195774</v>
      </c>
      <c r="K59" s="52" t="s">
        <v>505</v>
      </c>
      <c r="L59" s="41" t="e">
        <v>#VALUE!</v>
      </c>
      <c r="M59" s="69">
        <f t="shared" si="2"/>
        <v>4.6773023930384336E-2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603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7638</v>
      </c>
      <c r="G60" s="41">
        <f>MAX(CumulativeDead!60:60)</f>
        <v>143</v>
      </c>
      <c r="J60" s="41">
        <v>220892340</v>
      </c>
      <c r="K60" s="52">
        <v>0</v>
      </c>
      <c r="L60" s="41">
        <v>0</v>
      </c>
      <c r="M60" s="69">
        <f t="shared" si="2"/>
        <v>1.8722178580780308E-2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599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14420</v>
      </c>
      <c r="G61" s="41">
        <f>MAX(CumulativeDead!61:61)</f>
        <v>348</v>
      </c>
      <c r="J61" s="41">
        <v>32971854</v>
      </c>
      <c r="K61" s="52">
        <v>0</v>
      </c>
      <c r="L61" s="41">
        <v>0</v>
      </c>
      <c r="M61" s="69">
        <f t="shared" si="2"/>
        <v>2.4133148404993063E-2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603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4779</v>
      </c>
      <c r="G62" s="41">
        <f>MAX(CumulativeDead!62:62)</f>
        <v>45</v>
      </c>
      <c r="J62" s="41">
        <v>9449323</v>
      </c>
      <c r="K62" s="52" t="s">
        <v>505</v>
      </c>
      <c r="L62" s="41" t="e">
        <v>#VALUE!</v>
      </c>
      <c r="M62" s="69">
        <f t="shared" si="2"/>
        <v>9.4161958568738224E-3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600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4210</v>
      </c>
      <c r="G63" s="41">
        <f>MAX(CumulativeDead!63:63)</f>
        <v>116</v>
      </c>
      <c r="J63" s="41">
        <v>4314767</v>
      </c>
      <c r="K63" s="52" t="s">
        <v>505</v>
      </c>
      <c r="L63" s="41" t="e">
        <v>#VALUE!</v>
      </c>
      <c r="M63" s="69">
        <f t="shared" si="2"/>
        <v>2.7553444180522565E-2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602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2534</v>
      </c>
      <c r="G64" s="41">
        <f>MAX(CumulativeDead!64:64)</f>
        <v>367</v>
      </c>
      <c r="J64" s="41">
        <v>43851044</v>
      </c>
      <c r="K64" s="52" t="s">
        <v>505</v>
      </c>
      <c r="L64" s="41" t="e">
        <v>#VALUE!</v>
      </c>
      <c r="M64" s="69">
        <f t="shared" si="2"/>
        <v>0.14483030781373324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604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388</v>
      </c>
      <c r="G65" s="41">
        <f>MAX(CumulativeDead!65:65)</f>
        <v>4</v>
      </c>
      <c r="J65" s="41">
        <v>3989167</v>
      </c>
      <c r="K65" s="52" t="s">
        <v>505</v>
      </c>
      <c r="L65" s="41" t="e">
        <v>#VALUE!</v>
      </c>
      <c r="M65" s="69">
        <f t="shared" si="2"/>
        <v>1.0309278350515464E-2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600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3034</v>
      </c>
      <c r="G66" s="41">
        <f>MAX(CumulativeDead!66:66)</f>
        <v>52</v>
      </c>
      <c r="J66" s="41">
        <v>59308690</v>
      </c>
      <c r="K66" s="52">
        <v>0</v>
      </c>
      <c r="L66" s="41">
        <v>0</v>
      </c>
      <c r="M66" s="69">
        <f t="shared" ref="M66:M97" si="4">G66/F66</f>
        <v>1.7139090309822018E-2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604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878</v>
      </c>
      <c r="G67" s="41">
        <f>MAX(CumulativeDead!67:67)</f>
        <v>41</v>
      </c>
      <c r="J67" s="41">
        <v>6948445</v>
      </c>
      <c r="K67" s="52">
        <v>12.2</v>
      </c>
      <c r="L67" s="41">
        <v>847.71028999999987</v>
      </c>
      <c r="M67" s="69">
        <f t="shared" si="4"/>
        <v>4.6697038724373578E-2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600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655</v>
      </c>
      <c r="G68" s="41">
        <f>MAX(CumulativeDead!68:68)</f>
        <v>4</v>
      </c>
      <c r="J68" s="41">
        <v>5094118</v>
      </c>
      <c r="K68" s="52" t="s">
        <v>505</v>
      </c>
      <c r="L68" s="41" t="e">
        <v>#VALUE!</v>
      </c>
      <c r="M68" s="69">
        <f t="shared" si="4"/>
        <v>6.1068702290076335E-3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602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1834</v>
      </c>
      <c r="G69" s="41">
        <f>MAX(CumulativeDead!69:69)</f>
        <v>172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9.3784078516902944E-2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600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1180</v>
      </c>
      <c r="G70" s="41">
        <f>MAX(CumulativeDead!70:70)</f>
        <v>6</v>
      </c>
      <c r="J70" s="41">
        <v>5106626</v>
      </c>
      <c r="K70" s="52" t="s">
        <v>505</v>
      </c>
      <c r="L70" s="41" t="e">
        <v>#VALUE!</v>
      </c>
      <c r="M70" s="69">
        <f t="shared" si="4"/>
        <v>5.084745762711864E-3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601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9022</v>
      </c>
      <c r="G71" s="41">
        <f>MAX(CumulativeDead!71:71)</f>
        <v>456</v>
      </c>
      <c r="J71" s="41">
        <v>17643054</v>
      </c>
      <c r="K71" s="52">
        <v>0</v>
      </c>
      <c r="L71" s="41">
        <v>0</v>
      </c>
      <c r="M71" s="69">
        <f t="shared" si="4"/>
        <v>5.0543116825537575E-2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603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712</v>
      </c>
      <c r="G72" s="41">
        <f>MAX(CumulativeDead!72:72)</f>
        <v>5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7.0224719101123594E-3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600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864</v>
      </c>
      <c r="G73" s="41">
        <f>MAX(CumulativeDead!73:73)</f>
        <v>37</v>
      </c>
      <c r="J73" s="41">
        <v>11818619</v>
      </c>
      <c r="K73" s="52" t="s">
        <v>505</v>
      </c>
      <c r="L73" s="41" t="e">
        <v>#VALUE!</v>
      </c>
      <c r="M73" s="69">
        <f t="shared" si="4"/>
        <v>4.2824074074074077E-2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604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1373</v>
      </c>
      <c r="G74" s="41">
        <f>MAX(CumulativeDead!74:74)</f>
        <v>18</v>
      </c>
      <c r="J74" s="41">
        <v>10139177</v>
      </c>
      <c r="K74" s="52" t="s">
        <v>505</v>
      </c>
      <c r="L74" s="41" t="e">
        <v>#VALUE!</v>
      </c>
      <c r="M74" s="69">
        <f t="shared" si="4"/>
        <v>1.3109978150036417E-2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599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761</v>
      </c>
      <c r="G75" s="41">
        <f>MAX(CumulativeDead!75:75)</f>
        <v>12</v>
      </c>
      <c r="J75" s="41">
        <v>1207359</v>
      </c>
      <c r="K75" s="52">
        <v>11.4</v>
      </c>
      <c r="L75" s="41">
        <v>137.638926</v>
      </c>
      <c r="M75" s="69">
        <f t="shared" si="4"/>
        <v>1.5768725361366621E-2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600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1170</v>
      </c>
      <c r="G76" s="41">
        <f>MAX(CumulativeDead!76:76)</f>
        <v>49</v>
      </c>
      <c r="J76" s="41">
        <v>2083374</v>
      </c>
      <c r="K76" s="52" t="s">
        <v>505</v>
      </c>
      <c r="L76" s="41" t="e">
        <v>#VALUE!</v>
      </c>
      <c r="M76" s="69">
        <f t="shared" si="4"/>
        <v>4.1880341880341877E-2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600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1268</v>
      </c>
      <c r="G77" s="41">
        <f>MAX(CumulativeDead!77:77)</f>
        <v>47</v>
      </c>
      <c r="J77" s="41">
        <v>3280819</v>
      </c>
      <c r="K77" s="52" t="s">
        <v>505</v>
      </c>
      <c r="L77" s="41" t="e">
        <v>#VALUE!</v>
      </c>
      <c r="M77" s="69">
        <f t="shared" si="4"/>
        <v>3.7066246056782333E-2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600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3439</v>
      </c>
      <c r="G78" s="41">
        <f>MAX(CumulativeDead!78:78)</f>
        <v>153</v>
      </c>
      <c r="J78" s="41">
        <v>50882891</v>
      </c>
      <c r="K78" s="52" t="s">
        <v>505</v>
      </c>
      <c r="L78" s="41" t="e">
        <v>#VALUE!</v>
      </c>
      <c r="M78" s="69">
        <f t="shared" si="4"/>
        <v>4.4489677231753413E-2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603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426</v>
      </c>
      <c r="G79" s="41">
        <f>MAX(CumulativeDead!79:79)</f>
        <v>3</v>
      </c>
      <c r="J79" s="41">
        <v>441543</v>
      </c>
      <c r="K79" s="52" t="s">
        <v>505</v>
      </c>
      <c r="L79" s="41" t="e">
        <v>#VALUE!</v>
      </c>
      <c r="M79" s="69">
        <f t="shared" si="4"/>
        <v>7.0422535211267607E-3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600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6875</v>
      </c>
      <c r="G80" s="41">
        <f>MAX(CumulativeDead!80:80)</f>
        <v>546</v>
      </c>
      <c r="J80" s="41">
        <v>128932753</v>
      </c>
      <c r="K80" s="52" t="s">
        <v>505</v>
      </c>
      <c r="L80" s="41" t="e">
        <v>#VALUE!</v>
      </c>
      <c r="M80" s="69">
        <f t="shared" si="4"/>
        <v>7.9418181818181818E-2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602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350</v>
      </c>
      <c r="G81" s="41">
        <f>MAX(CumulativeDead!81:81)</f>
        <v>3</v>
      </c>
      <c r="J81" s="41">
        <v>16743927</v>
      </c>
      <c r="K81" s="52" t="s">
        <v>505</v>
      </c>
      <c r="L81" s="41" t="e">
        <v>#VALUE!</v>
      </c>
      <c r="M81" s="69">
        <f t="shared" si="4"/>
        <v>8.5714285714285719E-3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604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35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599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1248</v>
      </c>
      <c r="G83" s="41">
        <f>MAX(CumulativeDead!83:83)</f>
        <v>20</v>
      </c>
      <c r="J83" s="41">
        <v>2963243</v>
      </c>
      <c r="K83" s="52" t="s">
        <v>505</v>
      </c>
      <c r="L83" s="41" t="e">
        <v>#VALUE!</v>
      </c>
      <c r="M83" s="69">
        <f t="shared" si="4"/>
        <v>1.6025641025641024E-2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600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163</v>
      </c>
      <c r="G84" s="41">
        <f>MAX(CumulativeDead!84:84)</f>
        <v>5</v>
      </c>
      <c r="J84" s="41">
        <v>2961167</v>
      </c>
      <c r="K84" s="52" t="s">
        <v>505</v>
      </c>
      <c r="L84" s="41" t="e">
        <v>#VALUE!</v>
      </c>
      <c r="M84" s="69">
        <f t="shared" si="4"/>
        <v>3.0674846625766871E-2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602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933</v>
      </c>
      <c r="G85" s="41">
        <f>MAX(CumulativeDead!85:85)</f>
        <v>30</v>
      </c>
      <c r="J85" s="41">
        <v>38928346</v>
      </c>
      <c r="K85" s="52" t="s">
        <v>505</v>
      </c>
      <c r="L85" s="41" t="e">
        <v>#VALUE!</v>
      </c>
      <c r="M85" s="69">
        <f t="shared" si="4"/>
        <v>3.215434083601286E-2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601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2685</v>
      </c>
      <c r="G86" s="41">
        <f>MAX(CumulativeDead!86:86)</f>
        <v>137</v>
      </c>
      <c r="J86" s="41">
        <v>36910560</v>
      </c>
      <c r="K86" s="52" t="s">
        <v>505</v>
      </c>
      <c r="L86" s="41" t="e">
        <v>#VALUE!</v>
      </c>
      <c r="M86" s="69">
        <f t="shared" si="4"/>
        <v>5.1024208566108009E-2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604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1239</v>
      </c>
      <c r="G87" s="41">
        <f>MAX(CumulativeDead!87:87)</f>
        <v>33</v>
      </c>
      <c r="J87" s="41">
        <v>2722289</v>
      </c>
      <c r="K87" s="52">
        <v>15.5</v>
      </c>
      <c r="L87" s="41">
        <v>421.95479499999999</v>
      </c>
      <c r="M87" s="69">
        <f t="shared" si="4"/>
        <v>2.6634382566585957E-2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600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2378</v>
      </c>
      <c r="G88" s="41">
        <f>MAX(CumulativeDead!88:88)</f>
        <v>57</v>
      </c>
      <c r="J88" s="41">
        <v>4033963</v>
      </c>
      <c r="K88" s="52" t="s">
        <v>505</v>
      </c>
      <c r="L88" s="41" t="e">
        <v>#VALUE!</v>
      </c>
      <c r="M88" s="69">
        <f t="shared" si="4"/>
        <v>2.3969722455845249E-2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600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202</v>
      </c>
      <c r="G89" s="41">
        <f>MAX(CumulativeDead!89:89)</f>
        <v>8</v>
      </c>
      <c r="J89" s="41">
        <v>7132538</v>
      </c>
      <c r="K89" s="52" t="s">
        <v>505</v>
      </c>
      <c r="L89" s="41" t="e">
        <v>#VALUE!</v>
      </c>
      <c r="M89" s="69">
        <f t="shared" si="4"/>
        <v>3.9603960396039604E-2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603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254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2.7559055118110236E-2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599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603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4335</v>
      </c>
      <c r="G92" s="41">
        <f>MAX(CumulativeDead!92:92)</f>
        <v>217</v>
      </c>
      <c r="J92" s="41">
        <v>10847910</v>
      </c>
      <c r="K92" s="52" t="s">
        <v>505</v>
      </c>
      <c r="L92" s="41" t="e">
        <v>#VALUE!</v>
      </c>
      <c r="M92" s="69">
        <f t="shared" si="4"/>
        <v>5.005767012687428E-2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603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604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1422</v>
      </c>
      <c r="G94" s="41">
        <f>MAX(CumulativeDead!94:94)</f>
        <v>11</v>
      </c>
      <c r="J94" s="41">
        <v>4822233</v>
      </c>
      <c r="K94" s="52" t="s">
        <v>505</v>
      </c>
      <c r="L94" s="41" t="e">
        <v>#VALUE!</v>
      </c>
      <c r="M94" s="69">
        <f t="shared" si="4"/>
        <v>7.7355836849507739E-3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605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604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82329</v>
      </c>
      <c r="G96" s="41">
        <f>MAX(CumulativeDead!96:96)</f>
        <v>1890</v>
      </c>
      <c r="J96" s="41">
        <v>84339067</v>
      </c>
      <c r="K96" s="52" t="s">
        <v>505</v>
      </c>
      <c r="L96" s="41" t="e">
        <v>#VALUE!</v>
      </c>
      <c r="M96" s="69">
        <f t="shared" si="4"/>
        <v>2.2956673833035748E-2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600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986</v>
      </c>
      <c r="G97" s="41">
        <f>MAX(CumulativeDead!97:97)</f>
        <v>32</v>
      </c>
      <c r="J97" s="41">
        <v>11326616</v>
      </c>
      <c r="K97" s="52" t="s">
        <v>505</v>
      </c>
      <c r="L97" s="41" t="e">
        <v>#VALUE!</v>
      </c>
      <c r="M97" s="69">
        <f t="shared" si="4"/>
        <v>3.2454361054766734E-2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602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1615</v>
      </c>
      <c r="G98" s="41">
        <f>MAX(CumulativeDead!98:98)</f>
        <v>17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1.0526315789473684E-2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599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2144</v>
      </c>
      <c r="G99" s="41">
        <f>MAX(CumulativeDead!99:99)</f>
        <v>84</v>
      </c>
      <c r="J99" s="41">
        <v>164689383</v>
      </c>
      <c r="K99" s="52" t="s">
        <v>505</v>
      </c>
      <c r="L99" s="41" t="e">
        <v>#VALUE!</v>
      </c>
      <c r="M99" s="69">
        <f t="shared" si="6"/>
        <v>3.9179104477611942E-2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599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493</v>
      </c>
      <c r="G100" s="41">
        <f>MAX(CumulativeDead!100:100)</f>
        <v>31</v>
      </c>
      <c r="J100" s="41">
        <v>11673021</v>
      </c>
      <c r="K100" s="52" t="s">
        <v>505</v>
      </c>
      <c r="L100" s="41" t="e">
        <v>#VALUE!</v>
      </c>
      <c r="M100" s="69">
        <f t="shared" si="6"/>
        <v>6.2880324543610547E-2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603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604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5106</v>
      </c>
      <c r="G102" s="41">
        <f>MAX(CumulativeDead!102:102)</f>
        <v>133</v>
      </c>
      <c r="J102" s="41">
        <v>43733762</v>
      </c>
      <c r="K102" s="52" t="s">
        <v>505</v>
      </c>
      <c r="L102" s="41" t="e">
        <v>#VALUE!</v>
      </c>
      <c r="M102" s="69">
        <f t="shared" si="6"/>
        <v>2.6047786917352135E-2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600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604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565</v>
      </c>
      <c r="G104" s="41">
        <f>MAX(CumulativeDead!104:104)</f>
        <v>36</v>
      </c>
      <c r="J104" s="41">
        <v>20903273</v>
      </c>
      <c r="K104" s="52" t="s">
        <v>505</v>
      </c>
      <c r="L104" s="41" t="e">
        <v>#VALUE!</v>
      </c>
      <c r="M104" s="69">
        <f t="shared" si="6"/>
        <v>6.3716814159292035E-2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604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1017</v>
      </c>
      <c r="G105" s="41">
        <f>MAX(CumulativeDead!105:105)</f>
        <v>22</v>
      </c>
      <c r="J105" s="41">
        <v>26545863</v>
      </c>
      <c r="K105" s="52" t="s">
        <v>505</v>
      </c>
      <c r="L105" s="41" t="e">
        <v>#VALUE!</v>
      </c>
      <c r="M105" s="69">
        <f t="shared" si="6"/>
        <v>2.1632251720747297E-2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604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307</v>
      </c>
      <c r="G106" s="41">
        <f>MAX(CumulativeDead!106:106)</f>
        <v>25</v>
      </c>
      <c r="K106" s="52" t="s">
        <v>505</v>
      </c>
      <c r="L106" s="41" t="e">
        <v>#N/A</v>
      </c>
      <c r="M106" s="69">
        <f t="shared" si="6"/>
        <v>8.143322475570032E-2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604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457</v>
      </c>
      <c r="G107" s="41">
        <f>MAX(CumulativeDead!107:107)</f>
        <v>46</v>
      </c>
      <c r="J107" s="41">
        <v>9904607</v>
      </c>
      <c r="K107" s="52" t="s">
        <v>505</v>
      </c>
      <c r="L107" s="41" t="e">
        <v>#VALUE!</v>
      </c>
      <c r="M107" s="69">
        <f t="shared" si="6"/>
        <v>0.10065645514223195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603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94</v>
      </c>
      <c r="G108" s="41">
        <f>MAX(CumulativeDead!108:108)</f>
        <v>3</v>
      </c>
      <c r="J108" s="41">
        <v>39242</v>
      </c>
      <c r="K108" s="52" t="s">
        <v>505</v>
      </c>
      <c r="L108" s="41" t="e">
        <v>#VALUE!</v>
      </c>
      <c r="M108" s="69">
        <f t="shared" si="6"/>
        <v>3.1914893617021274E-2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600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542</v>
      </c>
      <c r="G109" s="41">
        <f>MAX(CumulativeDead!109:109)</f>
        <v>19</v>
      </c>
      <c r="J109" s="41">
        <v>206139589</v>
      </c>
      <c r="K109" s="52" t="s">
        <v>505</v>
      </c>
      <c r="L109" s="41" t="e">
        <v>#VALUE!</v>
      </c>
      <c r="M109" s="69">
        <f t="shared" si="6"/>
        <v>3.5055350553505532E-2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604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704</v>
      </c>
      <c r="G110" s="41">
        <f>MAX(CumulativeDead!110:110)</f>
        <v>35</v>
      </c>
      <c r="J110" s="41">
        <v>77265</v>
      </c>
      <c r="K110" s="52" t="s">
        <v>505</v>
      </c>
      <c r="L110" s="41" t="e">
        <v>#VALUE!</v>
      </c>
      <c r="M110" s="69">
        <f t="shared" si="6"/>
        <v>4.9715909090909088E-2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600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23</v>
      </c>
      <c r="G111" s="41">
        <f>MAX(CumulativeDead!111:111)</f>
        <v>3</v>
      </c>
      <c r="J111" s="41">
        <v>97929</v>
      </c>
      <c r="K111" s="52" t="s">
        <v>505</v>
      </c>
      <c r="L111" s="41" t="e">
        <v>#VALUE!</v>
      </c>
      <c r="M111" s="69">
        <f t="shared" si="6"/>
        <v>0.13043478260869565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602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599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602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801</v>
      </c>
      <c r="G114" s="41">
        <f>MAX(CumulativeDead!114:114)</f>
        <v>8</v>
      </c>
      <c r="K114" s="52" t="s">
        <v>505</v>
      </c>
      <c r="L114" s="41" t="e">
        <v>#N/A</v>
      </c>
      <c r="M114" s="69">
        <f t="shared" si="6"/>
        <v>9.9875156054931337E-3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604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>
        <f>VLOOKUP(C115,Days_Since_100!H:I,2,FALSE)</f>
        <v>105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105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2.8571428571428571E-2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604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603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518</v>
      </c>
      <c r="G117" s="41">
        <f>MAX(CumulativeDead!117:117)</f>
        <v>3</v>
      </c>
      <c r="J117" s="41">
        <v>13132795</v>
      </c>
      <c r="K117" s="52" t="s">
        <v>505</v>
      </c>
      <c r="L117" s="41" t="e">
        <v>#VALUE!</v>
      </c>
      <c r="M117" s="69">
        <f t="shared" si="6"/>
        <v>5.7915057915057912E-3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604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63</v>
      </c>
      <c r="G118" s="41">
        <f>MAX(CumulativeDead!118:118)</f>
        <v>6</v>
      </c>
      <c r="J118" s="41">
        <v>786552</v>
      </c>
      <c r="K118" s="52" t="s">
        <v>505</v>
      </c>
      <c r="L118" s="41" t="e">
        <v>#VALUE!</v>
      </c>
      <c r="M118" s="69">
        <f t="shared" si="6"/>
        <v>9.5238095238095233E-2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603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8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600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413</v>
      </c>
      <c r="G120" s="41">
        <f>MAX(CumulativeDead!120:120)</f>
        <v>7</v>
      </c>
      <c r="J120" s="41">
        <v>10203134</v>
      </c>
      <c r="K120" s="52" t="s">
        <v>505</v>
      </c>
      <c r="L120" s="41" t="e">
        <v>#VALUE!</v>
      </c>
      <c r="M120" s="69">
        <f t="shared" si="6"/>
        <v>1.6949152542372881E-2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601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262</v>
      </c>
      <c r="G121" s="41">
        <f>MAX(CumulativeDead!121:121)</f>
        <v>12</v>
      </c>
      <c r="J121" s="41">
        <v>53771296</v>
      </c>
      <c r="K121" s="52" t="s">
        <v>505</v>
      </c>
      <c r="L121" s="41" t="e">
        <v>#VALUE!</v>
      </c>
      <c r="M121" s="69">
        <f t="shared" si="6"/>
        <v>4.5801526717557252E-2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604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79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1.2658227848101266E-2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600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31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599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31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599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66</v>
      </c>
      <c r="G125" s="41">
        <f>MAX(CumulativeDead!125:125)</f>
        <v>10</v>
      </c>
      <c r="J125" s="41">
        <v>43849260</v>
      </c>
      <c r="K125" s="52" t="s">
        <v>505</v>
      </c>
      <c r="L125" s="41" t="e">
        <v>#VALUE!</v>
      </c>
      <c r="M125" s="69">
        <f t="shared" si="6"/>
        <v>0.15151515151515152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604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5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604</v>
      </c>
    </row>
    <row r="127" spans="1:17" x14ac:dyDescent="0.3">
      <c r="A127" s="52">
        <v>126</v>
      </c>
      <c r="B127" s="2" t="s">
        <v>597</v>
      </c>
      <c r="C127" s="2" t="s">
        <v>597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159301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599</v>
      </c>
      <c r="C128" s="2" t="s">
        <v>599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7278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600</v>
      </c>
      <c r="C129" s="2" t="s">
        <v>600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100848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602</v>
      </c>
      <c r="C130" s="2" t="s">
        <v>602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40769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603</v>
      </c>
      <c r="C131" s="2" t="s">
        <v>603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3874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604</v>
      </c>
      <c r="C132" s="2" t="s">
        <v>604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963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601</v>
      </c>
      <c r="C133" s="2" t="s">
        <v>601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5491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159301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83403</v>
      </c>
      <c r="CK2">
        <f>SUMIF(ConfirmedRaw!$B:$B,$B2,ConfirmedRaw!CM:CM)</f>
        <v>83760</v>
      </c>
      <c r="CL2">
        <f>SUMIF(ConfirmedRaw!$B:$B,$B2,ConfirmedRaw!CN:CN)</f>
        <v>83787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168941</v>
      </c>
      <c r="CK3">
        <f>SUMIF(ConfirmedRaw!$B:$B,$B3,ConfirmedRaw!CM:CM)</f>
        <v>172434</v>
      </c>
      <c r="CL3">
        <f>SUMIF(ConfirmedRaw!$B:$B,$B3,ConfirmedRaw!CN:CN)</f>
        <v>175925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77995</v>
      </c>
      <c r="CK4">
        <f>SUMIF(ConfirmedRaw!$B:$B,$B4,ConfirmedRaw!CM:CM)</f>
        <v>79494</v>
      </c>
      <c r="CL4">
        <f>SUMIF(ConfirmedRaw!$B:$B,$B4,ConfirmedRaw!CN:CN)</f>
        <v>80868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10613</v>
      </c>
      <c r="CK5">
        <f>SUMIF(ConfirmedRaw!$B:$B,$B5,ConfirmedRaw!CM:CM)</f>
        <v>10635</v>
      </c>
      <c r="CL5">
        <f>SUMIF(ConfirmedRaw!$B:$B,$B5,ConfirmedRaw!CN:CN)</f>
        <v>10653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184948</v>
      </c>
      <c r="CK6">
        <f>SUMIF(ConfirmedRaw!$B:$B,$B6,ConfirmedRaw!CM:CM)</f>
        <v>190839</v>
      </c>
      <c r="CL6">
        <f>SUMIF(ConfirmedRaw!$B:$B,$B6,ConfirmedRaw!CN:CN)</f>
        <v>191726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137698</v>
      </c>
      <c r="CK7">
        <f>SUMIF(ConfirmedRaw!$B:$B,$B7,ConfirmedRaw!CM:CM)</f>
        <v>141397</v>
      </c>
      <c r="CL7">
        <f>SUMIF(ConfirmedRaw!$B:$B,$B7,ConfirmedRaw!CN:CN)</f>
        <v>143342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69500</v>
      </c>
      <c r="BY8">
        <f>SUMIF(ConfirmedRaw!$B:$B,$B8,ConfirmedRaw!CA:CA)</f>
        <v>71412</v>
      </c>
      <c r="BZ8">
        <f>SUMIF(ConfirmedRaw!$B:$B,$B8,ConfirmedRaw!CB:CB)</f>
        <v>75343</v>
      </c>
      <c r="CA8">
        <f>SUMIF(ConfirmedRaw!$B:$B,$B8,ConfirmedRaw!CC:CC)</f>
        <v>79163</v>
      </c>
      <c r="CB8">
        <f>SUMIF(ConfirmedRaw!$B:$B,$B8,ConfirmedRaw!CD:CD)</f>
        <v>83057</v>
      </c>
      <c r="CC8">
        <f>SUMIF(ConfirmedRaw!$B:$B,$B8,ConfirmedRaw!CE:CE)</f>
        <v>87366</v>
      </c>
      <c r="CD8">
        <f>SUMIF(ConfirmedRaw!$B:$B,$B8,ConfirmedRaw!CF:CF)</f>
        <v>91738</v>
      </c>
      <c r="CE8">
        <f>SUMIF(ConfirmedRaw!$B:$B,$B8,ConfirmedRaw!CG:CG)</f>
        <v>94863</v>
      </c>
      <c r="CF8">
        <f>SUMIF(ConfirmedRaw!$B:$B,$B8,ConfirmedRaw!CH:CH)</f>
        <v>121712</v>
      </c>
      <c r="CG8">
        <f>SUMIF(ConfirmedRaw!$B:$B,$B8,ConfirmedRaw!CI:CI)</f>
        <v>125394</v>
      </c>
      <c r="CH8">
        <f>SUMIF(ConfirmedRaw!$B:$B,$B8,ConfirmedRaw!CJ:CJ)</f>
        <v>131361</v>
      </c>
      <c r="CI8">
        <f>SUMIF(ConfirmedRaw!$B:$B,$B8,ConfirmedRaw!CK:CK)</f>
        <v>134582</v>
      </c>
      <c r="CJ8">
        <f>SUMIF(ConfirmedRaw!$B:$B,$B8,ConfirmedRaw!CL:CL)</f>
        <v>147091</v>
      </c>
      <c r="CK8">
        <f>SUMIF(ConfirmedRaw!$B:$B,$B8,ConfirmedRaw!CM:CM)</f>
        <v>149130</v>
      </c>
      <c r="CL8">
        <f>SUMIF(ConfirmedRaw!$B:$B,$B8,ConfirmedRaw!CN:CN)</f>
        <v>149149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43843</v>
      </c>
      <c r="BM9">
        <f>SUMIF(ConfirmedRaw!$B:$B,$B9,ConfirmedRaw!BO:BO)</f>
        <v>53736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243762</v>
      </c>
      <c r="BW9">
        <f>SUMIF(ConfirmedRaw!$B:$B,$B9,ConfirmedRaw!BY:BY)</f>
        <v>275586</v>
      </c>
      <c r="BX9">
        <f>SUMIF(ConfirmedRaw!$B:$B,$B9,ConfirmedRaw!BZ:BZ)</f>
        <v>308853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397505</v>
      </c>
      <c r="CB9">
        <f>SUMIF(ConfirmedRaw!$B:$B,$B9,ConfirmedRaw!CD:CD)</f>
        <v>429052</v>
      </c>
      <c r="CC9">
        <f>SUMIF(ConfirmedRaw!$B:$B,$B9,ConfirmedRaw!CE:CE)</f>
        <v>462780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667801</v>
      </c>
      <c r="CK9">
        <f>SUMIF(ConfirmedRaw!$B:$B,$B9,ConfirmedRaw!CM:CM)</f>
        <v>699706</v>
      </c>
      <c r="CL9">
        <f>SUMIF(ConfirmedRaw!$B:$B,$B9,ConfirmedRaw!CN:CN)</f>
        <v>732197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26732</v>
      </c>
      <c r="CK10">
        <f>SUMIF(ConfirmedRaw!$B:$B,$B10,ConfirmedRaw!CM:CM)</f>
        <v>27078</v>
      </c>
      <c r="CL10">
        <f>SUMIF(ConfirmedRaw!$B:$B,$B10,ConfirmedRaw!CN:CN)</f>
        <v>27404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6896</v>
      </c>
      <c r="CK11">
        <f>SUMIF(ConfirmedRaw!$B:$B,$B11,ConfirmedRaw!CM:CM)</f>
        <v>6937</v>
      </c>
      <c r="CL11">
        <f>SUMIF(ConfirmedRaw!$B:$B,$B11,ConfirmedRaw!CN:CN)</f>
        <v>7036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12540</v>
      </c>
      <c r="CK12">
        <f>SUMIF(ConfirmedRaw!$B:$B,$B12,ConfirmedRaw!CM:CM)</f>
        <v>13216</v>
      </c>
      <c r="CL12">
        <f>SUMIF(ConfirmedRaw!$B:$B,$B12,ConfirmedRaw!CN:CN)</f>
        <v>13822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7074</v>
      </c>
      <c r="CK13">
        <f>SUMIF(ConfirmedRaw!$B:$B,$B13,ConfirmedRaw!CM:CM)</f>
        <v>7268</v>
      </c>
      <c r="CL13">
        <f>SUMIF(ConfirmedRaw!$B:$B,$B13,ConfirmedRaw!CN:CN)</f>
        <v>7437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29383</v>
      </c>
      <c r="CK14">
        <f>SUMIF(ConfirmedRaw!$B:$B,$B14,ConfirmedRaw!CM:CM)</f>
        <v>30619</v>
      </c>
      <c r="CL14">
        <f>SUMIF(ConfirmedRaw!$B:$B,$B14,ConfirmedRaw!CN:CN)</f>
        <v>31766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f>SUMIF(ConfirmedRaw!$B:$B,$B15,ConfirmedRaw!CE:CE)</f>
        <v>65872</v>
      </c>
      <c r="CD15">
        <f>SUMIF(ConfirmedRaw!$B:$B,$B15,ConfirmedRaw!CF:CF)</f>
        <v>74605</v>
      </c>
      <c r="CE15">
        <f>SUMIF(ConfirmedRaw!$B:$B,$B15,ConfirmedRaw!CG:CG)</f>
        <v>79874</v>
      </c>
      <c r="CF15">
        <f>SUMIF(ConfirmedRaw!$B:$B,$B15,ConfirmedRaw!CH:CH)</f>
        <v>85206</v>
      </c>
      <c r="CG15">
        <f>SUMIF(ConfirmedRaw!$B:$B,$B15,ConfirmedRaw!CI:CI)</f>
        <v>89570</v>
      </c>
      <c r="CH15">
        <f>SUMIF(ConfirmedRaw!$B:$B,$B15,ConfirmedRaw!CJ:CJ)</f>
        <v>94845</v>
      </c>
      <c r="CI15">
        <f>SUMIF(ConfirmedRaw!$B:$B,$B15,ConfirmedRaw!CK:CK)</f>
        <v>99483</v>
      </c>
      <c r="CJ15">
        <f>SUMIF(ConfirmedRaw!$B:$B,$B15,ConfirmedRaw!CL:CL)</f>
        <v>104145</v>
      </c>
      <c r="CK15">
        <f>SUMIF(ConfirmedRaw!$B:$B,$B15,ConfirmedRaw!CM:CM)</f>
        <v>109769</v>
      </c>
      <c r="CL15">
        <f>SUMIF(ConfirmedRaw!$B:$B,$B15,ConfirmedRaw!CN:CN)</f>
        <v>115314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8626</v>
      </c>
      <c r="CK16">
        <f>SUMIF(ConfirmedRaw!$B:$B,$B16,ConfirmedRaw!CM:CM)</f>
        <v>9787</v>
      </c>
      <c r="CL16">
        <f>SUMIF(ConfirmedRaw!$B:$B,$B16,ConfirmedRaw!CN:CN)</f>
        <v>10296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34809</v>
      </c>
      <c r="CK18">
        <f>SUMIF(ConfirmedRaw!$B:$B,$B18,ConfirmedRaw!CM:CM)</f>
        <v>36138</v>
      </c>
      <c r="CL18">
        <f>SUMIF(ConfirmedRaw!$B:$B,$B18,ConfirmedRaw!CN:CN)</f>
        <v>37183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14476</v>
      </c>
      <c r="CK19">
        <f>SUMIF(ConfirmedRaw!$B:$B,$B19,ConfirmedRaw!CM:CM)</f>
        <v>14595</v>
      </c>
      <c r="CL19">
        <f>SUMIF(ConfirmedRaw!$B:$B,$B19,ConfirmedRaw!CN:CN)</f>
        <v>14671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4103</v>
      </c>
      <c r="CK20">
        <f>SUMIF(ConfirmedRaw!$B:$B,$B20,ConfirmedRaw!CM:CM)</f>
        <v>4663</v>
      </c>
      <c r="CL20">
        <f>SUMIF(ConfirmedRaw!$B:$B,$B20,ConfirmedRaw!CN:CN)</f>
        <v>5008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6462</v>
      </c>
      <c r="CK21">
        <f>SUMIF(ConfirmedRaw!$B:$B,$B21,ConfirmedRaw!CM:CM)</f>
        <v>6522</v>
      </c>
      <c r="CL21">
        <f>SUMIF(ConfirmedRaw!$B:$B,$B21,ConfirmedRaw!CN:CN)</f>
        <v>6547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4427</v>
      </c>
      <c r="CK22">
        <f>SUMIF(ConfirmedRaw!$B:$B,$B22,ConfirmedRaw!CM:CM)</f>
        <v>5050</v>
      </c>
      <c r="CL22">
        <f>SUMIF(ConfirmedRaw!$B:$B,$B22,ConfirmedRaw!CN:CN)</f>
        <v>5992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5182</v>
      </c>
      <c r="CK23">
        <f>SUMIF(ConfirmedRaw!$B:$B,$B23,ConfirmedRaw!CM:CM)</f>
        <v>5251</v>
      </c>
      <c r="CL23">
        <f>SUMIF(ConfirmedRaw!$B:$B,$B23,ConfirmedRaw!CN:CN)</f>
        <v>5305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24298</v>
      </c>
      <c r="CG24">
        <f>SUMIF(ConfirmedRaw!$B:$B,$B24,ConfirmedRaw!CI:CI)</f>
        <v>25679</v>
      </c>
      <c r="CH24">
        <f>SUMIF(ConfirmedRaw!$B:$B,$B24,ConfirmedRaw!CJ:CJ)</f>
        <v>27034</v>
      </c>
      <c r="CI24">
        <f>SUMIF(ConfirmedRaw!$B:$B,$B24,ConfirmedRaw!CK:CK)</f>
        <v>28208</v>
      </c>
      <c r="CJ24">
        <f>SUMIF(ConfirmedRaw!$B:$B,$B24,ConfirmedRaw!CL:CL)</f>
        <v>30808</v>
      </c>
      <c r="CK24">
        <f>SUMIF(ConfirmedRaw!$B:$B,$B24,ConfirmedRaw!CM:CM)</f>
        <v>32813</v>
      </c>
      <c r="CL24">
        <f>SUMIF(ConfirmedRaw!$B:$B,$B24,ConfirmedRaw!CN:CN)</f>
        <v>34355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2207</v>
      </c>
      <c r="CK25">
        <f>SUMIF(ConfirmedRaw!$B:$B,$B25,ConfirmedRaw!CM:CM)</f>
        <v>2224</v>
      </c>
      <c r="CL25">
        <f>SUMIF(ConfirmedRaw!$B:$B,$B25,ConfirmedRaw!CN:CN)</f>
        <v>2235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1700</v>
      </c>
      <c r="CK26">
        <f>SUMIF(ConfirmedRaw!$B:$B,$B26,ConfirmedRaw!CM:CM)</f>
        <v>1740</v>
      </c>
      <c r="CL26">
        <f>SUMIF(ConfirmedRaw!$B:$B,$B26,ConfirmedRaw!CN:CN)</f>
        <v>1773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12758</v>
      </c>
      <c r="CK27">
        <f>SUMIF(ConfirmedRaw!$B:$B,$B27,ConfirmedRaw!CM:CM)</f>
        <v>12982</v>
      </c>
      <c r="CL27">
        <f>SUMIF(ConfirmedRaw!$B:$B,$B27,ConfirmedRaw!CN:CN)</f>
        <v>13265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3369</v>
      </c>
      <c r="CK28">
        <f>SUMIF(ConfirmedRaw!$B:$B,$B28,ConfirmedRaw!CM:CM)</f>
        <v>3489</v>
      </c>
      <c r="CL28">
        <f>SUMIF(ConfirmedRaw!$B:$B,$B28,ConfirmedRaw!CN:CN)</f>
        <v>3681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30425</v>
      </c>
      <c r="CK29">
        <f>SUMIF(ConfirmedRaw!$B:$B,$B29,ConfirmedRaw!CM:CM)</f>
        <v>33682</v>
      </c>
      <c r="CL29">
        <f>SUMIF(ConfirmedRaw!$B:$B,$B29,ConfirmedRaw!CN:CN)</f>
        <v>36658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6433</v>
      </c>
      <c r="CK30">
        <f>SUMIF(ConfirmedRaw!$B:$B,$B30,ConfirmedRaw!CM:CM)</f>
        <v>6549</v>
      </c>
      <c r="CL30">
        <f>SUMIF(ConfirmedRaw!$B:$B,$B30,ConfirmedRaw!CN:CN)</f>
        <v>6606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1268</v>
      </c>
      <c r="CK31">
        <f>SUMIF(ConfirmedRaw!$B:$B,$B31,ConfirmedRaw!CM:CM)</f>
        <v>1304</v>
      </c>
      <c r="CL31">
        <f>SUMIF(ConfirmedRaw!$B:$B,$B31,ConfirmedRaw!CN:CN)</f>
        <v>1317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1739</v>
      </c>
      <c r="CK32">
        <f>SUMIF(ConfirmedRaw!$B:$B,$B32,ConfirmedRaw!CM:CM)</f>
        <v>1754</v>
      </c>
      <c r="CL32">
        <f>SUMIF(ConfirmedRaw!$B:$B,$B32,ConfirmedRaw!CN:CN)</f>
        <v>1760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18841</v>
      </c>
      <c r="CK33">
        <f>SUMIF(ConfirmedRaw!$B:$B,$B33,ConfirmedRaw!CM:CM)</f>
        <v>19022</v>
      </c>
      <c r="CL33">
        <f>SUMIF(ConfirmedRaw!$B:$B,$B33,ConfirmedRaw!CN:CN)</f>
        <v>19685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1434</v>
      </c>
      <c r="CK34">
        <f>SUMIF(ConfirmedRaw!$B:$B,$B34,ConfirmedRaw!CM:CM)</f>
        <v>1482</v>
      </c>
      <c r="CL34">
        <f>SUMIF(ConfirmedRaw!$B:$B,$B34,ConfirmedRaw!CN:CN)</f>
        <v>1513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13271</v>
      </c>
      <c r="CK35">
        <f>SUMIF(ConfirmedRaw!$B:$B,$B35,ConfirmedRaw!CM:CM)</f>
        <v>13980</v>
      </c>
      <c r="CL35">
        <f>SUMIF(ConfirmedRaw!$B:$B,$B35,ConfirmedRaw!CN:CN)</f>
        <v>14758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7707</v>
      </c>
      <c r="CK36">
        <f>SUMIF(ConfirmedRaw!$B:$B,$B36,ConfirmedRaw!CM:CM)</f>
        <v>8067</v>
      </c>
      <c r="CL36">
        <f>SUMIF(ConfirmedRaw!$B:$B,$B36,ConfirmedRaw!CN:CN)</f>
        <v>8418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6380</v>
      </c>
      <c r="CK37">
        <f>SUMIF(ConfirmedRaw!$B:$B,$B37,ConfirmedRaw!CM:CM)</f>
        <v>7142</v>
      </c>
      <c r="CL37">
        <f>SUMIF(ConfirmedRaw!$B:$B,$B37,ConfirmedRaw!CN:CN)</f>
        <v>8274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5825</v>
      </c>
      <c r="CK38">
        <f>SUMIF(ConfirmedRaw!$B:$B,$B38,ConfirmedRaw!CM:CM)</f>
        <v>6302</v>
      </c>
      <c r="CL38">
        <f>SUMIF(ConfirmedRaw!$B:$B,$B38,ConfirmedRaw!CN:CN)</f>
        <v>6302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13430</v>
      </c>
      <c r="CK39">
        <f>SUMIF(ConfirmedRaw!$B:$B,$B39,ConfirmedRaw!CM:CM)</f>
        <v>14352</v>
      </c>
      <c r="CL39">
        <f>SUMIF(ConfirmedRaw!$B:$B,$B39,ConfirmedRaw!CN:CN)</f>
        <v>15722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2673</v>
      </c>
      <c r="CK40">
        <f>SUMIF(ConfirmedRaw!$B:$B,$B40,ConfirmedRaw!CM:CM)</f>
        <v>2844</v>
      </c>
      <c r="CL40">
        <f>SUMIF(ConfirmedRaw!$B:$B,$B40,ConfirmedRaw!CN:CN)</f>
        <v>3032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1524</v>
      </c>
      <c r="CK41">
        <f>SUMIF(ConfirmedRaw!$B:$B,$B41,ConfirmedRaw!CM:CM)</f>
        <v>1658</v>
      </c>
      <c r="CL41">
        <f>SUMIF(ConfirmedRaw!$B:$B,$B41,ConfirmedRaw!CN:CN)</f>
        <v>1751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426</v>
      </c>
      <c r="CK42">
        <f>SUMIF(ConfirmedRaw!$B:$B,$B42,ConfirmedRaw!CM:CM)</f>
        <v>435</v>
      </c>
      <c r="CL42">
        <f>SUMIF(ConfirmedRaw!$B:$B,$B42,ConfirmedRaw!CN:CN)</f>
        <v>455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1434</v>
      </c>
      <c r="CK43">
        <f>SUMIF(ConfirmedRaw!$B:$B,$B43,ConfirmedRaw!CM:CM)</f>
        <v>1459</v>
      </c>
      <c r="CL43">
        <f>SUMIF(ConfirmedRaw!$B:$B,$B43,ConfirmedRaw!CN:CN)</f>
        <v>1512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663</v>
      </c>
      <c r="CK44">
        <f>SUMIF(ConfirmedRaw!$B:$B,$B44,ConfirmedRaw!CM:CM)</f>
        <v>668</v>
      </c>
      <c r="CL44">
        <f>SUMIF(ConfirmedRaw!$B:$B,$B44,ConfirmedRaw!CN:CN)</f>
        <v>672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2672</v>
      </c>
      <c r="CK45">
        <f>SUMIF(ConfirmedRaw!$B:$B,$B45,ConfirmedRaw!CM:CM)</f>
        <v>2700</v>
      </c>
      <c r="CL45">
        <f>SUMIF(ConfirmedRaw!$B:$B,$B45,ConfirmedRaw!CN:CN)</f>
        <v>2733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5516</v>
      </c>
      <c r="CK46">
        <f>SUMIF(ConfirmedRaw!$B:$B,$B46,ConfirmedRaw!CM:CM)</f>
        <v>5923</v>
      </c>
      <c r="CL46">
        <f>SUMIF(ConfirmedRaw!$B:$B,$B46,ConfirmedRaw!CN:CN)</f>
        <v>6248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7918</v>
      </c>
      <c r="CK47">
        <f>SUMIF(ConfirmedRaw!$B:$B,$B47,ConfirmedRaw!CM:CM)</f>
        <v>8379</v>
      </c>
      <c r="CL47">
        <f>SUMIF(ConfirmedRaw!$B:$B,$B47,ConfirmedRaw!CN:CN)</f>
        <v>8742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5660</v>
      </c>
      <c r="CK48">
        <f>SUMIF(ConfirmedRaw!$B:$B,$B48,ConfirmedRaw!CM:CM)</f>
        <v>5878</v>
      </c>
      <c r="CL48">
        <f>SUMIF(ConfirmedRaw!$B:$B,$B48,ConfirmedRaw!CN:CN)</f>
        <v>6087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395</v>
      </c>
      <c r="CK49">
        <f>SUMIF(ConfirmedRaw!$B:$B,$B49,ConfirmedRaw!CM:CM)</f>
        <v>395</v>
      </c>
      <c r="CL49">
        <f>SUMIF(ConfirmedRaw!$B:$B,$B49,ConfirmedRaw!CN:CN)</f>
        <v>398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268</v>
      </c>
      <c r="CK50">
        <f>SUMIF(ConfirmedRaw!$B:$B,$B50,ConfirmedRaw!CM:CM)</f>
        <v>268</v>
      </c>
      <c r="CL50">
        <f>SUMIF(ConfirmedRaw!$B:$B,$B50,ConfirmedRaw!CN:CN)</f>
        <v>268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27938</v>
      </c>
      <c r="CK51">
        <f>SUMIF(ConfirmedRaw!$B:$B,$B51,ConfirmedRaw!CM:CM)</f>
        <v>32008</v>
      </c>
      <c r="CL51">
        <f>SUMIF(ConfirmedRaw!$B:$B,$B51,ConfirmedRaw!CN:CN)</f>
        <v>36793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8807</v>
      </c>
      <c r="CK52">
        <f>SUMIF(ConfirmedRaw!$B:$B,$B52,ConfirmedRaw!CM:CM)</f>
        <v>9252</v>
      </c>
      <c r="CL52">
        <f>SUMIF(ConfirmedRaw!$B:$B,$B52,ConfirmedRaw!CN:CN)</f>
        <v>9730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136</v>
      </c>
      <c r="CK53">
        <f>SUMIF(ConfirmedRaw!$B:$B,$B53,ConfirmedRaw!CM:CM)</f>
        <v>136</v>
      </c>
      <c r="CL53">
        <f>SUMIF(ConfirmedRaw!$B:$B,$B53,ConfirmedRaw!CN:CN)</f>
        <v>137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5318</v>
      </c>
      <c r="CK54">
        <f>SUMIF(ConfirmedRaw!$B:$B,$B54,ConfirmedRaw!CM:CM)</f>
        <v>5690</v>
      </c>
      <c r="CL54">
        <f>SUMIF(ConfirmedRaw!$B:$B,$B54,ConfirmedRaw!CN:CN)</f>
        <v>5994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3444</v>
      </c>
      <c r="CK55">
        <f>SUMIF(ConfirmedRaw!$B:$B,$B55,ConfirmedRaw!CM:CM)</f>
        <v>3480</v>
      </c>
      <c r="CL55">
        <f>SUMIF(ConfirmedRaw!$B:$B,$B55,ConfirmedRaw!CN:CN)</f>
        <v>3537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518</v>
      </c>
      <c r="CK56">
        <f>SUMIF(ConfirmedRaw!$B:$B,$B56,ConfirmedRaw!CM:CM)</f>
        <v>539</v>
      </c>
      <c r="CL56">
        <f>SUMIF(ConfirmedRaw!$B:$B,$B56,ConfirmedRaw!CN:CN)</f>
        <v>548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1791</v>
      </c>
      <c r="CK57">
        <f>SUMIF(ConfirmedRaw!$B:$B,$B57,ConfirmedRaw!CM:CM)</f>
        <v>1814</v>
      </c>
      <c r="CL57">
        <f>SUMIF(ConfirmedRaw!$B:$B,$B57,ConfirmedRaw!CN:CN)</f>
        <v>1832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977</v>
      </c>
      <c r="CK58">
        <f>SUMIF(ConfirmedRaw!$B:$B,$B58,ConfirmedRaw!CM:CM)</f>
        <v>1049</v>
      </c>
      <c r="CL58">
        <f>SUMIF(ConfirmedRaw!$B:$B,$B58,ConfirmedRaw!CN:CN)</f>
        <v>1089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2571</v>
      </c>
      <c r="CK59">
        <f>SUMIF(ConfirmedRaw!$B:$B,$B59,ConfirmedRaw!CM:CM)</f>
        <v>2669</v>
      </c>
      <c r="CL59">
        <f>SUMIF(ConfirmedRaw!$B:$B,$B59,ConfirmedRaw!CN:CN)</f>
        <v>2758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6919</v>
      </c>
      <c r="CK60">
        <f>SUMIF(ConfirmedRaw!$B:$B,$B60,ConfirmedRaw!CM:CM)</f>
        <v>7025</v>
      </c>
      <c r="CL60">
        <f>SUMIF(ConfirmedRaw!$B:$B,$B60,ConfirmedRaw!CN:CN)</f>
        <v>7638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12491</v>
      </c>
      <c r="CK61">
        <f>SUMIF(ConfirmedRaw!$B:$B,$B61,ConfirmedRaw!CM:CM)</f>
        <v>13489</v>
      </c>
      <c r="CL61">
        <f>SUMIF(ConfirmedRaw!$B:$B,$B61,ConfirmedRaw!CN:CN)</f>
        <v>14420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4204</v>
      </c>
      <c r="CK62">
        <f>SUMIF(ConfirmedRaw!$B:$B,$B62,ConfirmedRaw!CM:CM)</f>
        <v>4779</v>
      </c>
      <c r="CL62">
        <f>SUMIF(ConfirmedRaw!$B:$B,$B62,ConfirmedRaw!CN:CN)</f>
        <v>4779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3751</v>
      </c>
      <c r="CK63">
        <f>SUMIF(ConfirmedRaw!$B:$B,$B63,ConfirmedRaw!CM:CM)</f>
        <v>4016</v>
      </c>
      <c r="CL63">
        <f>SUMIF(ConfirmedRaw!$B:$B,$B63,ConfirmedRaw!CN:CN)</f>
        <v>4210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2268</v>
      </c>
      <c r="CK64">
        <f>SUMIF(ConfirmedRaw!$B:$B,$B64,ConfirmedRaw!CM:CM)</f>
        <v>2418</v>
      </c>
      <c r="CL64">
        <f>SUMIF(ConfirmedRaw!$B:$B,$B64,ConfirmedRaw!CN:CN)</f>
        <v>2534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348</v>
      </c>
      <c r="CK65">
        <f>SUMIF(ConfirmedRaw!$B:$B,$B65,ConfirmedRaw!CM:CM)</f>
        <v>370</v>
      </c>
      <c r="CL65">
        <f>SUMIF(ConfirmedRaw!$B:$B,$B65,ConfirmedRaw!CN:CN)</f>
        <v>388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2605</v>
      </c>
      <c r="CK66">
        <f>SUMIF(ConfirmedRaw!$B:$B,$B66,ConfirmedRaw!CM:CM)</f>
        <v>2783</v>
      </c>
      <c r="CL66">
        <f>SUMIF(ConfirmedRaw!$B:$B,$B66,ConfirmedRaw!CN:CN)</f>
        <v>3034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800</v>
      </c>
      <c r="CK67">
        <f>SUMIF(ConfirmedRaw!$B:$B,$B67,ConfirmedRaw!CM:CM)</f>
        <v>846</v>
      </c>
      <c r="CL67">
        <f>SUMIF(ConfirmedRaw!$B:$B,$B67,ConfirmedRaw!CN:CN)</f>
        <v>878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642</v>
      </c>
      <c r="CK68">
        <f>SUMIF(ConfirmedRaw!$B:$B,$B68,ConfirmedRaw!CM:CM)</f>
        <v>649</v>
      </c>
      <c r="CL68">
        <f>SUMIF(ConfirmedRaw!$B:$B,$B68,ConfirmedRaw!CN:CN)</f>
        <v>655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1652</v>
      </c>
      <c r="CK69">
        <f>SUMIF(ConfirmedRaw!$B:$B,$B69,ConfirmedRaw!CM:CM)</f>
        <v>1763</v>
      </c>
      <c r="CL69">
        <f>SUMIF(ConfirmedRaw!$B:$B,$B69,ConfirmedRaw!CN:CN)</f>
        <v>1834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1019</v>
      </c>
      <c r="CK70">
        <f>SUMIF(ConfirmedRaw!$B:$B,$B70,ConfirmedRaw!CM:CM)</f>
        <v>1069</v>
      </c>
      <c r="CL70">
        <f>SUMIF(ConfirmedRaw!$B:$B,$B70,ConfirmedRaw!CN:CN)</f>
        <v>1180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8225</v>
      </c>
      <c r="CK71">
        <f>SUMIF(ConfirmedRaw!$B:$B,$B71,ConfirmedRaw!CM:CM)</f>
        <v>8450</v>
      </c>
      <c r="CL71">
        <f>SUMIF(ConfirmedRaw!$B:$B,$B71,ConfirmedRaw!CN:CN)</f>
        <v>9022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675</v>
      </c>
      <c r="CK72">
        <f>SUMIF(ConfirmedRaw!$B:$B,$B72,ConfirmedRaw!CM:CM)</f>
        <v>682</v>
      </c>
      <c r="CL72">
        <f>SUMIF(ConfirmedRaw!$B:$B,$B72,ConfirmedRaw!CN:CN)</f>
        <v>712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822</v>
      </c>
      <c r="CK73">
        <f>SUMIF(ConfirmedRaw!$B:$B,$B73,ConfirmedRaw!CM:CM)</f>
        <v>864</v>
      </c>
      <c r="CL73">
        <f>SUMIF(ConfirmedRaw!$B:$B,$B73,ConfirmedRaw!CN:CN)</f>
        <v>864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1283</v>
      </c>
      <c r="CK74">
        <f>SUMIF(ConfirmedRaw!$B:$B,$B74,ConfirmedRaw!CM:CM)</f>
        <v>1340</v>
      </c>
      <c r="CL74">
        <f>SUMIF(ConfirmedRaw!$B:$B,$B74,ConfirmedRaw!CN:CN)</f>
        <v>1373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735</v>
      </c>
      <c r="CK75">
        <f>SUMIF(ConfirmedRaw!$B:$B,$B75,ConfirmedRaw!CM:CM)</f>
        <v>750</v>
      </c>
      <c r="CL75">
        <f>SUMIF(ConfirmedRaw!$B:$B,$B75,ConfirmedRaw!CN:CN)</f>
        <v>761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1081</v>
      </c>
      <c r="CK76">
        <f>SUMIF(ConfirmedRaw!$B:$B,$B76,ConfirmedRaw!CM:CM)</f>
        <v>1117</v>
      </c>
      <c r="CL76">
        <f>SUMIF(ConfirmedRaw!$B:$B,$B76,ConfirmedRaw!CN:CN)</f>
        <v>1170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1167</v>
      </c>
      <c r="CK77">
        <f>SUMIF(ConfirmedRaw!$B:$B,$B77,ConfirmedRaw!CM:CM)</f>
        <v>1214</v>
      </c>
      <c r="CL77">
        <f>SUMIF(ConfirmedRaw!$B:$B,$B77,ConfirmedRaw!CN:CN)</f>
        <v>1268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3233</v>
      </c>
      <c r="CK78">
        <f>SUMIF(ConfirmedRaw!$B:$B,$B78,ConfirmedRaw!CM:CM)</f>
        <v>3439</v>
      </c>
      <c r="CL78">
        <f>SUMIF(ConfirmedRaw!$B:$B,$B78,ConfirmedRaw!CN:CN)</f>
        <v>3439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412</v>
      </c>
      <c r="CK79">
        <f>SUMIF(ConfirmedRaw!$B:$B,$B79,ConfirmedRaw!CM:CM)</f>
        <v>422</v>
      </c>
      <c r="CL79">
        <f>SUMIF(ConfirmedRaw!$B:$B,$B79,ConfirmedRaw!CN:CN)</f>
        <v>426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3844</v>
      </c>
      <c r="CF80">
        <f>SUMIF(ConfirmedRaw!$B:$B,$B80,ConfirmedRaw!CH:CH)</f>
        <v>4219</v>
      </c>
      <c r="CG80">
        <f>SUMIF(ConfirmedRaw!$B:$B,$B80,ConfirmedRaw!CI:CI)</f>
        <v>4661</v>
      </c>
      <c r="CH80">
        <f>SUMIF(ConfirmedRaw!$B:$B,$B80,ConfirmedRaw!CJ:CJ)</f>
        <v>5014</v>
      </c>
      <c r="CI80">
        <f>SUMIF(ConfirmedRaw!$B:$B,$B80,ConfirmedRaw!CK:CK)</f>
        <v>5399</v>
      </c>
      <c r="CJ80">
        <f>SUMIF(ConfirmedRaw!$B:$B,$B80,ConfirmedRaw!CL:CL)</f>
        <v>5847</v>
      </c>
      <c r="CK80">
        <f>SUMIF(ConfirmedRaw!$B:$B,$B80,ConfirmedRaw!CM:CM)</f>
        <v>6297</v>
      </c>
      <c r="CL80">
        <f>SUMIF(ConfirmedRaw!$B:$B,$B80,ConfirmedRaw!CN:CN)</f>
        <v>6875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335</v>
      </c>
      <c r="CK81">
        <f>SUMIF(ConfirmedRaw!$B:$B,$B81,ConfirmedRaw!CM:CM)</f>
        <v>342</v>
      </c>
      <c r="CL81">
        <f>SUMIF(ConfirmedRaw!$B:$B,$B81,ConfirmedRaw!CN:CN)</f>
        <v>350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25</v>
      </c>
      <c r="CK82">
        <f>SUMIF(ConfirmedRaw!$B:$B,$B82,ConfirmedRaw!CM:CM)</f>
        <v>28</v>
      </c>
      <c r="CL82">
        <f>SUMIF(ConfirmedRaw!$B:$B,$B82,ConfirmedRaw!CN:CN)</f>
        <v>35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1159</v>
      </c>
      <c r="CK83">
        <f>SUMIF(ConfirmedRaw!$B:$B,$B83,ConfirmedRaw!CM:CM)</f>
        <v>1201</v>
      </c>
      <c r="CL83">
        <f>SUMIF(ConfirmedRaw!$B:$B,$B83,ConfirmedRaw!CN:CN)</f>
        <v>1248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143</v>
      </c>
      <c r="CK84">
        <f>SUMIF(ConfirmedRaw!$B:$B,$B84,ConfirmedRaw!CM:CM)</f>
        <v>143</v>
      </c>
      <c r="CL84">
        <f>SUMIF(ConfirmedRaw!$B:$B,$B84,ConfirmedRaw!CN:CN)</f>
        <v>163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840</v>
      </c>
      <c r="CK85">
        <f>SUMIF(ConfirmedRaw!$B:$B,$B85,ConfirmedRaw!CM:CM)</f>
        <v>906</v>
      </c>
      <c r="CL85">
        <f>SUMIF(ConfirmedRaw!$B:$B,$B85,ConfirmedRaw!CN:CN)</f>
        <v>933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2283</v>
      </c>
      <c r="CK86">
        <f>SUMIF(ConfirmedRaw!$B:$B,$B86,ConfirmedRaw!CM:CM)</f>
        <v>2564</v>
      </c>
      <c r="CL86">
        <f>SUMIF(ConfirmedRaw!$B:$B,$B86,ConfirmedRaw!CN:CN)</f>
        <v>2685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1128</v>
      </c>
      <c r="CK87">
        <f>SUMIF(ConfirmedRaw!$B:$B,$B87,ConfirmedRaw!CM:CM)</f>
        <v>1149</v>
      </c>
      <c r="CL87">
        <f>SUMIF(ConfirmedRaw!$B:$B,$B87,ConfirmedRaw!CN:CN)</f>
        <v>1239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2154</v>
      </c>
      <c r="CK88">
        <f>SUMIF(ConfirmedRaw!$B:$B,$B88,ConfirmedRaw!CM:CM)</f>
        <v>2264</v>
      </c>
      <c r="CL88">
        <f>SUMIF(ConfirmedRaw!$B:$B,$B88,ConfirmedRaw!CN:CN)</f>
        <v>2378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174</v>
      </c>
      <c r="CK89">
        <f>SUMIF(ConfirmedRaw!$B:$B,$B89,ConfirmedRaw!CM:CM)</f>
        <v>199</v>
      </c>
      <c r="CL89">
        <f>SUMIF(ConfirmedRaw!$B:$B,$B89,ConfirmedRaw!CN:CN)</f>
        <v>202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238</v>
      </c>
      <c r="CK90">
        <f>SUMIF(ConfirmedRaw!$B:$B,$B90,ConfirmedRaw!CM:CM)</f>
        <v>244</v>
      </c>
      <c r="CL90">
        <f>SUMIF(ConfirmedRaw!$B:$B,$B90,ConfirmedRaw!CN:CN)</f>
        <v>254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122</v>
      </c>
      <c r="CK91">
        <f>SUMIF(ConfirmedRaw!$B:$B,$B91,ConfirmedRaw!CM:CM)</f>
        <v>122</v>
      </c>
      <c r="CL91">
        <f>SUMIF(ConfirmedRaw!$B:$B,$B91,ConfirmedRaw!CN:CN)</f>
        <v>122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3755</v>
      </c>
      <c r="CK92">
        <f>SUMIF(ConfirmedRaw!$B:$B,$B92,ConfirmedRaw!CM:CM)</f>
        <v>4126</v>
      </c>
      <c r="CL92">
        <f>SUMIF(ConfirmedRaw!$B:$B,$B92,ConfirmedRaw!CN:CN)</f>
        <v>4335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1401</v>
      </c>
      <c r="CK94">
        <f>SUMIF(ConfirmedRaw!$B:$B,$B94,ConfirmedRaw!CM:CM)</f>
        <v>1409</v>
      </c>
      <c r="CL94">
        <f>SUMIF(ConfirmedRaw!$B:$B,$B94,ConfirmedRaw!CN:CN)</f>
        <v>1422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74193</v>
      </c>
      <c r="CK96">
        <f>SUMIF(ConfirmedRaw!$B:$B,$B96,ConfirmedRaw!CM:CM)</f>
        <v>78546</v>
      </c>
      <c r="CL96">
        <f>SUMIF(ConfirmedRaw!$B:$B,$B96,ConfirmedRaw!CN:CN)</f>
        <v>82329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862</v>
      </c>
      <c r="CK97">
        <f>SUMIF(ConfirmedRaw!$B:$B,$B97,ConfirmedRaw!CM:CM)</f>
        <v>923</v>
      </c>
      <c r="CL97">
        <f>SUMIF(ConfirmedRaw!$B:$B,$B97,ConfirmedRaw!CN:CN)</f>
        <v>986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1402</v>
      </c>
      <c r="CK98">
        <f>SUMIF(ConfirmedRaw!$B:$B,$B98,ConfirmedRaw!CM:CM)</f>
        <v>1546</v>
      </c>
      <c r="CL98">
        <f>SUMIF(ConfirmedRaw!$B:$B,$B98,ConfirmedRaw!CN:CN)</f>
        <v>1615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1572</v>
      </c>
      <c r="CK99">
        <f>SUMIF(ConfirmedRaw!$B:$B,$B99,ConfirmedRaw!CM:CM)</f>
        <v>1838</v>
      </c>
      <c r="CL99">
        <f>SUMIF(ConfirmedRaw!$B:$B,$B99,ConfirmedRaw!CN:CN)</f>
        <v>2144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441</v>
      </c>
      <c r="CK100">
        <f>SUMIF(ConfirmedRaw!$B:$B,$B100,ConfirmedRaw!CM:CM)</f>
        <v>465</v>
      </c>
      <c r="CL100">
        <f>SUMIF(ConfirmedRaw!$B:$B,$B100,ConfirmedRaw!CN:CN)</f>
        <v>493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4161</v>
      </c>
      <c r="CK102">
        <f>SUMIF(ConfirmedRaw!$B:$B,$B102,ConfirmedRaw!CM:CM)</f>
        <v>4662</v>
      </c>
      <c r="CL102">
        <f>SUMIF(ConfirmedRaw!$B:$B,$B102,ConfirmedRaw!CN:CN)</f>
        <v>5106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546</v>
      </c>
      <c r="CK104">
        <f>SUMIF(ConfirmedRaw!$B:$B,$B104,ConfirmedRaw!CM:CM)</f>
        <v>557</v>
      </c>
      <c r="CL104">
        <f>SUMIF(ConfirmedRaw!$B:$B,$B104,ConfirmedRaw!CN:CN)</f>
        <v>565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996</v>
      </c>
      <c r="CK105">
        <f>SUMIF(ConfirmedRaw!$B:$B,$B105,ConfirmedRaw!CM:CM)</f>
        <v>996</v>
      </c>
      <c r="CL105">
        <f>SUMIF(ConfirmedRaw!$B:$B,$B105,ConfirmedRaw!CN:CN)</f>
        <v>1017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267</v>
      </c>
      <c r="CK106">
        <f>SUMIF(ConfirmedRaw!$B:$B,$B106,ConfirmedRaw!CM:CM)</f>
        <v>287</v>
      </c>
      <c r="CL106">
        <f>SUMIF(ConfirmedRaw!$B:$B,$B106,ConfirmedRaw!CN:CN)</f>
        <v>307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426</v>
      </c>
      <c r="CK107">
        <f>SUMIF(ConfirmedRaw!$B:$B,$B107,ConfirmedRaw!CM:CM)</f>
        <v>442</v>
      </c>
      <c r="CL107">
        <f>SUMIF(ConfirmedRaw!$B:$B,$B107,ConfirmedRaw!CN:CN)</f>
        <v>457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93</v>
      </c>
      <c r="CK108">
        <f>SUMIF(ConfirmedRaw!$B:$B,$B108,ConfirmedRaw!CM:CM)</f>
        <v>94</v>
      </c>
      <c r="CL108">
        <f>SUMIF(ConfirmedRaw!$B:$B,$B108,ConfirmedRaw!CN:CN)</f>
        <v>94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442</v>
      </c>
      <c r="CK109">
        <f>SUMIF(ConfirmedRaw!$B:$B,$B109,ConfirmedRaw!CM:CM)</f>
        <v>493</v>
      </c>
      <c r="CL109">
        <f>SUMIF(ConfirmedRaw!$B:$B,$B109,ConfirmedRaw!CN:CN)</f>
        <v>542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673</v>
      </c>
      <c r="CK110">
        <f>SUMIF(ConfirmedRaw!$B:$B,$B110,ConfirmedRaw!CM:CM)</f>
        <v>696</v>
      </c>
      <c r="CL110">
        <f>SUMIF(ConfirmedRaw!$B:$B,$B110,ConfirmedRaw!CN:CN)</f>
        <v>704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23</v>
      </c>
      <c r="CK111">
        <f>SUMIF(ConfirmedRaw!$B:$B,$B111,ConfirmedRaw!CM:CM)</f>
        <v>23</v>
      </c>
      <c r="CL111">
        <f>SUMIF(ConfirmedRaw!$B:$B,$B111,ConfirmedRaw!CN:CN)</f>
        <v>23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5</v>
      </c>
      <c r="CK112">
        <f>SUMIF(ConfirmedRaw!$B:$B,$B112,ConfirmedRaw!CM:CM)</f>
        <v>5</v>
      </c>
      <c r="CL112">
        <f>SUMIF(ConfirmedRaw!$B:$B,$B112,ConfirmedRaw!CN:CN)</f>
        <v>5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654</v>
      </c>
      <c r="CK114">
        <f>SUMIF(ConfirmedRaw!$B:$B,$B114,ConfirmedRaw!CM:CM)</f>
        <v>688</v>
      </c>
      <c r="CL114">
        <f>SUMIF(ConfirmedRaw!$B:$B,$B114,ConfirmedRaw!CN:CN)</f>
        <v>801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92</v>
      </c>
      <c r="CK115">
        <f>SUMIF(ConfirmedRaw!$B:$B,$B115,ConfirmedRaw!CM:CM)</f>
        <v>96</v>
      </c>
      <c r="CL115">
        <f>SUMIF(ConfirmedRaw!$B:$B,$B115,ConfirmedRaw!CN:CN)</f>
        <v>105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438</v>
      </c>
      <c r="CK117">
        <f>SUMIF(ConfirmedRaw!$B:$B,$B117,ConfirmedRaw!CM:CM)</f>
        <v>477</v>
      </c>
      <c r="CL117">
        <f>SUMIF(ConfirmedRaw!$B:$B,$B117,ConfirmedRaw!CN:CN)</f>
        <v>518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55</v>
      </c>
      <c r="CK118">
        <f>SUMIF(ConfirmedRaw!$B:$B,$B118,ConfirmedRaw!CM:CM)</f>
        <v>63</v>
      </c>
      <c r="CL118">
        <f>SUMIF(ConfirmedRaw!$B:$B,$B118,ConfirmedRaw!CN:CN)</f>
        <v>63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8</v>
      </c>
      <c r="CK119">
        <f>SUMIF(ConfirmedRaw!$B:$B,$B119,ConfirmedRaw!CM:CM)</f>
        <v>8</v>
      </c>
      <c r="CL119">
        <f>SUMIF(ConfirmedRaw!$B:$B,$B119,ConfirmedRaw!CN:CN)</f>
        <v>8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402</v>
      </c>
      <c r="CK120">
        <f>SUMIF(ConfirmedRaw!$B:$B,$B120,ConfirmedRaw!CM:CM)</f>
        <v>407</v>
      </c>
      <c r="CL120">
        <f>SUMIF(ConfirmedRaw!$B:$B,$B120,ConfirmedRaw!CN:CN)</f>
        <v>413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234</v>
      </c>
      <c r="CK121">
        <f>SUMIF(ConfirmedRaw!$B:$B,$B121,ConfirmedRaw!CM:CM)</f>
        <v>246</v>
      </c>
      <c r="CL121">
        <f>SUMIF(ConfirmedRaw!$B:$B,$B121,ConfirmedRaw!CN:CN)</f>
        <v>262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79</v>
      </c>
      <c r="CK122">
        <f>SUMIF(ConfirmedRaw!$B:$B,$B122,ConfirmedRaw!CM:CM)</f>
        <v>79</v>
      </c>
      <c r="CL122">
        <f>SUMIF(ConfirmedRaw!$B:$B,$B122,ConfirmedRaw!CN:CN)</f>
        <v>79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31</v>
      </c>
      <c r="CK123">
        <f>SUMIF(ConfirmedRaw!$B:$B,$B123,ConfirmedRaw!CM:CM)</f>
        <v>31</v>
      </c>
      <c r="CL123">
        <f>SUMIF(ConfirmedRaw!$B:$B,$B123,ConfirmedRaw!CN:CN)</f>
        <v>31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16</v>
      </c>
      <c r="CK124">
        <f>SUMIF(ConfirmedRaw!$B:$B,$B124,ConfirmedRaw!CM:CM)</f>
        <v>30</v>
      </c>
      <c r="CL124">
        <f>SUMIF(ConfirmedRaw!$B:$B,$B124,ConfirmedRaw!CN:CN)</f>
        <v>31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32</v>
      </c>
      <c r="CK125">
        <f>SUMIF(ConfirmedRaw!$B:$B,$B125,ConfirmedRaw!CM:CM)</f>
        <v>33</v>
      </c>
      <c r="CL125">
        <f>SUMIF(ConfirmedRaw!$B:$B,$B125,ConfirmedRaw!CN:CN)</f>
        <v>66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81</v>
      </c>
      <c r="CK126">
        <f>SUMIF(ConfirmedRaw!$B:$B,$B126,ConfirmedRaw!CM:CM)</f>
        <v>83</v>
      </c>
      <c r="CL126">
        <f>SUMIF(ConfirmedRaw!$B:$B,$B126,ConfirmedRaw!CN:CN)</f>
        <v>84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376808</v>
      </c>
      <c r="BM127">
        <f t="shared" si="1"/>
        <v>416492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1010094</v>
      </c>
      <c r="BW127">
        <f t="shared" si="3"/>
        <v>1092307</v>
      </c>
      <c r="BX127">
        <f t="shared" si="3"/>
        <v>1172182</v>
      </c>
      <c r="BY127">
        <f t="shared" si="3"/>
        <v>1245581</v>
      </c>
      <c r="BZ127">
        <f t="shared" si="3"/>
        <v>1316890</v>
      </c>
      <c r="CA127">
        <f t="shared" si="3"/>
        <v>1391554</v>
      </c>
      <c r="CB127">
        <f t="shared" si="3"/>
        <v>1474955</v>
      </c>
      <c r="CC127">
        <f t="shared" si="3"/>
        <v>1559679</v>
      </c>
      <c r="CD127">
        <f t="shared" si="3"/>
        <v>1651607</v>
      </c>
      <c r="CE127">
        <f t="shared" si="3"/>
        <v>1729276</v>
      </c>
      <c r="CF127">
        <f t="shared" si="3"/>
        <v>1827865</v>
      </c>
      <c r="CG127">
        <f t="shared" si="3"/>
        <v>1897538</v>
      </c>
      <c r="CH127">
        <f t="shared" si="3"/>
        <v>1968314</v>
      </c>
      <c r="CI127">
        <f t="shared" si="3"/>
        <v>2047574</v>
      </c>
      <c r="CJ127">
        <f t="shared" si="3"/>
        <v>2143749</v>
      </c>
      <c r="CK127">
        <f t="shared" si="3"/>
        <v>2230709</v>
      </c>
      <c r="CL127">
        <f t="shared" si="3"/>
        <v>2307740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179757</v>
      </c>
      <c r="CK128">
        <f t="shared" si="11"/>
        <v>188230</v>
      </c>
      <c r="CL128">
        <f t="shared" si="11"/>
        <v>197545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615051</v>
      </c>
      <c r="BY129">
        <f t="shared" si="11"/>
        <v>647458</v>
      </c>
      <c r="BZ129">
        <f t="shared" si="11"/>
        <v>676844</v>
      </c>
      <c r="CA129">
        <f t="shared" si="11"/>
        <v>708670</v>
      </c>
      <c r="CB129">
        <f t="shared" si="11"/>
        <v>746218</v>
      </c>
      <c r="CC129">
        <f t="shared" si="11"/>
        <v>782282</v>
      </c>
      <c r="CD129">
        <f t="shared" si="11"/>
        <v>823878</v>
      </c>
      <c r="CE129">
        <f t="shared" si="11"/>
        <v>857928</v>
      </c>
      <c r="CF129">
        <f t="shared" si="11"/>
        <v>913357</v>
      </c>
      <c r="CG129">
        <f t="shared" si="11"/>
        <v>940718</v>
      </c>
      <c r="CH129">
        <f t="shared" si="11"/>
        <v>969084</v>
      </c>
      <c r="CI129">
        <f t="shared" si="11"/>
        <v>1001377</v>
      </c>
      <c r="CJ129">
        <f t="shared" si="11"/>
        <v>1046116</v>
      </c>
      <c r="CK129">
        <f t="shared" si="11"/>
        <v>1079296</v>
      </c>
      <c r="CL129">
        <f t="shared" si="11"/>
        <v>1102345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46812</v>
      </c>
      <c r="BM130">
        <f t="shared" si="10"/>
        <v>57487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225966</v>
      </c>
      <c r="BV130">
        <f t="shared" si="11"/>
        <v>258426</v>
      </c>
      <c r="BW130">
        <f t="shared" si="11"/>
        <v>291755</v>
      </c>
      <c r="BX130">
        <f t="shared" si="11"/>
        <v>325983</v>
      </c>
      <c r="BY130">
        <f t="shared" si="11"/>
        <v>357366</v>
      </c>
      <c r="BZ130">
        <f t="shared" si="11"/>
        <v>388251</v>
      </c>
      <c r="CA130">
        <f t="shared" si="11"/>
        <v>420877</v>
      </c>
      <c r="CB130">
        <f t="shared" si="11"/>
        <v>454268</v>
      </c>
      <c r="CC130">
        <f t="shared" si="11"/>
        <v>490279</v>
      </c>
      <c r="CD130">
        <f t="shared" si="11"/>
        <v>525991</v>
      </c>
      <c r="CE130">
        <f t="shared" si="11"/>
        <v>557813</v>
      </c>
      <c r="CF130">
        <f t="shared" si="11"/>
        <v>588418</v>
      </c>
      <c r="CG130">
        <f t="shared" si="11"/>
        <v>615793</v>
      </c>
      <c r="CH130">
        <f t="shared" si="11"/>
        <v>644670</v>
      </c>
      <c r="CI130">
        <f t="shared" si="11"/>
        <v>675119</v>
      </c>
      <c r="CJ130">
        <f t="shared" si="11"/>
        <v>709877</v>
      </c>
      <c r="CK130">
        <f t="shared" si="11"/>
        <v>744570</v>
      </c>
      <c r="CL130">
        <f t="shared" si="11"/>
        <v>779464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70725</v>
      </c>
      <c r="CK131">
        <f t="shared" si="11"/>
        <v>76398</v>
      </c>
      <c r="CL131">
        <f t="shared" si="11"/>
        <v>81699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14768</v>
      </c>
      <c r="CK132">
        <f t="shared" si="11"/>
        <v>15771</v>
      </c>
      <c r="CL132">
        <f t="shared" si="11"/>
        <v>16766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114643</v>
      </c>
      <c r="CK133">
        <f t="shared" si="11"/>
        <v>118513</v>
      </c>
      <c r="CL133">
        <f t="shared" si="11"/>
        <v>121952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3346</v>
      </c>
      <c r="CK2">
        <f>SUMIF(DeadRaw!$B:$B,$B2,DeadRaw!CM:CM)</f>
        <v>4636</v>
      </c>
      <c r="CL2">
        <f>SUMIF(DeadRaw!$B:$B,$B2,DeadRaw!CN:CN)</f>
        <v>4636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22170</v>
      </c>
      <c r="CK3">
        <f>SUMIF(DeadRaw!$B:$B,$B3,DeadRaw!CM:CM)</f>
        <v>22745</v>
      </c>
      <c r="CL3">
        <f>SUMIF(DeadRaw!$B:$B,$B3,DeadRaw!CN:CN)</f>
        <v>23227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4869</v>
      </c>
      <c r="CK4">
        <f>SUMIF(DeadRaw!$B:$B,$B4,DeadRaw!CM:CM)</f>
        <v>4958</v>
      </c>
      <c r="CL4">
        <f>SUMIF(DeadRaw!$B:$B,$B4,DeadRaw!CN:CN)</f>
        <v>5031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229</v>
      </c>
      <c r="CK5">
        <f>SUMIF(DeadRaw!$B:$B,$B5,DeadRaw!CM:CM)</f>
        <v>230</v>
      </c>
      <c r="CL5">
        <f>SUMIF(DeadRaw!$B:$B,$B5,DeadRaw!CN:CN)</f>
        <v>232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19315</v>
      </c>
      <c r="CK6">
        <f>SUMIF(DeadRaw!$B:$B,$B6,DeadRaw!CM:CM)</f>
        <v>20002</v>
      </c>
      <c r="CL6">
        <f>SUMIF(DeadRaw!$B:$B,$B6,DeadRaw!CN:CN)</f>
        <v>20043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4052</v>
      </c>
      <c r="CK7">
        <f>SUMIF(DeadRaw!$B:$B,$B7,DeadRaw!CM:CM)</f>
        <v>4352</v>
      </c>
      <c r="CL7">
        <f>SUMIF(DeadRaw!$B:$B,$B7,DeadRaw!CN:CN)</f>
        <v>4459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4414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17941</v>
      </c>
      <c r="CK8">
        <f>SUMIF(DeadRaw!$B:$B,$B8,DeadRaw!CM:CM)</f>
        <v>18703</v>
      </c>
      <c r="CL8">
        <f>SUMIF(DeadRaw!$B:$B,$B8,DeadRaw!CN:CN)</f>
        <v>19345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12794</v>
      </c>
      <c r="CB9">
        <f>SUMIF(DeadRaw!$B:$B,$B9,DeadRaw!CD:CD)</f>
        <v>14695</v>
      </c>
      <c r="CC9">
        <f>SUMIF(DeadRaw!$B:$B,$B9,DeadRaw!CE:CE)</f>
        <v>16544</v>
      </c>
      <c r="CD9">
        <f>SUMIF(DeadRaw!$B:$B,$B9,DeadRaw!CF:CF)</f>
        <v>18586</v>
      </c>
      <c r="CE9">
        <f>SUMIF(DeadRaw!$B:$B,$B9,DeadRaw!CG:CG)</f>
        <v>20462</v>
      </c>
      <c r="CF9">
        <f>SUMIF(DeadRaw!$B:$B,$B9,DeadRaw!CH:CH)</f>
        <v>22019</v>
      </c>
      <c r="CG9">
        <f>SUMIF(DeadRaw!$B:$B,$B9,DeadRaw!CI:CI)</f>
        <v>23528</v>
      </c>
      <c r="CH9">
        <f>SUMIF(DeadRaw!$B:$B,$B9,DeadRaw!CJ:CJ)</f>
        <v>25831</v>
      </c>
      <c r="CI9">
        <f>SUMIF(DeadRaw!$B:$B,$B9,DeadRaw!CK:CK)</f>
        <v>28325</v>
      </c>
      <c r="CJ9">
        <f>SUMIF(DeadRaw!$B:$B,$B9,DeadRaw!CL:CL)</f>
        <v>32916</v>
      </c>
      <c r="CK9">
        <f>SUMIF(DeadRaw!$B:$B,$B9,DeadRaw!CM:CM)</f>
        <v>36773</v>
      </c>
      <c r="CL9">
        <f>SUMIF(DeadRaw!$B:$B,$B9,DeadRaw!CN:CN)</f>
        <v>38664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1281</v>
      </c>
      <c r="CK10">
        <f>SUMIF(DeadRaw!$B:$B,$B10,DeadRaw!CM:CM)</f>
        <v>1327</v>
      </c>
      <c r="CL10">
        <f>SUMIF(DeadRaw!$B:$B,$B10,DeadRaw!CN:CN)</f>
        <v>1368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152</v>
      </c>
      <c r="CK11">
        <f>SUMIF(DeadRaw!$B:$B,$B11,DeadRaw!CM:CM)</f>
        <v>161</v>
      </c>
      <c r="CL11">
        <f>SUMIF(DeadRaw!$B:$B,$B11,DeadRaw!CN:CN)</f>
        <v>164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1333</v>
      </c>
      <c r="CK12">
        <f>SUMIF(DeadRaw!$B:$B,$B12,DeadRaw!CM:CM)</f>
        <v>1400</v>
      </c>
      <c r="CL12">
        <f>SUMIF(DeadRaw!$B:$B,$B12,DeadRaw!CN:CN)</f>
        <v>1511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321</v>
      </c>
      <c r="CK13">
        <f>SUMIF(DeadRaw!$B:$B,$B13,DeadRaw!CM:CM)</f>
        <v>336</v>
      </c>
      <c r="CL13">
        <f>SUMIF(DeadRaw!$B:$B,$B13,DeadRaw!CN:CN)</f>
        <v>346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3327</v>
      </c>
      <c r="CK14">
        <f>SUMIF(DeadRaw!$B:$B,$B14,DeadRaw!CM:CM)</f>
        <v>3471</v>
      </c>
      <c r="CL14">
        <f>SUMIF(DeadRaw!$B:$B,$B14,DeadRaw!CN:CN)</f>
        <v>3613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13759</v>
      </c>
      <c r="CK15">
        <f>SUMIF(DeadRaw!$B:$B,$B15,DeadRaw!CM:CM)</f>
        <v>14607</v>
      </c>
      <c r="CL15">
        <f>SUMIF(DeadRaw!$B:$B,$B15,DeadRaw!CN:CN)</f>
        <v>15498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178</v>
      </c>
      <c r="CK16">
        <f>SUMIF(DeadRaw!$B:$B,$B16,DeadRaw!CM:CM)</f>
        <v>190</v>
      </c>
      <c r="CL16">
        <f>SUMIF(DeadRaw!$B:$B,$B16,DeadRaw!CN:CN)</f>
        <v>222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4857</v>
      </c>
      <c r="CK18">
        <f>SUMIF(DeadRaw!$B:$B,$B18,DeadRaw!CM:CM)</f>
        <v>5163</v>
      </c>
      <c r="CL18">
        <f>SUMIF(DeadRaw!$B:$B,$B18,DeadRaw!CN:CN)</f>
        <v>5453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410</v>
      </c>
      <c r="CK19">
        <f>SUMIF(DeadRaw!$B:$B,$B19,DeadRaw!CM:CM)</f>
        <v>431</v>
      </c>
      <c r="CL19">
        <f>SUMIF(DeadRaw!$B:$B,$B19,DeadRaw!CN:CN)</f>
        <v>443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7</v>
      </c>
      <c r="CK20">
        <f>SUMIF(DeadRaw!$B:$B,$B20,DeadRaw!CM:CM)</f>
        <v>7</v>
      </c>
      <c r="CL20">
        <f>SUMIF(DeadRaw!$B:$B,$B20,DeadRaw!CN:CN)</f>
        <v>8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63</v>
      </c>
      <c r="CK21">
        <f>SUMIF(DeadRaw!$B:$B,$B21,DeadRaw!CM:CM)</f>
        <v>66</v>
      </c>
      <c r="CL21">
        <f>SUMIF(DeadRaw!$B:$B,$B21,DeadRaw!CN:CN)</f>
        <v>67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10</v>
      </c>
      <c r="CK22">
        <f>SUMIF(DeadRaw!$B:$B,$B22,DeadRaw!CM:CM)</f>
        <v>11</v>
      </c>
      <c r="CL22">
        <f>SUMIF(DeadRaw!$B:$B,$B22,DeadRaw!CN:CN)</f>
        <v>11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84</v>
      </c>
      <c r="CK23">
        <f>SUMIF(DeadRaw!$B:$B,$B23,DeadRaw!CM:CM)</f>
        <v>86</v>
      </c>
      <c r="CL23">
        <f>SUMIF(DeadRaw!$B:$B,$B23,DeadRaw!CN:CN)</f>
        <v>88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779</v>
      </c>
      <c r="CH24">
        <f>SUMIF(DeadRaw!$B:$B,$B24,DeadRaw!CJ:CJ)</f>
        <v>899</v>
      </c>
      <c r="CI24">
        <f>SUMIF(DeadRaw!$B:$B,$B24,DeadRaw!CK:CK)</f>
        <v>1006</v>
      </c>
      <c r="CJ24">
        <f>SUMIF(DeadRaw!$B:$B,$B24,DeadRaw!CL:CL)</f>
        <v>1257</v>
      </c>
      <c r="CK24">
        <f>SUMIF(DeadRaw!$B:$B,$B24,DeadRaw!CM:CM)</f>
        <v>1354</v>
      </c>
      <c r="CL24">
        <f>SUMIF(DeadRaw!$B:$B,$B24,DeadRaw!CN:CN)</f>
        <v>1399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105</v>
      </c>
      <c r="CK25">
        <f>SUMIF(DeadRaw!$B:$B,$B25,DeadRaw!CM:CM)</f>
        <v>108</v>
      </c>
      <c r="CL25">
        <f>SUMIF(DeadRaw!$B:$B,$B25,DeadRaw!CN:CN)</f>
        <v>110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7</v>
      </c>
      <c r="CK26">
        <f>SUMIF(DeadRaw!$B:$B,$B26,DeadRaw!CM:CM)</f>
        <v>7</v>
      </c>
      <c r="CL26">
        <f>SUMIF(DeadRaw!$B:$B,$B26,DeadRaw!CN:CN)</f>
        <v>7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142</v>
      </c>
      <c r="CK27">
        <f>SUMIF(DeadRaw!$B:$B,$B27,DeadRaw!CM:CM)</f>
        <v>151</v>
      </c>
      <c r="CL27">
        <f>SUMIF(DeadRaw!$B:$B,$B27,DeadRaw!CN:CN)</f>
        <v>164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75</v>
      </c>
      <c r="CK28">
        <f>SUMIF(DeadRaw!$B:$B,$B28,DeadRaw!CM:CM)</f>
        <v>82</v>
      </c>
      <c r="CL28">
        <f>SUMIF(DeadRaw!$B:$B,$B28,DeadRaw!CN:CN)</f>
        <v>90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1924</v>
      </c>
      <c r="CK29">
        <f>SUMIF(DeadRaw!$B:$B,$B29,DeadRaw!CM:CM)</f>
        <v>2141</v>
      </c>
      <c r="CL29">
        <f>SUMIF(DeadRaw!$B:$B,$B29,DeadRaw!CN:CN)</f>
        <v>2354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169</v>
      </c>
      <c r="CK30">
        <f>SUMIF(DeadRaw!$B:$B,$B30,DeadRaw!CM:CM)</f>
        <v>173</v>
      </c>
      <c r="CL30">
        <f>SUMIF(DeadRaw!$B:$B,$B30,DeadRaw!CN:CN)</f>
        <v>181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61</v>
      </c>
      <c r="CK31">
        <f>SUMIF(DeadRaw!$B:$B,$B31,DeadRaw!CM:CM)</f>
        <v>66</v>
      </c>
      <c r="CL31">
        <f>SUMIF(DeadRaw!$B:$B,$B31,DeadRaw!CN:CN)</f>
        <v>70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8</v>
      </c>
      <c r="CK32">
        <f>SUMIF(DeadRaw!$B:$B,$B32,DeadRaw!CM:CM)</f>
        <v>9</v>
      </c>
      <c r="CL32">
        <f>SUMIF(DeadRaw!$B:$B,$B32,DeadRaw!CN:CN)</f>
        <v>9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629</v>
      </c>
      <c r="CK33">
        <f>SUMIF(DeadRaw!$B:$B,$B33,DeadRaw!CM:CM)</f>
        <v>657</v>
      </c>
      <c r="CL33">
        <f>SUMIF(DeadRaw!$B:$B,$B33,DeadRaw!CN:CN)</f>
        <v>687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80</v>
      </c>
      <c r="CK34">
        <f>SUMIF(DeadRaw!$B:$B,$B34,DeadRaw!CM:CM)</f>
        <v>81</v>
      </c>
      <c r="CL34">
        <f>SUMIF(DeadRaw!$B:$B,$B34,DeadRaw!CN:CN)</f>
        <v>82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486</v>
      </c>
      <c r="CK35">
        <f>SUMIF(DeadRaw!$B:$B,$B35,DeadRaw!CM:CM)</f>
        <v>530</v>
      </c>
      <c r="CL35">
        <f>SUMIF(DeadRaw!$B:$B,$B35,DeadRaw!CN:CN)</f>
        <v>571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392</v>
      </c>
      <c r="CK36">
        <f>SUMIF(DeadRaw!$B:$B,$B36,DeadRaw!CM:CM)</f>
        <v>411</v>
      </c>
      <c r="CL36">
        <f>SUMIF(DeadRaw!$B:$B,$B36,DeadRaw!CN:CN)</f>
        <v>421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83</v>
      </c>
      <c r="CK37">
        <f>SUMIF(DeadRaw!$B:$B,$B37,DeadRaw!CM:CM)</f>
        <v>87</v>
      </c>
      <c r="CL37">
        <f>SUMIF(DeadRaw!$B:$B,$B37,DeadRaw!CN:CN)</f>
        <v>92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35</v>
      </c>
      <c r="CK38">
        <f>SUMIF(DeadRaw!$B:$B,$B38,DeadRaw!CM:CM)</f>
        <v>37</v>
      </c>
      <c r="CL38">
        <f>SUMIF(DeadRaw!$B:$B,$B38,DeadRaw!CN:CN)</f>
        <v>37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448</v>
      </c>
      <c r="CK39">
        <f>SUMIF(DeadRaw!$B:$B,$B39,DeadRaw!CM:CM)</f>
        <v>486</v>
      </c>
      <c r="CL39">
        <f>SUMIF(DeadRaw!$B:$B,$B39,DeadRaw!CN:CN)</f>
        <v>521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196</v>
      </c>
      <c r="CK40">
        <f>SUMIF(DeadRaw!$B:$B,$B40,DeadRaw!CM:CM)</f>
        <v>205</v>
      </c>
      <c r="CL40">
        <f>SUMIF(DeadRaw!$B:$B,$B40,DeadRaw!CN:CN)</f>
        <v>224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3</v>
      </c>
      <c r="CK41">
        <f>SUMIF(DeadRaw!$B:$B,$B41,DeadRaw!CM:CM)</f>
        <v>5</v>
      </c>
      <c r="CL41">
        <f>SUMIF(DeadRaw!$B:$B,$B41,DeadRaw!CN:CN)</f>
        <v>6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38</v>
      </c>
      <c r="CK42">
        <f>SUMIF(DeadRaw!$B:$B,$B42,DeadRaw!CM:CM)</f>
        <v>39</v>
      </c>
      <c r="CL42">
        <f>SUMIF(DeadRaw!$B:$B,$B42,DeadRaw!CN:CN)</f>
        <v>39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36</v>
      </c>
      <c r="CK43">
        <f>SUMIF(DeadRaw!$B:$B,$B43,DeadRaw!CM:CM)</f>
        <v>38</v>
      </c>
      <c r="CL43">
        <f>SUMIF(DeadRaw!$B:$B,$B43,DeadRaw!CN:CN)</f>
        <v>38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21</v>
      </c>
      <c r="CK44">
        <f>SUMIF(DeadRaw!$B:$B,$B44,DeadRaw!CM:CM)</f>
        <v>21</v>
      </c>
      <c r="CL44">
        <f>SUMIF(DeadRaw!$B:$B,$B44,DeadRaw!CN:CN)</f>
        <v>21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46</v>
      </c>
      <c r="CK45">
        <f>SUMIF(DeadRaw!$B:$B,$B45,DeadRaw!CM:CM)</f>
        <v>47</v>
      </c>
      <c r="CL45">
        <f>SUMIF(DeadRaw!$B:$B,$B45,DeadRaw!CN:CN)</f>
        <v>47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496</v>
      </c>
      <c r="CK46">
        <f>SUMIF(DeadRaw!$B:$B,$B46,DeadRaw!CM:CM)</f>
        <v>520</v>
      </c>
      <c r="CL46">
        <f>SUMIF(DeadRaw!$B:$B,$B46,DeadRaw!CN:CN)</f>
        <v>535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314</v>
      </c>
      <c r="CK47">
        <f>SUMIF(DeadRaw!$B:$B,$B47,DeadRaw!CM:CM)</f>
        <v>332</v>
      </c>
      <c r="CL47">
        <f>SUMIF(DeadRaw!$B:$B,$B47,DeadRaw!CN:CN)</f>
        <v>347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362</v>
      </c>
      <c r="CK48">
        <f>SUMIF(DeadRaw!$B:$B,$B48,DeadRaw!CM:CM)</f>
        <v>387</v>
      </c>
      <c r="CL48">
        <f>SUMIF(DeadRaw!$B:$B,$B48,DeadRaw!CN:CN)</f>
        <v>397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6</v>
      </c>
      <c r="CK49">
        <f>SUMIF(DeadRaw!$B:$B,$B49,DeadRaw!CM:CM)</f>
        <v>6</v>
      </c>
      <c r="CL49">
        <f>SUMIF(DeadRaw!$B:$B,$B49,DeadRaw!CN:CN)</f>
        <v>6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232</v>
      </c>
      <c r="CK51">
        <f>SUMIF(DeadRaw!$B:$B,$B51,DeadRaw!CM:CM)</f>
        <v>273</v>
      </c>
      <c r="CL51">
        <f>SUMIF(DeadRaw!$B:$B,$B51,DeadRaw!CN:CN)</f>
        <v>313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105</v>
      </c>
      <c r="CK52">
        <f>SUMIF(DeadRaw!$B:$B,$B52,DeadRaw!CM:CM)</f>
        <v>116</v>
      </c>
      <c r="CL52">
        <f>SUMIF(DeadRaw!$B:$B,$B52,DeadRaw!CN:CN)</f>
        <v>126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1</v>
      </c>
      <c r="CK53">
        <f>SUMIF(DeadRaw!$B:$B,$B53,DeadRaw!CM:CM)</f>
        <v>1</v>
      </c>
      <c r="CL53">
        <f>SUMIF(DeadRaw!$B:$B,$B53,DeadRaw!CN:CN)</f>
        <v>1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103</v>
      </c>
      <c r="CK54">
        <f>SUMIF(DeadRaw!$B:$B,$B54,DeadRaw!CM:CM)</f>
        <v>110</v>
      </c>
      <c r="CL54">
        <f>SUMIF(DeadRaw!$B:$B,$B54,DeadRaw!CN:CN)</f>
        <v>117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69</v>
      </c>
      <c r="CK55">
        <f>SUMIF(DeadRaw!$B:$B,$B55,DeadRaw!CM:CM)</f>
        <v>72</v>
      </c>
      <c r="CL55">
        <f>SUMIF(DeadRaw!$B:$B,$B55,DeadRaw!CN:CN)</f>
        <v>72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26</v>
      </c>
      <c r="CK56">
        <f>SUMIF(DeadRaw!$B:$B,$B56,DeadRaw!CM:CM)</f>
        <v>26</v>
      </c>
      <c r="CL56">
        <f>SUMIF(DeadRaw!$B:$B,$B56,DeadRaw!CN:CN)</f>
        <v>26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35</v>
      </c>
      <c r="CK57">
        <f>SUMIF(DeadRaw!$B:$B,$B57,DeadRaw!CM:CM)</f>
        <v>36</v>
      </c>
      <c r="CL57">
        <f>SUMIF(DeadRaw!$B:$B,$B57,DeadRaw!CN:CN)</f>
        <v>39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8</v>
      </c>
      <c r="CK58">
        <f>SUMIF(DeadRaw!$B:$B,$B58,DeadRaw!CM:CM)</f>
        <v>9</v>
      </c>
      <c r="CL58">
        <f>SUMIF(DeadRaw!$B:$B,$B58,DeadRaw!CN:CN)</f>
        <v>11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115</v>
      </c>
      <c r="CK59">
        <f>SUMIF(DeadRaw!$B:$B,$B59,DeadRaw!CM:CM)</f>
        <v>123</v>
      </c>
      <c r="CL59">
        <f>SUMIF(DeadRaw!$B:$B,$B59,DeadRaw!CN:CN)</f>
        <v>129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128</v>
      </c>
      <c r="CK60">
        <f>SUMIF(DeadRaw!$B:$B,$B60,DeadRaw!CM:CM)</f>
        <v>135</v>
      </c>
      <c r="CL60">
        <f>SUMIF(DeadRaw!$B:$B,$B60,DeadRaw!CN:CN)</f>
        <v>143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274</v>
      </c>
      <c r="CK61">
        <f>SUMIF(DeadRaw!$B:$B,$B61,DeadRaw!CM:CM)</f>
        <v>300</v>
      </c>
      <c r="CL61">
        <f>SUMIF(DeadRaw!$B:$B,$B61,DeadRaw!CN:CN)</f>
        <v>348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40</v>
      </c>
      <c r="CK62">
        <f>SUMIF(DeadRaw!$B:$B,$B62,DeadRaw!CM:CM)</f>
        <v>42</v>
      </c>
      <c r="CL62">
        <f>SUMIF(DeadRaw!$B:$B,$B62,DeadRaw!CN:CN)</f>
        <v>45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103</v>
      </c>
      <c r="CK63">
        <f>SUMIF(DeadRaw!$B:$B,$B63,DeadRaw!CM:CM)</f>
        <v>109</v>
      </c>
      <c r="CL63">
        <f>SUMIF(DeadRaw!$B:$B,$B63,DeadRaw!CN:CN)</f>
        <v>116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348</v>
      </c>
      <c r="CK64">
        <f>SUMIF(DeadRaw!$B:$B,$B64,DeadRaw!CM:CM)</f>
        <v>364</v>
      </c>
      <c r="CL64">
        <f>SUMIF(DeadRaw!$B:$B,$B64,DeadRaw!CN:CN)</f>
        <v>367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3</v>
      </c>
      <c r="CK65">
        <f>SUMIF(DeadRaw!$B:$B,$B65,DeadRaw!CM:CM)</f>
        <v>3</v>
      </c>
      <c r="CL65">
        <f>SUMIF(DeadRaw!$B:$B,$B65,DeadRaw!CN:CN)</f>
        <v>4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48</v>
      </c>
      <c r="CK66">
        <f>SUMIF(DeadRaw!$B:$B,$B66,DeadRaw!CM:CM)</f>
        <v>50</v>
      </c>
      <c r="CL66">
        <f>SUMIF(DeadRaw!$B:$B,$B66,DeadRaw!CN:CN)</f>
        <v>52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38</v>
      </c>
      <c r="CK67">
        <f>SUMIF(DeadRaw!$B:$B,$B67,DeadRaw!CM:CM)</f>
        <v>41</v>
      </c>
      <c r="CL67">
        <f>SUMIF(DeadRaw!$B:$B,$B67,DeadRaw!CN:CN)</f>
        <v>41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4</v>
      </c>
      <c r="CK68">
        <f>SUMIF(DeadRaw!$B:$B,$B68,DeadRaw!CM:CM)</f>
        <v>4</v>
      </c>
      <c r="CL68">
        <f>SUMIF(DeadRaw!$B:$B,$B68,DeadRaw!CN:CN)</f>
        <v>4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142</v>
      </c>
      <c r="CK69">
        <f>SUMIF(DeadRaw!$B:$B,$B69,DeadRaw!CM:CM)</f>
        <v>156</v>
      </c>
      <c r="CL69">
        <f>SUMIF(DeadRaw!$B:$B,$B69,DeadRaw!CN:CN)</f>
        <v>172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4</v>
      </c>
      <c r="CK70">
        <f>SUMIF(DeadRaw!$B:$B,$B70,DeadRaw!CM:CM)</f>
        <v>6</v>
      </c>
      <c r="CL70">
        <f>SUMIF(DeadRaw!$B:$B,$B70,DeadRaw!CN:CN)</f>
        <v>6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403</v>
      </c>
      <c r="CK71">
        <f>SUMIF(DeadRaw!$B:$B,$B71,DeadRaw!CM:CM)</f>
        <v>421</v>
      </c>
      <c r="CL71">
        <f>SUMIF(DeadRaw!$B:$B,$B71,DeadRaw!CN:CN)</f>
        <v>456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5</v>
      </c>
      <c r="CK72">
        <f>SUMIF(DeadRaw!$B:$B,$B72,DeadRaw!CM:CM)</f>
        <v>5</v>
      </c>
      <c r="CL72">
        <f>SUMIF(DeadRaw!$B:$B,$B72,DeadRaw!CN:CN)</f>
        <v>5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37</v>
      </c>
      <c r="CK73">
        <f>SUMIF(DeadRaw!$B:$B,$B73,DeadRaw!CM:CM)</f>
        <v>37</v>
      </c>
      <c r="CL73">
        <f>SUMIF(DeadRaw!$B:$B,$B73,DeadRaw!CN:CN)</f>
        <v>37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15</v>
      </c>
      <c r="CK74">
        <f>SUMIF(DeadRaw!$B:$B,$B74,DeadRaw!CM:CM)</f>
        <v>15</v>
      </c>
      <c r="CL74">
        <f>SUMIF(DeadRaw!$B:$B,$B74,DeadRaw!CN:CN)</f>
        <v>18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12</v>
      </c>
      <c r="CK75">
        <f>SUMIF(DeadRaw!$B:$B,$B75,DeadRaw!CM:CM)</f>
        <v>12</v>
      </c>
      <c r="CL75">
        <f>SUMIF(DeadRaw!$B:$B,$B75,DeadRaw!CN:CN)</f>
        <v>12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46</v>
      </c>
      <c r="CK76">
        <f>SUMIF(DeadRaw!$B:$B,$B76,DeadRaw!CM:CM)</f>
        <v>49</v>
      </c>
      <c r="CL76">
        <f>SUMIF(DeadRaw!$B:$B,$B76,DeadRaw!CN:CN)</f>
        <v>49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43</v>
      </c>
      <c r="CK77">
        <f>SUMIF(DeadRaw!$B:$B,$B77,DeadRaw!CM:CM)</f>
        <v>46</v>
      </c>
      <c r="CL77">
        <f>SUMIF(DeadRaw!$B:$B,$B77,DeadRaw!CN:CN)</f>
        <v>47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144</v>
      </c>
      <c r="CK78">
        <f>SUMIF(DeadRaw!$B:$B,$B78,DeadRaw!CM:CM)</f>
        <v>153</v>
      </c>
      <c r="CL78">
        <f>SUMIF(DeadRaw!$B:$B,$B78,DeadRaw!CN:CN)</f>
        <v>153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3</v>
      </c>
      <c r="CK79">
        <f>SUMIF(DeadRaw!$B:$B,$B79,DeadRaw!CM:CM)</f>
        <v>3</v>
      </c>
      <c r="CL79">
        <f>SUMIF(DeadRaw!$B:$B,$B79,DeadRaw!CN:CN)</f>
        <v>3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233</v>
      </c>
      <c r="CF80">
        <f>SUMIF(DeadRaw!$B:$B,$B80,DeadRaw!CH:CH)</f>
        <v>273</v>
      </c>
      <c r="CG80">
        <f>SUMIF(DeadRaw!$B:$B,$B80,DeadRaw!CI:CI)</f>
        <v>296</v>
      </c>
      <c r="CH80">
        <f>SUMIF(DeadRaw!$B:$B,$B80,DeadRaw!CJ:CJ)</f>
        <v>332</v>
      </c>
      <c r="CI80">
        <f>SUMIF(DeadRaw!$B:$B,$B80,DeadRaw!CK:CK)</f>
        <v>406</v>
      </c>
      <c r="CJ80">
        <f>SUMIF(DeadRaw!$B:$B,$B80,DeadRaw!CL:CL)</f>
        <v>449</v>
      </c>
      <c r="CK80">
        <f>SUMIF(DeadRaw!$B:$B,$B80,DeadRaw!CM:CM)</f>
        <v>486</v>
      </c>
      <c r="CL80">
        <f>SUMIF(DeadRaw!$B:$B,$B80,DeadRaw!CN:CN)</f>
        <v>546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2</v>
      </c>
      <c r="CK81">
        <f>SUMIF(DeadRaw!$B:$B,$B81,DeadRaw!CM:CM)</f>
        <v>2</v>
      </c>
      <c r="CL81">
        <f>SUMIF(DeadRaw!$B:$B,$B81,DeadRaw!CN:CN)</f>
        <v>3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18</v>
      </c>
      <c r="CK83">
        <f>SUMIF(DeadRaw!$B:$B,$B83,DeadRaw!CM:CM)</f>
        <v>19</v>
      </c>
      <c r="CL83">
        <f>SUMIF(DeadRaw!$B:$B,$B83,DeadRaw!CN:CN)</f>
        <v>20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5</v>
      </c>
      <c r="CK84">
        <f>SUMIF(DeadRaw!$B:$B,$B84,DeadRaw!CM:CM)</f>
        <v>5</v>
      </c>
      <c r="CL84">
        <f>SUMIF(DeadRaw!$B:$B,$B84,DeadRaw!CN:CN)</f>
        <v>5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30</v>
      </c>
      <c r="CK85">
        <f>SUMIF(DeadRaw!$B:$B,$B85,DeadRaw!CM:CM)</f>
        <v>30</v>
      </c>
      <c r="CL85">
        <f>SUMIF(DeadRaw!$B:$B,$B85,DeadRaw!CN:CN)</f>
        <v>30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130</v>
      </c>
      <c r="CK86">
        <f>SUMIF(DeadRaw!$B:$B,$B86,DeadRaw!CM:CM)</f>
        <v>135</v>
      </c>
      <c r="CL86">
        <f>SUMIF(DeadRaw!$B:$B,$B86,DeadRaw!CN:CN)</f>
        <v>137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32</v>
      </c>
      <c r="CK87">
        <f>SUMIF(DeadRaw!$B:$B,$B87,DeadRaw!CM:CM)</f>
        <v>33</v>
      </c>
      <c r="CL87">
        <f>SUMIF(DeadRaw!$B:$B,$B87,DeadRaw!CN:CN)</f>
        <v>33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54</v>
      </c>
      <c r="CK88">
        <f>SUMIF(DeadRaw!$B:$B,$B88,DeadRaw!CM:CM)</f>
        <v>56</v>
      </c>
      <c r="CL88">
        <f>SUMIF(DeadRaw!$B:$B,$B88,DeadRaw!CN:CN)</f>
        <v>57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8</v>
      </c>
      <c r="CK89">
        <f>SUMIF(DeadRaw!$B:$B,$B89,DeadRaw!CM:CM)</f>
        <v>8</v>
      </c>
      <c r="CL89">
        <f>SUMIF(DeadRaw!$B:$B,$B89,DeadRaw!CN:CN)</f>
        <v>8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7</v>
      </c>
      <c r="CK90">
        <f>SUMIF(DeadRaw!$B:$B,$B90,DeadRaw!CM:CM)</f>
        <v>7</v>
      </c>
      <c r="CL90">
        <f>SUMIF(DeadRaw!$B:$B,$B90,DeadRaw!CN:CN)</f>
        <v>7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196</v>
      </c>
      <c r="CK92">
        <f>SUMIF(DeadRaw!$B:$B,$B92,DeadRaw!CM:CM)</f>
        <v>200</v>
      </c>
      <c r="CL92">
        <f>SUMIF(DeadRaw!$B:$B,$B92,DeadRaw!CN:CN)</f>
        <v>217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9</v>
      </c>
      <c r="CK94">
        <f>SUMIF(DeadRaw!$B:$B,$B94,DeadRaw!CM:CM)</f>
        <v>11</v>
      </c>
      <c r="CL94">
        <f>SUMIF(DeadRaw!$B:$B,$B94,DeadRaw!CN:CN)</f>
        <v>11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1643</v>
      </c>
      <c r="CK96">
        <f>SUMIF(DeadRaw!$B:$B,$B96,DeadRaw!CM:CM)</f>
        <v>1769</v>
      </c>
      <c r="CL96">
        <f>SUMIF(DeadRaw!$B:$B,$B96,DeadRaw!CN:CN)</f>
        <v>1890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27</v>
      </c>
      <c r="CK97">
        <f>SUMIF(DeadRaw!$B:$B,$B97,DeadRaw!CM:CM)</f>
        <v>31</v>
      </c>
      <c r="CL97">
        <f>SUMIF(DeadRaw!$B:$B,$B97,DeadRaw!CN:CN)</f>
        <v>32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17</v>
      </c>
      <c r="CK98">
        <f>SUMIF(DeadRaw!$B:$B,$B98,DeadRaw!CM:CM)</f>
        <v>17</v>
      </c>
      <c r="CL98">
        <f>SUMIF(DeadRaw!$B:$B,$B98,DeadRaw!CN:CN)</f>
        <v>17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60</v>
      </c>
      <c r="CK99">
        <f>SUMIF(DeadRaw!$B:$B,$B99,DeadRaw!CM:CM)</f>
        <v>75</v>
      </c>
      <c r="CL99">
        <f>SUMIF(DeadRaw!$B:$B,$B99,DeadRaw!CN:CN)</f>
        <v>84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29</v>
      </c>
      <c r="CK100">
        <f>SUMIF(DeadRaw!$B:$B,$B100,DeadRaw!CM:CM)</f>
        <v>31</v>
      </c>
      <c r="CL100">
        <f>SUMIF(DeadRaw!$B:$B,$B100,DeadRaw!CN:CN)</f>
        <v>31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116</v>
      </c>
      <c r="CK102">
        <f>SUMIF(DeadRaw!$B:$B,$B102,DeadRaw!CM:CM)</f>
        <v>125</v>
      </c>
      <c r="CL102">
        <f>SUMIF(DeadRaw!$B:$B,$B102,DeadRaw!CN:CN)</f>
        <v>133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32</v>
      </c>
      <c r="CK104">
        <f>SUMIF(DeadRaw!$B:$B,$B104,DeadRaw!CM:CM)</f>
        <v>35</v>
      </c>
      <c r="CL104">
        <f>SUMIF(DeadRaw!$B:$B,$B104,DeadRaw!CN:CN)</f>
        <v>36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22</v>
      </c>
      <c r="CK105">
        <f>SUMIF(DeadRaw!$B:$B,$B105,DeadRaw!CM:CM)</f>
        <v>22</v>
      </c>
      <c r="CL105">
        <f>SUMIF(DeadRaw!$B:$B,$B105,DeadRaw!CN:CN)</f>
        <v>22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22</v>
      </c>
      <c r="CK106">
        <f>SUMIF(DeadRaw!$B:$B,$B106,DeadRaw!CM:CM)</f>
        <v>23</v>
      </c>
      <c r="CL106">
        <f>SUMIF(DeadRaw!$B:$B,$B106,DeadRaw!CN:CN)</f>
        <v>25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35</v>
      </c>
      <c r="CK107">
        <f>SUMIF(DeadRaw!$B:$B,$B107,DeadRaw!CM:CM)</f>
        <v>41</v>
      </c>
      <c r="CL107">
        <f>SUMIF(DeadRaw!$B:$B,$B107,DeadRaw!CN:CN)</f>
        <v>46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3</v>
      </c>
      <c r="CK108">
        <f>SUMIF(DeadRaw!$B:$B,$B108,DeadRaw!CM:CM)</f>
        <v>3</v>
      </c>
      <c r="CL108">
        <f>SUMIF(DeadRaw!$B:$B,$B108,DeadRaw!CN:CN)</f>
        <v>3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13</v>
      </c>
      <c r="CK109">
        <f>SUMIF(DeadRaw!$B:$B,$B109,DeadRaw!CM:CM)</f>
        <v>17</v>
      </c>
      <c r="CL109">
        <f>SUMIF(DeadRaw!$B:$B,$B109,DeadRaw!CN:CN)</f>
        <v>19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33</v>
      </c>
      <c r="CK110">
        <f>SUMIF(DeadRaw!$B:$B,$B110,DeadRaw!CM:CM)</f>
        <v>35</v>
      </c>
      <c r="CL110">
        <f>SUMIF(DeadRaw!$B:$B,$B110,DeadRaw!CN:CN)</f>
        <v>35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3</v>
      </c>
      <c r="CK111">
        <f>SUMIF(DeadRaw!$B:$B,$B111,DeadRaw!CM:CM)</f>
        <v>3</v>
      </c>
      <c r="CL111">
        <f>SUMIF(DeadRaw!$B:$B,$B111,DeadRaw!CN:CN)</f>
        <v>3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6</v>
      </c>
      <c r="CK114">
        <f>SUMIF(DeadRaw!$B:$B,$B114,DeadRaw!CM:CM)</f>
        <v>6</v>
      </c>
      <c r="CL114">
        <f>SUMIF(DeadRaw!$B:$B,$B114,DeadRaw!CN:CN)</f>
        <v>8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3</v>
      </c>
      <c r="CK115">
        <f>SUMIF(DeadRaw!$B:$B,$B115,DeadRaw!CM:CM)</f>
        <v>3</v>
      </c>
      <c r="CL115">
        <f>SUMIF(DeadRaw!$B:$B,$B115,DeadRaw!CN:CN)</f>
        <v>3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1</v>
      </c>
      <c r="CK117">
        <f>SUMIF(DeadRaw!$B:$B,$B117,DeadRaw!CM:CM)</f>
        <v>3</v>
      </c>
      <c r="CL117">
        <f>SUMIF(DeadRaw!$B:$B,$B117,DeadRaw!CN:CN)</f>
        <v>3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6</v>
      </c>
      <c r="CK118">
        <f>SUMIF(DeadRaw!$B:$B,$B118,DeadRaw!CM:CM)</f>
        <v>6</v>
      </c>
      <c r="CL118">
        <f>SUMIF(DeadRaw!$B:$B,$B118,DeadRaw!CN:CN)</f>
        <v>6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7</v>
      </c>
      <c r="CK120">
        <f>SUMIF(DeadRaw!$B:$B,$B120,DeadRaw!CM:CM)</f>
        <v>7</v>
      </c>
      <c r="CL120">
        <f>SUMIF(DeadRaw!$B:$B,$B120,DeadRaw!CN:CN)</f>
        <v>7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11</v>
      </c>
      <c r="CK121">
        <f>SUMIF(DeadRaw!$B:$B,$B121,DeadRaw!CM:CM)</f>
        <v>11</v>
      </c>
      <c r="CL121">
        <f>SUMIF(DeadRaw!$B:$B,$B121,DeadRaw!CN:CN)</f>
        <v>12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1</v>
      </c>
      <c r="CK122">
        <f>SUMIF(DeadRaw!$B:$B,$B122,DeadRaw!CM:CM)</f>
        <v>1</v>
      </c>
      <c r="CL122">
        <f>SUMIF(DeadRaw!$B:$B,$B122,DeadRaw!CN:CN)</f>
        <v>1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5</v>
      </c>
      <c r="CK125">
        <f>SUMIF(DeadRaw!$B:$B,$B125,DeadRaw!CM:CM)</f>
        <v>6</v>
      </c>
      <c r="CL125">
        <f>SUMIF(DeadRaw!$B:$B,$B125,DeadRaw!CN:CN)</f>
        <v>10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5</v>
      </c>
      <c r="CK126">
        <f>SUMIF(DeadRaw!$B:$B,$B126,DeadRaw!CM:CM)</f>
        <v>5</v>
      </c>
      <c r="CL126">
        <f>SUMIF(DeadRaw!$B:$B,$B126,DeadRaw!CN:CN)</f>
        <v>5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47116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81816</v>
      </c>
      <c r="CB127">
        <f t="shared" si="3"/>
        <v>88203</v>
      </c>
      <c r="CC127">
        <f t="shared" si="3"/>
        <v>95383</v>
      </c>
      <c r="CD127">
        <f t="shared" si="3"/>
        <v>102374</v>
      </c>
      <c r="CE127">
        <f t="shared" si="3"/>
        <v>108346</v>
      </c>
      <c r="CF127">
        <f t="shared" si="3"/>
        <v>113926</v>
      </c>
      <c r="CG127">
        <f t="shared" si="3"/>
        <v>119312</v>
      </c>
      <c r="CH127">
        <f t="shared" si="3"/>
        <v>125806</v>
      </c>
      <c r="CI127">
        <f t="shared" si="3"/>
        <v>133994</v>
      </c>
      <c r="CJ127">
        <f t="shared" si="3"/>
        <v>143613</v>
      </c>
      <c r="CK127">
        <f t="shared" si="3"/>
        <v>153619</v>
      </c>
      <c r="CL127">
        <f t="shared" si="3"/>
        <v>159301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5665</v>
      </c>
      <c r="CK128">
        <f t="shared" si="11"/>
        <v>7122</v>
      </c>
      <c r="CL128">
        <f t="shared" si="11"/>
        <v>7278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34291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93704</v>
      </c>
      <c r="CK129">
        <f t="shared" si="11"/>
        <v>97794</v>
      </c>
      <c r="CL129">
        <f t="shared" si="11"/>
        <v>100848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13366</v>
      </c>
      <c r="CB130">
        <f t="shared" si="11"/>
        <v>15323</v>
      </c>
      <c r="CC130">
        <f t="shared" si="11"/>
        <v>17308</v>
      </c>
      <c r="CD130">
        <f t="shared" si="11"/>
        <v>19427</v>
      </c>
      <c r="CE130">
        <f t="shared" si="11"/>
        <v>21448</v>
      </c>
      <c r="CF130">
        <f t="shared" si="11"/>
        <v>23112</v>
      </c>
      <c r="CG130">
        <f t="shared" si="11"/>
        <v>24720</v>
      </c>
      <c r="CH130">
        <f t="shared" si="11"/>
        <v>27186</v>
      </c>
      <c r="CI130">
        <f t="shared" si="11"/>
        <v>29867</v>
      </c>
      <c r="CJ130">
        <f t="shared" si="11"/>
        <v>34764</v>
      </c>
      <c r="CK130">
        <f t="shared" si="11"/>
        <v>38765</v>
      </c>
      <c r="CL130">
        <f t="shared" si="11"/>
        <v>40769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3239</v>
      </c>
      <c r="CK131">
        <f t="shared" si="11"/>
        <v>3540</v>
      </c>
      <c r="CL131">
        <f t="shared" si="11"/>
        <v>3874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881</v>
      </c>
      <c r="CK132">
        <f t="shared" si="11"/>
        <v>924</v>
      </c>
      <c r="CL132">
        <f t="shared" si="11"/>
        <v>963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5288</v>
      </c>
      <c r="CK133">
        <f t="shared" si="11"/>
        <v>5397</v>
      </c>
      <c r="CL133">
        <f t="shared" si="11"/>
        <v>5491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N265"/>
  <sheetViews>
    <sheetView workbookViewId="0">
      <selection sqref="A1:FA1000"/>
    </sheetView>
  </sheetViews>
  <sheetFormatPr defaultRowHeight="14.4" x14ac:dyDescent="0.3"/>
  <sheetData>
    <row r="1" spans="1:92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  <c r="CL1">
        <v>43937</v>
      </c>
      <c r="CM1">
        <v>43938</v>
      </c>
      <c r="CN1">
        <v>43939</v>
      </c>
    </row>
    <row r="2" spans="1:9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  <c r="CL2">
        <v>30</v>
      </c>
      <c r="CM2">
        <v>30</v>
      </c>
      <c r="CN2">
        <v>30</v>
      </c>
    </row>
    <row r="3" spans="1:9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  <c r="CL3">
        <v>26</v>
      </c>
      <c r="CM3">
        <v>26</v>
      </c>
      <c r="CN3">
        <v>26</v>
      </c>
    </row>
    <row r="4" spans="1:9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  <c r="CL4">
        <v>348</v>
      </c>
      <c r="CM4">
        <v>364</v>
      </c>
      <c r="CN4">
        <v>367</v>
      </c>
    </row>
    <row r="5" spans="1:9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  <c r="CL5">
        <v>33</v>
      </c>
      <c r="CM5">
        <v>35</v>
      </c>
      <c r="CN5">
        <v>35</v>
      </c>
    </row>
    <row r="6" spans="1:92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</row>
    <row r="7" spans="1:9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3</v>
      </c>
      <c r="CM7">
        <v>3</v>
      </c>
      <c r="CN7">
        <v>3</v>
      </c>
    </row>
    <row r="8" spans="1:9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  <c r="CL8">
        <v>115</v>
      </c>
      <c r="CM8">
        <v>123</v>
      </c>
      <c r="CN8">
        <v>129</v>
      </c>
    </row>
    <row r="9" spans="1:9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  <c r="CL9">
        <v>18</v>
      </c>
      <c r="CM9">
        <v>19</v>
      </c>
      <c r="CN9">
        <v>20</v>
      </c>
    </row>
    <row r="10" spans="1:9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  <c r="CL10">
        <v>3</v>
      </c>
      <c r="CM10">
        <v>3</v>
      </c>
      <c r="CN10">
        <v>3</v>
      </c>
    </row>
    <row r="11" spans="1:9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  <c r="CL11">
        <v>25</v>
      </c>
      <c r="CM11">
        <v>26</v>
      </c>
      <c r="CN11">
        <v>26</v>
      </c>
    </row>
    <row r="12" spans="1:9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</row>
    <row r="13" spans="1:9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5</v>
      </c>
      <c r="CM13">
        <v>5</v>
      </c>
      <c r="CN13">
        <v>6</v>
      </c>
    </row>
    <row r="14" spans="1:9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  <c r="CN14">
        <v>4</v>
      </c>
    </row>
    <row r="15" spans="1:9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  <c r="CL15">
        <v>6</v>
      </c>
      <c r="CM15">
        <v>7</v>
      </c>
      <c r="CN15">
        <v>7</v>
      </c>
    </row>
    <row r="16" spans="1:9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</row>
    <row r="17" spans="1:9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  <c r="CL17">
        <v>6</v>
      </c>
      <c r="CM17">
        <v>7</v>
      </c>
      <c r="CN17">
        <v>7</v>
      </c>
    </row>
    <row r="18" spans="1:9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  <c r="CL18">
        <v>410</v>
      </c>
      <c r="CM18">
        <v>431</v>
      </c>
      <c r="CN18">
        <v>443</v>
      </c>
    </row>
    <row r="19" spans="1:9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  <c r="CL19">
        <v>15</v>
      </c>
      <c r="CM19">
        <v>15</v>
      </c>
      <c r="CN19">
        <v>18</v>
      </c>
    </row>
    <row r="20" spans="1:92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  <c r="CL20">
        <v>8</v>
      </c>
      <c r="CM20">
        <v>9</v>
      </c>
      <c r="CN20">
        <v>9</v>
      </c>
    </row>
    <row r="21" spans="1:9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  <c r="CL21">
        <v>7</v>
      </c>
      <c r="CM21">
        <v>7</v>
      </c>
      <c r="CN21">
        <v>7</v>
      </c>
    </row>
    <row r="22" spans="1:9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  <c r="CL22">
        <v>60</v>
      </c>
      <c r="CM22">
        <v>75</v>
      </c>
      <c r="CN22">
        <v>84</v>
      </c>
    </row>
    <row r="23" spans="1:92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  <c r="CL23">
        <v>5</v>
      </c>
      <c r="CM23">
        <v>5</v>
      </c>
      <c r="CN23">
        <v>5</v>
      </c>
    </row>
    <row r="24" spans="1:9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  <c r="CL24">
        <v>40</v>
      </c>
      <c r="CM24">
        <v>42</v>
      </c>
      <c r="CN24">
        <v>45</v>
      </c>
    </row>
    <row r="25" spans="1:9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  <c r="CL25">
        <v>4857</v>
      </c>
      <c r="CM25">
        <v>5163</v>
      </c>
      <c r="CN25">
        <v>5453</v>
      </c>
    </row>
    <row r="26" spans="1:92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</row>
    <row r="27" spans="1:9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</row>
    <row r="28" spans="1:9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  <c r="CL28">
        <v>29</v>
      </c>
      <c r="CM28">
        <v>31</v>
      </c>
      <c r="CN28">
        <v>31</v>
      </c>
    </row>
    <row r="29" spans="1:9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  <c r="CL29">
        <v>43</v>
      </c>
      <c r="CM29">
        <v>46</v>
      </c>
      <c r="CN29">
        <v>47</v>
      </c>
    </row>
    <row r="30" spans="1:9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  <c r="CL30">
        <v>1924</v>
      </c>
      <c r="CM30">
        <v>2141</v>
      </c>
      <c r="CN30">
        <v>2354</v>
      </c>
    </row>
    <row r="31" spans="1:9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</row>
    <row r="32" spans="1:9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  <c r="CL32">
        <v>38</v>
      </c>
      <c r="CM32">
        <v>41</v>
      </c>
      <c r="CN32">
        <v>41</v>
      </c>
    </row>
    <row r="33" spans="1:9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  <c r="CL33">
        <v>32</v>
      </c>
      <c r="CM33">
        <v>35</v>
      </c>
      <c r="CN33">
        <v>36</v>
      </c>
    </row>
    <row r="34" spans="1:92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</row>
    <row r="35" spans="1:9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</row>
    <row r="36" spans="1:9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  <c r="CL36">
        <v>22</v>
      </c>
      <c r="CM36">
        <v>22</v>
      </c>
      <c r="CN36">
        <v>22</v>
      </c>
    </row>
    <row r="37" spans="1:9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  <c r="CL37">
        <v>48</v>
      </c>
      <c r="CM37">
        <v>50</v>
      </c>
      <c r="CN37">
        <v>51</v>
      </c>
    </row>
    <row r="38" spans="1:9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  <c r="CL38">
        <v>75</v>
      </c>
      <c r="CM38">
        <v>77</v>
      </c>
      <c r="CN38">
        <v>78</v>
      </c>
    </row>
    <row r="39" spans="1:9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</row>
    <row r="40" spans="1:9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  <c r="CL40">
        <v>5</v>
      </c>
      <c r="CM40">
        <v>5</v>
      </c>
      <c r="CN40">
        <v>5</v>
      </c>
    </row>
    <row r="41" spans="1:9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</row>
    <row r="42" spans="1:92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</row>
    <row r="43" spans="1:92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  <c r="CM43">
        <v>4</v>
      </c>
      <c r="CN43">
        <v>7</v>
      </c>
    </row>
    <row r="44" spans="1:9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  <c r="CL44">
        <v>490</v>
      </c>
      <c r="CM44">
        <v>524</v>
      </c>
      <c r="CN44">
        <v>564</v>
      </c>
    </row>
    <row r="45" spans="1:92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</row>
    <row r="46" spans="1:9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  <c r="CL46">
        <v>630</v>
      </c>
      <c r="CM46">
        <v>688</v>
      </c>
      <c r="CN46">
        <v>688</v>
      </c>
    </row>
    <row r="47" spans="1:9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  <c r="CM47">
        <v>4</v>
      </c>
      <c r="CN47">
        <v>4</v>
      </c>
    </row>
    <row r="48" spans="1:92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</row>
    <row r="49" spans="1:92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</row>
    <row r="50" spans="1:9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  <c r="CL50">
        <v>105</v>
      </c>
      <c r="CM50">
        <v>116</v>
      </c>
      <c r="CN50">
        <v>126</v>
      </c>
    </row>
    <row r="51" spans="1:92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</row>
    <row r="52" spans="1:9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</row>
    <row r="53" spans="1:92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</row>
    <row r="54" spans="1:9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</row>
    <row r="55" spans="1:9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</row>
    <row r="56" spans="1:9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</row>
    <row r="57" spans="1:92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</row>
    <row r="58" spans="1:92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</row>
    <row r="59" spans="1:92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  <c r="CN59">
        <v>6</v>
      </c>
    </row>
    <row r="60" spans="1:92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</row>
    <row r="61" spans="1:92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  <c r="CM61">
        <v>13</v>
      </c>
      <c r="CN61">
        <v>13</v>
      </c>
    </row>
    <row r="62" spans="1:92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  <c r="CM62">
        <v>22</v>
      </c>
      <c r="CN62">
        <v>22</v>
      </c>
    </row>
    <row r="63" spans="1:9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  <c r="CN63">
        <v>4</v>
      </c>
    </row>
    <row r="64" spans="1:92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  <c r="CL64">
        <v>3222</v>
      </c>
      <c r="CM64">
        <v>4512</v>
      </c>
      <c r="CN64">
        <v>4512</v>
      </c>
    </row>
    <row r="65" spans="1:92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  <c r="CN65">
        <v>4</v>
      </c>
    </row>
    <row r="66" spans="1:9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</row>
    <row r="67" spans="1:92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</row>
    <row r="68" spans="1:92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</row>
    <row r="69" spans="1:9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</row>
    <row r="70" spans="1:92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  <c r="CN70">
        <v>2</v>
      </c>
    </row>
    <row r="71" spans="1:92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</row>
    <row r="72" spans="1:9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</row>
    <row r="73" spans="1:9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</row>
    <row r="74" spans="1:9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  <c r="CM74">
        <v>3</v>
      </c>
      <c r="CN74">
        <v>3</v>
      </c>
    </row>
    <row r="75" spans="1:92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  <c r="CM75">
        <v>7</v>
      </c>
      <c r="CN75">
        <v>7</v>
      </c>
    </row>
    <row r="76" spans="1:92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  <c r="CM76">
        <v>7</v>
      </c>
      <c r="CN76">
        <v>7</v>
      </c>
    </row>
    <row r="77" spans="1:92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</row>
    <row r="78" spans="1:92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  <c r="CN78">
        <v>3</v>
      </c>
    </row>
    <row r="79" spans="1:9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  <c r="CM79">
        <v>3</v>
      </c>
      <c r="CN79">
        <v>3</v>
      </c>
    </row>
    <row r="80" spans="1:9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</row>
    <row r="81" spans="1:9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  <c r="CM81">
        <v>3</v>
      </c>
      <c r="CN81">
        <v>3</v>
      </c>
    </row>
    <row r="82" spans="1:92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  <c r="CM82">
        <v>2</v>
      </c>
      <c r="CN82">
        <v>2</v>
      </c>
    </row>
    <row r="83" spans="1:92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</row>
    <row r="84" spans="1:9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  <c r="CL84">
        <v>144</v>
      </c>
      <c r="CM84">
        <v>153</v>
      </c>
      <c r="CN84">
        <v>153</v>
      </c>
    </row>
    <row r="85" spans="1:92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  <c r="CM85">
        <v>6</v>
      </c>
      <c r="CN85">
        <v>6</v>
      </c>
    </row>
    <row r="86" spans="1:9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  <c r="CL86">
        <v>22</v>
      </c>
      <c r="CM86">
        <v>23</v>
      </c>
      <c r="CN86">
        <v>25</v>
      </c>
    </row>
    <row r="87" spans="1:9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  <c r="CL87">
        <v>4</v>
      </c>
      <c r="CM87">
        <v>4</v>
      </c>
      <c r="CN87">
        <v>4</v>
      </c>
    </row>
    <row r="88" spans="1:9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  <c r="CL88">
        <v>6</v>
      </c>
      <c r="CM88">
        <v>6</v>
      </c>
      <c r="CN88">
        <v>8</v>
      </c>
    </row>
    <row r="89" spans="1:9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  <c r="CL89">
        <v>35</v>
      </c>
      <c r="CM89">
        <v>36</v>
      </c>
      <c r="CN89">
        <v>39</v>
      </c>
    </row>
    <row r="90" spans="1:9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  <c r="CL90">
        <v>12</v>
      </c>
      <c r="CM90">
        <v>13</v>
      </c>
      <c r="CN90">
        <v>13</v>
      </c>
    </row>
    <row r="91" spans="1:9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  <c r="CL91">
        <v>27</v>
      </c>
      <c r="CM91">
        <v>31</v>
      </c>
      <c r="CN91">
        <v>32</v>
      </c>
    </row>
    <row r="92" spans="1:9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  <c r="CL92">
        <v>12</v>
      </c>
      <c r="CM92">
        <v>12</v>
      </c>
      <c r="CN92">
        <v>12</v>
      </c>
    </row>
    <row r="93" spans="1:92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  <c r="CL93">
        <v>169</v>
      </c>
      <c r="CM93">
        <v>173</v>
      </c>
      <c r="CN93">
        <v>181</v>
      </c>
    </row>
    <row r="94" spans="1:9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</row>
    <row r="95" spans="1:92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</row>
    <row r="96" spans="1:9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  <c r="CL96">
        <v>321</v>
      </c>
      <c r="CM96">
        <v>336</v>
      </c>
      <c r="CN96">
        <v>346</v>
      </c>
    </row>
    <row r="97" spans="1:92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</row>
    <row r="98" spans="1:9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  <c r="CL98">
        <v>196</v>
      </c>
      <c r="CM98">
        <v>200</v>
      </c>
      <c r="CN98">
        <v>217</v>
      </c>
    </row>
    <row r="99" spans="1:9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  <c r="CL99">
        <v>403</v>
      </c>
      <c r="CM99">
        <v>421</v>
      </c>
      <c r="CN99">
        <v>456</v>
      </c>
    </row>
    <row r="100" spans="1:9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  <c r="CL100">
        <v>196</v>
      </c>
      <c r="CM100">
        <v>205</v>
      </c>
      <c r="CN100">
        <v>224</v>
      </c>
    </row>
    <row r="101" spans="1:92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  <c r="CL101">
        <v>6</v>
      </c>
      <c r="CM101">
        <v>7</v>
      </c>
      <c r="CN101">
        <v>7</v>
      </c>
    </row>
    <row r="102" spans="1:92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</row>
    <row r="103" spans="1:92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</row>
    <row r="104" spans="1:9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  <c r="CL104">
        <v>36</v>
      </c>
      <c r="CM104">
        <v>38</v>
      </c>
      <c r="CN104">
        <v>38</v>
      </c>
    </row>
    <row r="105" spans="1:92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  <c r="CM105">
        <v>1</v>
      </c>
      <c r="CN105">
        <v>1</v>
      </c>
    </row>
    <row r="106" spans="1:9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  <c r="CM106">
        <v>3</v>
      </c>
      <c r="CN106">
        <v>3</v>
      </c>
    </row>
    <row r="107" spans="1:92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</row>
    <row r="108" spans="1:9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  <c r="CL108">
        <v>75</v>
      </c>
      <c r="CM108">
        <v>82</v>
      </c>
      <c r="CN108">
        <v>90</v>
      </c>
    </row>
    <row r="109" spans="1:9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</row>
    <row r="110" spans="1:9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</row>
    <row r="111" spans="1:9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</row>
    <row r="112" spans="1:92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  <c r="CL112">
        <v>3</v>
      </c>
      <c r="CM112">
        <v>4</v>
      </c>
      <c r="CN112">
        <v>4</v>
      </c>
    </row>
    <row r="113" spans="1:92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</row>
    <row r="114" spans="1:9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</row>
    <row r="115" spans="1:9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</row>
    <row r="116" spans="1:9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</row>
    <row r="117" spans="1:9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  <c r="CL117">
        <v>8</v>
      </c>
      <c r="CM117">
        <v>8</v>
      </c>
      <c r="CN117">
        <v>8</v>
      </c>
    </row>
    <row r="118" spans="1:9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4403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  <c r="CL118">
        <v>17920</v>
      </c>
      <c r="CM118">
        <v>18681</v>
      </c>
      <c r="CN118">
        <v>19323</v>
      </c>
    </row>
    <row r="119" spans="1:92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</row>
    <row r="120" spans="1:92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</row>
    <row r="121" spans="1:9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  <c r="CM121">
        <v>3</v>
      </c>
      <c r="CN121">
        <v>4</v>
      </c>
    </row>
    <row r="122" spans="1:9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  <c r="CL122">
        <v>4052</v>
      </c>
      <c r="CM122">
        <v>4352</v>
      </c>
      <c r="CN122">
        <v>4459</v>
      </c>
    </row>
    <row r="123" spans="1:92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8</v>
      </c>
      <c r="CM123">
        <v>8</v>
      </c>
      <c r="CN123">
        <v>9</v>
      </c>
    </row>
    <row r="124" spans="1:9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  <c r="CL124">
        <v>105</v>
      </c>
      <c r="CM124">
        <v>108</v>
      </c>
      <c r="CN124">
        <v>110</v>
      </c>
    </row>
    <row r="125" spans="1:92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  <c r="CL125">
        <v>5</v>
      </c>
      <c r="CM125">
        <v>7</v>
      </c>
      <c r="CN125">
        <v>7</v>
      </c>
    </row>
    <row r="126" spans="1:9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  <c r="CL126">
        <v>1</v>
      </c>
      <c r="CM126">
        <v>3</v>
      </c>
      <c r="CN126">
        <v>3</v>
      </c>
    </row>
    <row r="127" spans="1:9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  <c r="CM127">
        <v>6</v>
      </c>
      <c r="CN127">
        <v>6</v>
      </c>
    </row>
    <row r="128" spans="1:92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  <c r="CL128">
        <v>3</v>
      </c>
      <c r="CM128">
        <v>3</v>
      </c>
      <c r="CN128">
        <v>3</v>
      </c>
    </row>
    <row r="129" spans="2:9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</row>
    <row r="130" spans="2:9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  <c r="CL130">
        <v>35</v>
      </c>
      <c r="CM130">
        <v>41</v>
      </c>
      <c r="CN130">
        <v>46</v>
      </c>
    </row>
    <row r="131" spans="2:9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  <c r="CL131">
        <v>142</v>
      </c>
      <c r="CM131">
        <v>156</v>
      </c>
      <c r="CN131">
        <v>172</v>
      </c>
    </row>
    <row r="132" spans="2:9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  <c r="CM132">
        <v>9</v>
      </c>
      <c r="CN132">
        <v>9</v>
      </c>
    </row>
    <row r="133" spans="2:9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  <c r="CL133">
        <v>448</v>
      </c>
      <c r="CM133">
        <v>486</v>
      </c>
      <c r="CN133">
        <v>521</v>
      </c>
    </row>
    <row r="134" spans="2:9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  <c r="CL134">
        <v>496</v>
      </c>
      <c r="CM134">
        <v>520</v>
      </c>
      <c r="CN134">
        <v>535</v>
      </c>
    </row>
    <row r="135" spans="2:9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  <c r="CL135">
        <v>4869</v>
      </c>
      <c r="CM135">
        <v>4958</v>
      </c>
      <c r="CN135">
        <v>5031</v>
      </c>
    </row>
    <row r="136" spans="2:9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  <c r="CL136">
        <v>80</v>
      </c>
      <c r="CM136">
        <v>81</v>
      </c>
      <c r="CN136">
        <v>82</v>
      </c>
    </row>
    <row r="137" spans="2:9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  <c r="CL137">
        <v>486</v>
      </c>
      <c r="CM137">
        <v>530</v>
      </c>
      <c r="CN137">
        <v>571</v>
      </c>
    </row>
    <row r="138" spans="2:9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  <c r="CL138">
        <v>142</v>
      </c>
      <c r="CM138">
        <v>151</v>
      </c>
      <c r="CN138">
        <v>164</v>
      </c>
    </row>
    <row r="139" spans="2:9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  <c r="CL139">
        <v>22170</v>
      </c>
      <c r="CM139">
        <v>22745</v>
      </c>
      <c r="CN139">
        <v>23227</v>
      </c>
    </row>
    <row r="140" spans="2:9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  <c r="CL140">
        <v>5</v>
      </c>
      <c r="CM140">
        <v>5</v>
      </c>
      <c r="CN140">
        <v>5</v>
      </c>
    </row>
    <row r="141" spans="2:92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  <c r="CL141">
        <v>178</v>
      </c>
      <c r="CM141">
        <v>190</v>
      </c>
      <c r="CN141">
        <v>222</v>
      </c>
    </row>
    <row r="142" spans="2:9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  <c r="CN142">
        <v>7</v>
      </c>
    </row>
    <row r="143" spans="2:9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  <c r="CL143">
        <v>17</v>
      </c>
      <c r="CM143">
        <v>17</v>
      </c>
      <c r="CN143">
        <v>17</v>
      </c>
    </row>
    <row r="144" spans="2:9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  <c r="CL144">
        <v>11</v>
      </c>
      <c r="CM144">
        <v>11</v>
      </c>
      <c r="CN144">
        <v>12</v>
      </c>
    </row>
    <row r="145" spans="2:92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  <c r="CL145">
        <v>229</v>
      </c>
      <c r="CM145">
        <v>230</v>
      </c>
      <c r="CN145">
        <v>232</v>
      </c>
    </row>
    <row r="146" spans="2:9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  <c r="CL146">
        <v>3</v>
      </c>
      <c r="CM146">
        <v>5</v>
      </c>
      <c r="CN146">
        <v>6</v>
      </c>
    </row>
    <row r="147" spans="2:92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</row>
    <row r="148" spans="2:9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  <c r="CN148">
        <v>5</v>
      </c>
    </row>
    <row r="149" spans="2:9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  <c r="CL149">
        <v>21</v>
      </c>
      <c r="CM149">
        <v>21</v>
      </c>
      <c r="CN149">
        <v>21</v>
      </c>
    </row>
    <row r="150" spans="2:92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  <c r="CL150">
        <v>6</v>
      </c>
      <c r="CM150">
        <v>7</v>
      </c>
      <c r="CN150">
        <v>7</v>
      </c>
    </row>
    <row r="151" spans="2:9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</row>
    <row r="152" spans="2:9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  <c r="CL152">
        <v>32</v>
      </c>
      <c r="CM152">
        <v>33</v>
      </c>
      <c r="CN152">
        <v>33</v>
      </c>
    </row>
    <row r="153" spans="2:9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  <c r="CL153">
        <v>69</v>
      </c>
      <c r="CM153">
        <v>72</v>
      </c>
      <c r="CN153">
        <v>72</v>
      </c>
    </row>
    <row r="154" spans="2:92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</row>
    <row r="155" spans="2:9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  <c r="CL155">
        <v>84</v>
      </c>
      <c r="CM155">
        <v>86</v>
      </c>
      <c r="CN155">
        <v>88</v>
      </c>
    </row>
    <row r="156" spans="2:9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</row>
    <row r="157" spans="2:9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</row>
    <row r="158" spans="2:92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</row>
    <row r="159" spans="2:92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</row>
    <row r="160" spans="2:9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  <c r="CG160">
        <v>233</v>
      </c>
      <c r="CH160">
        <v>273</v>
      </c>
      <c r="CI160">
        <v>296</v>
      </c>
      <c r="CJ160">
        <v>332</v>
      </c>
      <c r="CK160">
        <v>406</v>
      </c>
      <c r="CL160">
        <v>449</v>
      </c>
      <c r="CM160">
        <v>486</v>
      </c>
      <c r="CN160">
        <v>546</v>
      </c>
    </row>
    <row r="161" spans="1:9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  <c r="CL161">
        <v>54</v>
      </c>
      <c r="CM161">
        <v>56</v>
      </c>
      <c r="CN161">
        <v>57</v>
      </c>
    </row>
    <row r="162" spans="1:9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  <c r="CL162">
        <v>3</v>
      </c>
      <c r="CM162">
        <v>3</v>
      </c>
      <c r="CN162">
        <v>3</v>
      </c>
    </row>
    <row r="163" spans="1:9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</row>
    <row r="164" spans="1:92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  <c r="CL164">
        <v>4</v>
      </c>
      <c r="CM164">
        <v>5</v>
      </c>
      <c r="CN164">
        <v>5</v>
      </c>
    </row>
    <row r="165" spans="1:9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  <c r="CL165">
        <v>130</v>
      </c>
      <c r="CM165">
        <v>135</v>
      </c>
      <c r="CN165">
        <v>137</v>
      </c>
    </row>
    <row r="166" spans="1:92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</row>
    <row r="167" spans="1:9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</row>
    <row r="168" spans="1:9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  <c r="CL168">
        <v>2</v>
      </c>
      <c r="CM168">
        <v>2</v>
      </c>
      <c r="CN168">
        <v>2</v>
      </c>
    </row>
    <row r="169" spans="1:92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</row>
    <row r="170" spans="1:92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  <c r="CM170">
        <v>9</v>
      </c>
      <c r="CN170">
        <v>9</v>
      </c>
    </row>
    <row r="171" spans="1:9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  <c r="CL171">
        <v>3315</v>
      </c>
      <c r="CM171">
        <v>3459</v>
      </c>
      <c r="CN171">
        <v>3601</v>
      </c>
    </row>
    <row r="172" spans="1:9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  <c r="CL172">
        <v>9</v>
      </c>
      <c r="CM172">
        <v>11</v>
      </c>
      <c r="CN172">
        <v>11</v>
      </c>
    </row>
    <row r="173" spans="1:92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2</v>
      </c>
    </row>
    <row r="174" spans="1:92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  <c r="CL174">
        <v>14</v>
      </c>
      <c r="CM174">
        <v>18</v>
      </c>
      <c r="CN174">
        <v>19</v>
      </c>
    </row>
    <row r="175" spans="1:9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  <c r="CL175">
        <v>13</v>
      </c>
      <c r="CM175">
        <v>17</v>
      </c>
      <c r="CN175">
        <v>19</v>
      </c>
    </row>
    <row r="176" spans="1:9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  <c r="CL176">
        <v>46</v>
      </c>
      <c r="CM176">
        <v>49</v>
      </c>
      <c r="CN176">
        <v>49</v>
      </c>
    </row>
    <row r="177" spans="2:9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  <c r="CL177">
        <v>152</v>
      </c>
      <c r="CM177">
        <v>161</v>
      </c>
      <c r="CN177">
        <v>164</v>
      </c>
    </row>
    <row r="178" spans="2:9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  <c r="CL178">
        <v>4</v>
      </c>
      <c r="CM178">
        <v>6</v>
      </c>
      <c r="CN178">
        <v>6</v>
      </c>
    </row>
    <row r="179" spans="2:9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  <c r="CL179">
        <v>128</v>
      </c>
      <c r="CM179">
        <v>135</v>
      </c>
      <c r="CN179">
        <v>143</v>
      </c>
    </row>
    <row r="180" spans="2:9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  <c r="CL180">
        <v>103</v>
      </c>
      <c r="CM180">
        <v>109</v>
      </c>
      <c r="CN180">
        <v>116</v>
      </c>
    </row>
    <row r="181" spans="2:92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</row>
    <row r="182" spans="2:9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  <c r="CL182">
        <v>8</v>
      </c>
      <c r="CM182">
        <v>8</v>
      </c>
      <c r="CN182">
        <v>8</v>
      </c>
    </row>
    <row r="183" spans="2:9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  <c r="CL183">
        <v>274</v>
      </c>
      <c r="CM183">
        <v>300</v>
      </c>
      <c r="CN183">
        <v>348</v>
      </c>
    </row>
    <row r="184" spans="2:9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  <c r="CL184">
        <v>362</v>
      </c>
      <c r="CM184">
        <v>387</v>
      </c>
      <c r="CN184">
        <v>397</v>
      </c>
    </row>
    <row r="185" spans="2:9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  <c r="CL185">
        <v>314</v>
      </c>
      <c r="CM185">
        <v>332</v>
      </c>
      <c r="CN185">
        <v>347</v>
      </c>
    </row>
    <row r="186" spans="2:9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  <c r="CL186">
        <v>629</v>
      </c>
      <c r="CM186">
        <v>657</v>
      </c>
      <c r="CN186">
        <v>687</v>
      </c>
    </row>
    <row r="187" spans="2:9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  <c r="CL187">
        <v>7</v>
      </c>
      <c r="CM187">
        <v>7</v>
      </c>
      <c r="CN187">
        <v>8</v>
      </c>
    </row>
    <row r="188" spans="2:9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  <c r="CL188">
        <v>392</v>
      </c>
      <c r="CM188">
        <v>411</v>
      </c>
      <c r="CN188">
        <v>421</v>
      </c>
    </row>
    <row r="189" spans="2:9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  <c r="CL189">
        <v>232</v>
      </c>
      <c r="CM189">
        <v>273</v>
      </c>
      <c r="CN189">
        <v>313</v>
      </c>
    </row>
    <row r="190" spans="2:92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</row>
    <row r="191" spans="2:92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</row>
    <row r="192" spans="2:92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</row>
    <row r="193" spans="2:9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  <c r="CL193">
        <v>38</v>
      </c>
      <c r="CM193">
        <v>39</v>
      </c>
      <c r="CN193">
        <v>39</v>
      </c>
    </row>
    <row r="194" spans="2:9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  <c r="CL194">
        <v>83</v>
      </c>
      <c r="CM194">
        <v>87</v>
      </c>
      <c r="CN194">
        <v>92</v>
      </c>
    </row>
    <row r="195" spans="2:9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3</v>
      </c>
    </row>
    <row r="196" spans="2:9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  <c r="CL196">
        <v>103</v>
      </c>
      <c r="CM196">
        <v>110</v>
      </c>
      <c r="CN196">
        <v>117</v>
      </c>
    </row>
    <row r="197" spans="2:92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</row>
    <row r="198" spans="2:9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  <c r="CL198">
        <v>10</v>
      </c>
      <c r="CM198">
        <v>11</v>
      </c>
      <c r="CN198">
        <v>11</v>
      </c>
    </row>
    <row r="199" spans="2:9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  <c r="CL199">
        <v>8</v>
      </c>
      <c r="CM199">
        <v>9</v>
      </c>
      <c r="CN199">
        <v>11</v>
      </c>
    </row>
    <row r="200" spans="2:9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  <c r="CL200">
        <v>61</v>
      </c>
      <c r="CM200">
        <v>66</v>
      </c>
      <c r="CN200">
        <v>70</v>
      </c>
    </row>
    <row r="201" spans="2:92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  <c r="CL201">
        <v>5</v>
      </c>
      <c r="CM201">
        <v>6</v>
      </c>
      <c r="CN201">
        <v>7</v>
      </c>
    </row>
    <row r="202" spans="2:9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  <c r="CL202">
        <v>48</v>
      </c>
      <c r="CM202">
        <v>50</v>
      </c>
      <c r="CN202">
        <v>52</v>
      </c>
    </row>
    <row r="203" spans="2:9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  <c r="CL203">
        <v>19315</v>
      </c>
      <c r="CM203">
        <v>20002</v>
      </c>
      <c r="CN203">
        <v>20043</v>
      </c>
    </row>
    <row r="204" spans="2:9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  <c r="CN204">
        <v>7</v>
      </c>
    </row>
    <row r="205" spans="2:9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  <c r="CL205">
        <v>5</v>
      </c>
      <c r="CM205">
        <v>6</v>
      </c>
      <c r="CN205">
        <v>10</v>
      </c>
    </row>
    <row r="206" spans="2:92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  <c r="CN206">
        <v>1</v>
      </c>
    </row>
    <row r="207" spans="2:9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  <c r="CL207">
        <v>1333</v>
      </c>
      <c r="CM207">
        <v>1400</v>
      </c>
      <c r="CN207">
        <v>1511</v>
      </c>
    </row>
    <row r="208" spans="2:9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  <c r="CL208">
        <v>1281</v>
      </c>
      <c r="CM208">
        <v>1327</v>
      </c>
      <c r="CN208">
        <v>1368</v>
      </c>
    </row>
    <row r="209" spans="1:92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  <c r="CM209">
        <v>6</v>
      </c>
      <c r="CN209">
        <v>6</v>
      </c>
    </row>
    <row r="210" spans="1:92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  <c r="CL210">
        <v>4</v>
      </c>
      <c r="CM210">
        <v>5</v>
      </c>
      <c r="CN210">
        <v>5</v>
      </c>
    </row>
    <row r="211" spans="1:92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  <c r="CL211">
        <v>46</v>
      </c>
      <c r="CM211">
        <v>47</v>
      </c>
      <c r="CN211">
        <v>47</v>
      </c>
    </row>
    <row r="212" spans="1:9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  <c r="CL212">
        <v>5</v>
      </c>
      <c r="CM212">
        <v>5</v>
      </c>
      <c r="CN212">
        <v>5</v>
      </c>
    </row>
    <row r="213" spans="1:92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  <c r="CN213">
        <v>8</v>
      </c>
    </row>
    <row r="214" spans="1:9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  <c r="CL214">
        <v>37</v>
      </c>
      <c r="CM214">
        <v>37</v>
      </c>
      <c r="CN214">
        <v>37</v>
      </c>
    </row>
    <row r="215" spans="1:9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  <c r="CL215">
        <v>1643</v>
      </c>
      <c r="CM215">
        <v>1769</v>
      </c>
      <c r="CN215">
        <v>1890</v>
      </c>
    </row>
    <row r="216" spans="1:92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</row>
    <row r="217" spans="1:9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  <c r="CL217">
        <v>116</v>
      </c>
      <c r="CM217">
        <v>125</v>
      </c>
      <c r="CN217">
        <v>133</v>
      </c>
    </row>
    <row r="218" spans="1:9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  <c r="CL218">
        <v>35</v>
      </c>
      <c r="CM218">
        <v>37</v>
      </c>
      <c r="CN218">
        <v>37</v>
      </c>
    </row>
    <row r="219" spans="1:92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  <c r="CL219">
        <v>5</v>
      </c>
      <c r="CM219">
        <v>5</v>
      </c>
      <c r="CN219">
        <v>5</v>
      </c>
    </row>
    <row r="220" spans="1:9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  <c r="CN220">
        <v>1</v>
      </c>
    </row>
    <row r="221" spans="1:9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  <c r="CL221">
        <v>19</v>
      </c>
      <c r="CM221">
        <v>20</v>
      </c>
      <c r="CN221">
        <v>21</v>
      </c>
    </row>
    <row r="222" spans="1:9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</row>
    <row r="223" spans="1:92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  <c r="CL223">
        <v>4</v>
      </c>
      <c r="CM223">
        <v>4</v>
      </c>
      <c r="CN223">
        <v>6</v>
      </c>
    </row>
    <row r="224" spans="1:92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</row>
    <row r="225" spans="1:9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  <c r="CL225">
        <v>13729</v>
      </c>
      <c r="CM225">
        <v>14576</v>
      </c>
      <c r="CN225">
        <v>15464</v>
      </c>
    </row>
    <row r="226" spans="1:92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  <c r="CL226">
        <v>9</v>
      </c>
      <c r="CM226">
        <v>9</v>
      </c>
      <c r="CN226">
        <v>9</v>
      </c>
    </row>
    <row r="227" spans="1:92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12794</v>
      </c>
      <c r="CD227">
        <v>14695</v>
      </c>
      <c r="CE227">
        <v>16544</v>
      </c>
      <c r="CF227">
        <v>18586</v>
      </c>
      <c r="CG227">
        <v>20462</v>
      </c>
      <c r="CH227">
        <v>22019</v>
      </c>
      <c r="CI227">
        <v>23528</v>
      </c>
      <c r="CJ227">
        <v>25831</v>
      </c>
      <c r="CK227">
        <v>28325</v>
      </c>
      <c r="CL227">
        <v>32916</v>
      </c>
      <c r="CM227">
        <v>36773</v>
      </c>
      <c r="CN227">
        <v>38664</v>
      </c>
    </row>
    <row r="228" spans="1:92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4</v>
      </c>
      <c r="CM228">
        <v>4</v>
      </c>
      <c r="CN228">
        <v>5</v>
      </c>
    </row>
    <row r="229" spans="1:92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  <c r="CM229">
        <v>9</v>
      </c>
      <c r="CN229">
        <v>9</v>
      </c>
    </row>
    <row r="230" spans="1:92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</row>
    <row r="231" spans="1:92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  <c r="CM231">
        <v>2</v>
      </c>
      <c r="CN231">
        <v>2</v>
      </c>
    </row>
    <row r="232" spans="1:92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  <c r="CM232">
        <v>3</v>
      </c>
      <c r="CN232">
        <v>3</v>
      </c>
    </row>
    <row r="233" spans="1:9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</row>
    <row r="234" spans="1:92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</row>
    <row r="235" spans="1:92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</row>
    <row r="236" spans="1:92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</row>
    <row r="237" spans="1:92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  <c r="CM237">
        <v>2</v>
      </c>
      <c r="CN237">
        <v>2</v>
      </c>
    </row>
    <row r="238" spans="1:92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</row>
    <row r="239" spans="1:92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  <c r="CM239">
        <v>2</v>
      </c>
      <c r="CN239">
        <v>2</v>
      </c>
    </row>
    <row r="240" spans="1:92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</row>
    <row r="241" spans="1:92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</row>
    <row r="242" spans="1:92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  <c r="CN242">
        <v>1</v>
      </c>
    </row>
    <row r="243" spans="1:92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  <c r="CM243">
        <v>2</v>
      </c>
      <c r="CN243">
        <v>2</v>
      </c>
    </row>
    <row r="244" spans="1:92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</row>
    <row r="245" spans="1:92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  <c r="CL245">
        <v>13</v>
      </c>
      <c r="CM245">
        <v>13</v>
      </c>
      <c r="CN245">
        <v>13</v>
      </c>
    </row>
    <row r="246" spans="1:92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</row>
    <row r="247" spans="1:92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</row>
    <row r="248" spans="1:92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</row>
    <row r="249" spans="1:92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  <c r="CL249">
        <v>11</v>
      </c>
      <c r="CM249">
        <v>12</v>
      </c>
      <c r="CN249">
        <v>12</v>
      </c>
    </row>
    <row r="250" spans="1:92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  <c r="CL250">
        <v>4</v>
      </c>
      <c r="CM250">
        <v>4</v>
      </c>
      <c r="CN250">
        <v>5</v>
      </c>
    </row>
    <row r="251" spans="1:92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</row>
    <row r="252" spans="1:92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</row>
    <row r="253" spans="1:92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  <c r="CN253">
        <v>1</v>
      </c>
    </row>
    <row r="254" spans="1:92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  <c r="CM254">
        <v>2</v>
      </c>
      <c r="CN254">
        <v>2</v>
      </c>
    </row>
    <row r="255" spans="1:92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  <c r="CN255">
        <v>1</v>
      </c>
    </row>
    <row r="256" spans="1:92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  <c r="CL256">
        <v>1</v>
      </c>
      <c r="CM256">
        <v>1</v>
      </c>
      <c r="CN256">
        <v>1</v>
      </c>
    </row>
    <row r="257" spans="1:92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</row>
    <row r="258" spans="1:92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</row>
    <row r="259" spans="1:92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  <c r="CM259">
        <v>2</v>
      </c>
      <c r="CN259">
        <v>2</v>
      </c>
    </row>
    <row r="260" spans="1:92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</row>
    <row r="261" spans="1:92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</row>
    <row r="262" spans="1:92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</row>
    <row r="263" spans="1:92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</row>
    <row r="264" spans="1:92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</row>
    <row r="265" spans="1:92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N265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92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  <c r="CL1" s="16">
        <v>43937</v>
      </c>
      <c r="CM1" s="16">
        <v>43938</v>
      </c>
      <c r="CN1" s="16">
        <v>43939</v>
      </c>
    </row>
    <row r="2" spans="1:9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  <c r="CL2">
        <v>840</v>
      </c>
      <c r="CM2">
        <v>906</v>
      </c>
      <c r="CN2">
        <v>933</v>
      </c>
    </row>
    <row r="3" spans="1:9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  <c r="CL3">
        <v>518</v>
      </c>
      <c r="CM3">
        <v>539</v>
      </c>
      <c r="CN3">
        <v>548</v>
      </c>
    </row>
    <row r="4" spans="1:9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  <c r="CL4">
        <v>2268</v>
      </c>
      <c r="CM4">
        <v>2418</v>
      </c>
      <c r="CN4">
        <v>2534</v>
      </c>
    </row>
    <row r="5" spans="1:9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  <c r="CL5">
        <v>673</v>
      </c>
      <c r="CM5">
        <v>696</v>
      </c>
      <c r="CN5">
        <v>704</v>
      </c>
    </row>
    <row r="6" spans="1:92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19</v>
      </c>
      <c r="CM6">
        <v>19</v>
      </c>
      <c r="CN6">
        <v>24</v>
      </c>
    </row>
    <row r="7" spans="1:9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</row>
    <row r="8" spans="1:9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  <c r="CL8">
        <v>2571</v>
      </c>
      <c r="CM8">
        <v>2669</v>
      </c>
      <c r="CN8">
        <v>2758</v>
      </c>
    </row>
    <row r="9" spans="1:9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  <c r="CL9">
        <v>1159</v>
      </c>
      <c r="CM9">
        <v>1201</v>
      </c>
      <c r="CN9">
        <v>1248</v>
      </c>
    </row>
    <row r="10" spans="1:9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  <c r="CL10">
        <v>103</v>
      </c>
      <c r="CM10">
        <v>103</v>
      </c>
      <c r="CN10">
        <v>103</v>
      </c>
    </row>
    <row r="11" spans="1:9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  <c r="CL11">
        <v>2897</v>
      </c>
      <c r="CM11">
        <v>2926</v>
      </c>
      <c r="CN11">
        <v>2926</v>
      </c>
    </row>
    <row r="12" spans="1:9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</row>
    <row r="13" spans="1:9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  <c r="CL13">
        <v>1001</v>
      </c>
      <c r="CM13">
        <v>1007</v>
      </c>
      <c r="CN13">
        <v>1015</v>
      </c>
    </row>
    <row r="14" spans="1:9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  <c r="CL14">
        <v>433</v>
      </c>
      <c r="CM14">
        <v>435</v>
      </c>
      <c r="CN14">
        <v>435</v>
      </c>
    </row>
    <row r="15" spans="1:9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  <c r="CL15">
        <v>169</v>
      </c>
      <c r="CM15">
        <v>180</v>
      </c>
      <c r="CN15">
        <v>180</v>
      </c>
    </row>
    <row r="16" spans="1:9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  <c r="CL16">
        <v>1299</v>
      </c>
      <c r="CM16">
        <v>1302</v>
      </c>
      <c r="CN16">
        <v>1319</v>
      </c>
    </row>
    <row r="17" spans="1:9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  <c r="CL17">
        <v>532</v>
      </c>
      <c r="CM17">
        <v>541</v>
      </c>
      <c r="CN17">
        <v>541</v>
      </c>
    </row>
    <row r="18" spans="1:9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  <c r="CL18">
        <v>14476</v>
      </c>
      <c r="CM18">
        <v>14595</v>
      </c>
      <c r="CN18">
        <v>14671</v>
      </c>
    </row>
    <row r="19" spans="1:9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  <c r="CL19">
        <v>1283</v>
      </c>
      <c r="CM19">
        <v>1340</v>
      </c>
      <c r="CN19">
        <v>1373</v>
      </c>
    </row>
    <row r="20" spans="1:92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  <c r="CL20">
        <v>53</v>
      </c>
      <c r="CM20">
        <v>54</v>
      </c>
      <c r="CN20">
        <v>55</v>
      </c>
    </row>
    <row r="21" spans="1:9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  <c r="CL21">
        <v>1700</v>
      </c>
      <c r="CM21">
        <v>1740</v>
      </c>
      <c r="CN21">
        <v>1773</v>
      </c>
    </row>
    <row r="22" spans="1:9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  <c r="CL22">
        <v>1572</v>
      </c>
      <c r="CM22">
        <v>1838</v>
      </c>
      <c r="CN22">
        <v>2144</v>
      </c>
    </row>
    <row r="23" spans="1:92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  <c r="CL23">
        <v>75</v>
      </c>
      <c r="CM23">
        <v>75</v>
      </c>
      <c r="CN23">
        <v>75</v>
      </c>
    </row>
    <row r="24" spans="1:9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  <c r="CL24">
        <v>4204</v>
      </c>
      <c r="CM24">
        <v>4779</v>
      </c>
      <c r="CN24">
        <v>4779</v>
      </c>
    </row>
    <row r="25" spans="1:9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  <c r="CL25">
        <v>34809</v>
      </c>
      <c r="CM25">
        <v>36138</v>
      </c>
      <c r="CN25">
        <v>37183</v>
      </c>
    </row>
    <row r="26" spans="1:92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</row>
    <row r="27" spans="1:9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  <c r="CM27">
        <v>5</v>
      </c>
      <c r="CN27">
        <v>5</v>
      </c>
    </row>
    <row r="28" spans="1:9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  <c r="CL28">
        <v>441</v>
      </c>
      <c r="CM28">
        <v>465</v>
      </c>
      <c r="CN28">
        <v>493</v>
      </c>
    </row>
    <row r="29" spans="1:9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  <c r="CL29">
        <v>1167</v>
      </c>
      <c r="CM29">
        <v>1214</v>
      </c>
      <c r="CN29">
        <v>1268</v>
      </c>
    </row>
    <row r="30" spans="1:9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  <c r="CL30">
        <v>30425</v>
      </c>
      <c r="CM30">
        <v>33682</v>
      </c>
      <c r="CN30">
        <v>36658</v>
      </c>
    </row>
    <row r="31" spans="1:9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136</v>
      </c>
      <c r="CM31">
        <v>136</v>
      </c>
      <c r="CN31">
        <v>137</v>
      </c>
    </row>
    <row r="32" spans="1:9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  <c r="CL32">
        <v>800</v>
      </c>
      <c r="CM32">
        <v>846</v>
      </c>
      <c r="CN32">
        <v>878</v>
      </c>
    </row>
    <row r="33" spans="1:9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  <c r="CL33">
        <v>546</v>
      </c>
      <c r="CM33">
        <v>557</v>
      </c>
      <c r="CN33">
        <v>565</v>
      </c>
    </row>
    <row r="34" spans="1:92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  <c r="CL34">
        <v>56</v>
      </c>
      <c r="CM34">
        <v>56</v>
      </c>
      <c r="CN34">
        <v>58</v>
      </c>
    </row>
    <row r="35" spans="1:9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  <c r="CL35">
        <v>122</v>
      </c>
      <c r="CM35">
        <v>122</v>
      </c>
      <c r="CN35">
        <v>122</v>
      </c>
    </row>
    <row r="36" spans="1:9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  <c r="CL36">
        <v>996</v>
      </c>
      <c r="CM36">
        <v>996</v>
      </c>
      <c r="CN36">
        <v>1017</v>
      </c>
    </row>
    <row r="37" spans="1:9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  <c r="CL37">
        <v>1996</v>
      </c>
      <c r="CM37">
        <v>2397</v>
      </c>
      <c r="CN37">
        <v>2562</v>
      </c>
    </row>
    <row r="38" spans="1:9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  <c r="CL38">
        <v>1561</v>
      </c>
      <c r="CM38">
        <v>1575</v>
      </c>
      <c r="CN38">
        <v>1618</v>
      </c>
    </row>
    <row r="39" spans="1:9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  <c r="CM39">
        <v>13</v>
      </c>
      <c r="CN39">
        <v>13</v>
      </c>
    </row>
    <row r="40" spans="1:9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  <c r="CL40">
        <v>250</v>
      </c>
      <c r="CM40">
        <v>250</v>
      </c>
      <c r="CN40">
        <v>253</v>
      </c>
    </row>
    <row r="41" spans="1:9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  <c r="CL41">
        <v>117</v>
      </c>
      <c r="CM41">
        <v>117</v>
      </c>
      <c r="CN41">
        <v>117</v>
      </c>
    </row>
    <row r="42" spans="1:92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  <c r="CL42">
        <v>252</v>
      </c>
      <c r="CM42">
        <v>256</v>
      </c>
      <c r="CN42">
        <v>257</v>
      </c>
    </row>
    <row r="43" spans="1:92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  <c r="CL43">
        <v>579</v>
      </c>
      <c r="CM43">
        <v>606</v>
      </c>
      <c r="CN43">
        <v>649</v>
      </c>
    </row>
    <row r="44" spans="1:9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  <c r="CL44">
        <v>9840</v>
      </c>
      <c r="CM44">
        <v>10456</v>
      </c>
      <c r="CN44">
        <v>11013</v>
      </c>
    </row>
    <row r="45" spans="1:92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  <c r="CL45">
        <v>26</v>
      </c>
      <c r="CM45">
        <v>26</v>
      </c>
      <c r="CN45">
        <v>26</v>
      </c>
    </row>
    <row r="46" spans="1:9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  <c r="CL46">
        <v>15857</v>
      </c>
      <c r="CM46">
        <v>16798</v>
      </c>
      <c r="CN46">
        <v>17521</v>
      </c>
    </row>
    <row r="47" spans="1:9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  <c r="CL47">
        <v>305</v>
      </c>
      <c r="CM47">
        <v>307</v>
      </c>
      <c r="CN47">
        <v>313</v>
      </c>
    </row>
    <row r="48" spans="1:92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  <c r="CL48">
        <v>12</v>
      </c>
      <c r="CM48">
        <v>12</v>
      </c>
      <c r="CN48">
        <v>12</v>
      </c>
    </row>
    <row r="49" spans="1:92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  <c r="CL49">
        <v>27</v>
      </c>
      <c r="CM49">
        <v>27</v>
      </c>
      <c r="CN49">
        <v>33</v>
      </c>
    </row>
    <row r="50" spans="1:9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  <c r="CL50">
        <v>8807</v>
      </c>
      <c r="CM50">
        <v>9252</v>
      </c>
      <c r="CN50">
        <v>9730</v>
      </c>
    </row>
    <row r="51" spans="1:92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  <c r="CM51">
        <v>991</v>
      </c>
      <c r="CN51">
        <v>991</v>
      </c>
    </row>
    <row r="52" spans="1:9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  <c r="CL52">
        <v>593</v>
      </c>
      <c r="CM52">
        <v>593</v>
      </c>
      <c r="CN52">
        <v>593</v>
      </c>
    </row>
    <row r="53" spans="1:92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  <c r="CM53">
        <v>579</v>
      </c>
      <c r="CN53">
        <v>579</v>
      </c>
    </row>
    <row r="54" spans="1:9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  <c r="CL54">
        <v>353</v>
      </c>
      <c r="CM54">
        <v>354</v>
      </c>
      <c r="CN54">
        <v>355</v>
      </c>
    </row>
    <row r="55" spans="1:9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  <c r="CM55">
        <v>139</v>
      </c>
      <c r="CN55">
        <v>139</v>
      </c>
    </row>
    <row r="56" spans="1:9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  <c r="CL56">
        <v>1571</v>
      </c>
      <c r="CM56">
        <v>1577</v>
      </c>
      <c r="CN56">
        <v>1579</v>
      </c>
    </row>
    <row r="57" spans="1:92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  <c r="CM57">
        <v>254</v>
      </c>
      <c r="CN57">
        <v>254</v>
      </c>
    </row>
    <row r="58" spans="1:92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  <c r="CM58">
        <v>146</v>
      </c>
      <c r="CN58">
        <v>146</v>
      </c>
    </row>
    <row r="59" spans="1:92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  <c r="CM59">
        <v>168</v>
      </c>
      <c r="CN59">
        <v>168</v>
      </c>
    </row>
    <row r="60" spans="1:92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  <c r="CL60">
        <v>328</v>
      </c>
      <c r="CM60">
        <v>328</v>
      </c>
      <c r="CN60">
        <v>328</v>
      </c>
    </row>
    <row r="61" spans="1:92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  <c r="CL61">
        <v>861</v>
      </c>
      <c r="CM61">
        <v>872</v>
      </c>
      <c r="CN61">
        <v>892</v>
      </c>
    </row>
    <row r="62" spans="1:92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  <c r="CM62">
        <v>1276</v>
      </c>
      <c r="CN62">
        <v>1276</v>
      </c>
    </row>
    <row r="63" spans="1:9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  <c r="CL63">
        <v>1017</v>
      </c>
      <c r="CM63">
        <v>1021</v>
      </c>
      <c r="CN63">
        <v>1024</v>
      </c>
    </row>
    <row r="64" spans="1:92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  <c r="CL64">
        <v>67803</v>
      </c>
      <c r="CM64">
        <v>68128</v>
      </c>
      <c r="CN64">
        <v>68128</v>
      </c>
    </row>
    <row r="65" spans="1:92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  <c r="CM65">
        <v>1019</v>
      </c>
      <c r="CN65">
        <v>1019</v>
      </c>
    </row>
    <row r="66" spans="1:9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  <c r="CL66">
        <v>193</v>
      </c>
      <c r="CM66">
        <v>193</v>
      </c>
      <c r="CN66">
        <v>193</v>
      </c>
    </row>
    <row r="67" spans="1:92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  <c r="CL67">
        <v>653</v>
      </c>
      <c r="CM67">
        <v>653</v>
      </c>
      <c r="CN67">
        <v>653</v>
      </c>
    </row>
    <row r="68" spans="1:92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  <c r="CM68">
        <v>937</v>
      </c>
      <c r="CN68">
        <v>937</v>
      </c>
    </row>
    <row r="69" spans="1:9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  <c r="CL69">
        <v>102</v>
      </c>
      <c r="CM69">
        <v>102</v>
      </c>
      <c r="CN69">
        <v>102</v>
      </c>
    </row>
    <row r="70" spans="1:92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  <c r="CL70">
        <v>145</v>
      </c>
      <c r="CM70">
        <v>146</v>
      </c>
      <c r="CN70">
        <v>146</v>
      </c>
    </row>
    <row r="71" spans="1:92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  <c r="CM71">
        <v>45</v>
      </c>
      <c r="CN71">
        <v>45</v>
      </c>
    </row>
    <row r="72" spans="1:9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  <c r="CM72">
        <v>75</v>
      </c>
      <c r="CN72">
        <v>75</v>
      </c>
    </row>
    <row r="73" spans="1:9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  <c r="CM73">
        <v>18</v>
      </c>
      <c r="CN73">
        <v>18</v>
      </c>
    </row>
    <row r="74" spans="1:9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  <c r="CM74">
        <v>256</v>
      </c>
      <c r="CN74">
        <v>256</v>
      </c>
    </row>
    <row r="75" spans="1:92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  <c r="CL75">
        <v>784</v>
      </c>
      <c r="CM75">
        <v>787</v>
      </c>
      <c r="CN75">
        <v>787</v>
      </c>
    </row>
    <row r="76" spans="1:92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  <c r="CL76">
        <v>628</v>
      </c>
      <c r="CM76">
        <v>628</v>
      </c>
      <c r="CN76">
        <v>628</v>
      </c>
    </row>
    <row r="77" spans="1:92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  <c r="CL77">
        <v>194</v>
      </c>
      <c r="CM77">
        <v>197</v>
      </c>
      <c r="CN77">
        <v>197</v>
      </c>
    </row>
    <row r="78" spans="1:92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560</v>
      </c>
      <c r="CM78">
        <v>560</v>
      </c>
      <c r="CN78">
        <v>561</v>
      </c>
    </row>
    <row r="79" spans="1:9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  <c r="CL79">
        <v>186</v>
      </c>
      <c r="CM79">
        <v>189</v>
      </c>
      <c r="CN79">
        <v>189</v>
      </c>
    </row>
    <row r="80" spans="1:9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</row>
    <row r="81" spans="1:9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  <c r="CM81">
        <v>76</v>
      </c>
      <c r="CN81">
        <v>76</v>
      </c>
    </row>
    <row r="82" spans="1:92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  <c r="CM82">
        <v>184</v>
      </c>
      <c r="CN82">
        <v>184</v>
      </c>
    </row>
    <row r="83" spans="1:92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  <c r="CL83">
        <v>1268</v>
      </c>
      <c r="CM83">
        <v>1268</v>
      </c>
      <c r="CN83">
        <v>1268</v>
      </c>
    </row>
    <row r="84" spans="1:9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  <c r="CL84">
        <v>3233</v>
      </c>
      <c r="CM84">
        <v>3439</v>
      </c>
      <c r="CN84">
        <v>3439</v>
      </c>
    </row>
    <row r="85" spans="1:92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  <c r="CL85">
        <v>117</v>
      </c>
      <c r="CM85">
        <v>143</v>
      </c>
      <c r="CN85">
        <v>143</v>
      </c>
    </row>
    <row r="86" spans="1:9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  <c r="CL86">
        <v>267</v>
      </c>
      <c r="CM86">
        <v>287</v>
      </c>
      <c r="CN86">
        <v>307</v>
      </c>
    </row>
    <row r="87" spans="1:9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  <c r="CL87">
        <v>642</v>
      </c>
      <c r="CM87">
        <v>649</v>
      </c>
      <c r="CN87">
        <v>655</v>
      </c>
    </row>
    <row r="88" spans="1:9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  <c r="CL88">
        <v>654</v>
      </c>
      <c r="CM88">
        <v>688</v>
      </c>
      <c r="CN88">
        <v>801</v>
      </c>
    </row>
    <row r="89" spans="1:9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  <c r="CL89">
        <v>1791</v>
      </c>
      <c r="CM89">
        <v>1814</v>
      </c>
      <c r="CN89">
        <v>1832</v>
      </c>
    </row>
    <row r="90" spans="1:9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  <c r="CM90">
        <v>712</v>
      </c>
      <c r="CN90">
        <v>712</v>
      </c>
    </row>
    <row r="91" spans="1:9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  <c r="CL91">
        <v>862</v>
      </c>
      <c r="CM91">
        <v>923</v>
      </c>
      <c r="CN91">
        <v>986</v>
      </c>
    </row>
    <row r="92" spans="1:9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  <c r="CL92">
        <v>735</v>
      </c>
      <c r="CM92">
        <v>750</v>
      </c>
      <c r="CN92">
        <v>761</v>
      </c>
    </row>
    <row r="93" spans="1:92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  <c r="CL93">
        <v>6433</v>
      </c>
      <c r="CM93">
        <v>6549</v>
      </c>
      <c r="CN93">
        <v>6606</v>
      </c>
    </row>
    <row r="94" spans="1:9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  <c r="CM94">
        <v>184</v>
      </c>
      <c r="CN94">
        <v>184</v>
      </c>
    </row>
    <row r="95" spans="1:92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  <c r="CM95">
        <v>11</v>
      </c>
      <c r="CN95">
        <v>11</v>
      </c>
    </row>
    <row r="96" spans="1:9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  <c r="CL96">
        <v>6879</v>
      </c>
      <c r="CM96">
        <v>7073</v>
      </c>
      <c r="CN96">
        <v>7242</v>
      </c>
    </row>
    <row r="97" spans="1:92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  <c r="CL97">
        <v>591</v>
      </c>
      <c r="CM97">
        <v>732</v>
      </c>
      <c r="CN97">
        <v>732</v>
      </c>
    </row>
    <row r="98" spans="1:9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  <c r="CL98">
        <v>3755</v>
      </c>
      <c r="CM98">
        <v>4126</v>
      </c>
      <c r="CN98">
        <v>4335</v>
      </c>
    </row>
    <row r="99" spans="1:9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  <c r="CL99">
        <v>8225</v>
      </c>
      <c r="CM99">
        <v>8450</v>
      </c>
      <c r="CN99">
        <v>9022</v>
      </c>
    </row>
    <row r="100" spans="1:9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  <c r="CL100">
        <v>2673</v>
      </c>
      <c r="CM100">
        <v>2844</v>
      </c>
      <c r="CN100">
        <v>3032</v>
      </c>
    </row>
    <row r="101" spans="1:92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  <c r="CL101">
        <v>164</v>
      </c>
      <c r="CM101">
        <v>177</v>
      </c>
      <c r="CN101">
        <v>190</v>
      </c>
    </row>
    <row r="102" spans="1:92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  <c r="CL102">
        <v>51</v>
      </c>
      <c r="CM102">
        <v>79</v>
      </c>
      <c r="CN102">
        <v>79</v>
      </c>
    </row>
    <row r="103" spans="1:92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  <c r="CL103">
        <v>35</v>
      </c>
      <c r="CM103">
        <v>35</v>
      </c>
      <c r="CN103">
        <v>39</v>
      </c>
    </row>
    <row r="104" spans="1:9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  <c r="CL104">
        <v>1434</v>
      </c>
      <c r="CM104">
        <v>1459</v>
      </c>
      <c r="CN104">
        <v>1512</v>
      </c>
    </row>
    <row r="105" spans="1:92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  <c r="CL105">
        <v>16</v>
      </c>
      <c r="CM105">
        <v>16</v>
      </c>
      <c r="CN105">
        <v>22</v>
      </c>
    </row>
    <row r="106" spans="1:9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  <c r="CL106">
        <v>92</v>
      </c>
      <c r="CM106">
        <v>96</v>
      </c>
      <c r="CN106">
        <v>105</v>
      </c>
    </row>
    <row r="107" spans="1:92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  <c r="CL107">
        <v>17</v>
      </c>
      <c r="CM107">
        <v>17</v>
      </c>
      <c r="CN107">
        <v>17</v>
      </c>
    </row>
    <row r="108" spans="1:9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  <c r="CL108">
        <v>3369</v>
      </c>
      <c r="CM108">
        <v>3489</v>
      </c>
      <c r="CN108">
        <v>3681</v>
      </c>
    </row>
    <row r="109" spans="1:9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  <c r="CL109">
        <v>86</v>
      </c>
      <c r="CM109">
        <v>96</v>
      </c>
      <c r="CN109">
        <v>96</v>
      </c>
    </row>
    <row r="110" spans="1:9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</row>
    <row r="111" spans="1:9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  <c r="CL111">
        <v>145</v>
      </c>
      <c r="CM111">
        <v>145</v>
      </c>
      <c r="CN111">
        <v>148</v>
      </c>
    </row>
    <row r="112" spans="1:92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  <c r="CL112">
        <v>233</v>
      </c>
      <c r="CM112">
        <v>245</v>
      </c>
      <c r="CN112">
        <v>254</v>
      </c>
    </row>
    <row r="113" spans="1:92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  <c r="CN113">
        <v>18</v>
      </c>
    </row>
    <row r="114" spans="1:9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  <c r="CL114">
        <v>394</v>
      </c>
      <c r="CM114">
        <v>402</v>
      </c>
      <c r="CN114">
        <v>407</v>
      </c>
    </row>
    <row r="115" spans="1:9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  <c r="CM115">
        <v>6</v>
      </c>
      <c r="CN115">
        <v>6</v>
      </c>
    </row>
    <row r="116" spans="1:9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  <c r="CL116">
        <v>35</v>
      </c>
      <c r="CM116">
        <v>35</v>
      </c>
      <c r="CN116">
        <v>37</v>
      </c>
    </row>
    <row r="117" spans="1:9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  <c r="CL117">
        <v>158</v>
      </c>
      <c r="CM117">
        <v>158</v>
      </c>
      <c r="CN117">
        <v>158</v>
      </c>
    </row>
    <row r="118" spans="1:9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68605</v>
      </c>
      <c r="CA118">
        <v>70478</v>
      </c>
      <c r="CB118">
        <v>74390</v>
      </c>
      <c r="CC118">
        <v>78167</v>
      </c>
      <c r="CD118">
        <v>82048</v>
      </c>
      <c r="CE118">
        <v>86334</v>
      </c>
      <c r="CF118">
        <v>90676</v>
      </c>
      <c r="CG118">
        <v>93790</v>
      </c>
      <c r="CH118">
        <v>120633</v>
      </c>
      <c r="CI118">
        <v>124298</v>
      </c>
      <c r="CJ118">
        <v>130253</v>
      </c>
      <c r="CK118">
        <v>133470</v>
      </c>
      <c r="CL118">
        <v>145960</v>
      </c>
      <c r="CM118">
        <v>147969</v>
      </c>
      <c r="CN118">
        <v>147969</v>
      </c>
    </row>
    <row r="119" spans="1:92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  <c r="CL119">
        <v>80</v>
      </c>
      <c r="CM119">
        <v>108</v>
      </c>
      <c r="CN119">
        <v>108</v>
      </c>
    </row>
    <row r="120" spans="1:92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  <c r="CM120">
        <v>9</v>
      </c>
      <c r="CN120">
        <v>9</v>
      </c>
    </row>
    <row r="121" spans="1:9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  <c r="CL121">
        <v>348</v>
      </c>
      <c r="CM121">
        <v>370</v>
      </c>
      <c r="CN121">
        <v>388</v>
      </c>
    </row>
    <row r="122" spans="1:9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  <c r="CL122">
        <v>137698</v>
      </c>
      <c r="CM122">
        <v>141397</v>
      </c>
      <c r="CN122">
        <v>143342</v>
      </c>
    </row>
    <row r="123" spans="1:92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  <c r="CL123">
        <v>641</v>
      </c>
      <c r="CM123">
        <v>641</v>
      </c>
      <c r="CN123">
        <v>834</v>
      </c>
    </row>
    <row r="124" spans="1:9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  <c r="CL124">
        <v>2207</v>
      </c>
      <c r="CM124">
        <v>2224</v>
      </c>
      <c r="CN124">
        <v>2235</v>
      </c>
    </row>
    <row r="125" spans="1:92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  <c r="CL125">
        <v>196</v>
      </c>
      <c r="CM125">
        <v>214</v>
      </c>
      <c r="CN125">
        <v>235</v>
      </c>
    </row>
    <row r="126" spans="1:9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  <c r="CL126">
        <v>438</v>
      </c>
      <c r="CM126">
        <v>477</v>
      </c>
      <c r="CN126">
        <v>518</v>
      </c>
    </row>
    <row r="127" spans="1:9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  <c r="CL127">
        <v>55</v>
      </c>
      <c r="CM127">
        <v>63</v>
      </c>
      <c r="CN127">
        <v>63</v>
      </c>
    </row>
    <row r="128" spans="1:92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  <c r="CL128">
        <v>41</v>
      </c>
      <c r="CM128">
        <v>43</v>
      </c>
      <c r="CN128">
        <v>44</v>
      </c>
    </row>
    <row r="129" spans="2:9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  <c r="CM129">
        <v>8</v>
      </c>
      <c r="CN129">
        <v>8</v>
      </c>
    </row>
    <row r="130" spans="2:9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  <c r="CL130">
        <v>426</v>
      </c>
      <c r="CM130">
        <v>442</v>
      </c>
      <c r="CN130">
        <v>457</v>
      </c>
    </row>
    <row r="131" spans="2:9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  <c r="CL131">
        <v>1652</v>
      </c>
      <c r="CM131">
        <v>1763</v>
      </c>
      <c r="CN131">
        <v>1834</v>
      </c>
    </row>
    <row r="132" spans="2:9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  <c r="CL132">
        <v>1739</v>
      </c>
      <c r="CM132">
        <v>1754</v>
      </c>
      <c r="CN132">
        <v>1760</v>
      </c>
    </row>
    <row r="133" spans="2:9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  <c r="CL133">
        <v>13430</v>
      </c>
      <c r="CM133">
        <v>14352</v>
      </c>
      <c r="CN133">
        <v>15722</v>
      </c>
    </row>
    <row r="134" spans="2:9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  <c r="CL134">
        <v>5516</v>
      </c>
      <c r="CM134">
        <v>5923</v>
      </c>
      <c r="CN134">
        <v>6248</v>
      </c>
    </row>
    <row r="135" spans="2:9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  <c r="CL135">
        <v>77995</v>
      </c>
      <c r="CM135">
        <v>79494</v>
      </c>
      <c r="CN135">
        <v>80868</v>
      </c>
    </row>
    <row r="136" spans="2:9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  <c r="CL136">
        <v>1434</v>
      </c>
      <c r="CM136">
        <v>1482</v>
      </c>
      <c r="CN136">
        <v>1513</v>
      </c>
    </row>
    <row r="137" spans="2:9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  <c r="CL137">
        <v>13271</v>
      </c>
      <c r="CM137">
        <v>13980</v>
      </c>
      <c r="CN137">
        <v>14758</v>
      </c>
    </row>
    <row r="138" spans="2:9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  <c r="CL138">
        <v>12758</v>
      </c>
      <c r="CM138">
        <v>12982</v>
      </c>
      <c r="CN138">
        <v>13265</v>
      </c>
    </row>
    <row r="139" spans="2:9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  <c r="CL139">
        <v>168941</v>
      </c>
      <c r="CM139">
        <v>172434</v>
      </c>
      <c r="CN139">
        <v>175925</v>
      </c>
    </row>
    <row r="140" spans="2:9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  <c r="CL140">
        <v>143</v>
      </c>
      <c r="CM140">
        <v>143</v>
      </c>
      <c r="CN140">
        <v>163</v>
      </c>
    </row>
    <row r="141" spans="2:92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  <c r="CL141">
        <v>8626</v>
      </c>
      <c r="CM141">
        <v>9787</v>
      </c>
      <c r="CN141">
        <v>10296</v>
      </c>
    </row>
    <row r="142" spans="2:9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  <c r="CL142">
        <v>402</v>
      </c>
      <c r="CM142">
        <v>407</v>
      </c>
      <c r="CN142">
        <v>413</v>
      </c>
    </row>
    <row r="143" spans="2:9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  <c r="CL143">
        <v>1402</v>
      </c>
      <c r="CM143">
        <v>1546</v>
      </c>
      <c r="CN143">
        <v>1615</v>
      </c>
    </row>
    <row r="144" spans="2:9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  <c r="CL144">
        <v>234</v>
      </c>
      <c r="CM144">
        <v>246</v>
      </c>
      <c r="CN144">
        <v>262</v>
      </c>
    </row>
    <row r="145" spans="2:92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  <c r="CL145">
        <v>10613</v>
      </c>
      <c r="CM145">
        <v>10635</v>
      </c>
      <c r="CN145">
        <v>10653</v>
      </c>
    </row>
    <row r="146" spans="2:9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  <c r="CL146">
        <v>1524</v>
      </c>
      <c r="CM146">
        <v>1658</v>
      </c>
      <c r="CN146">
        <v>1751</v>
      </c>
    </row>
    <row r="147" spans="2:92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  <c r="CL147">
        <v>466</v>
      </c>
      <c r="CM147">
        <v>489</v>
      </c>
      <c r="CN147">
        <v>506</v>
      </c>
    </row>
    <row r="148" spans="2:9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  <c r="CL148">
        <v>675</v>
      </c>
      <c r="CM148">
        <v>682</v>
      </c>
      <c r="CN148">
        <v>712</v>
      </c>
    </row>
    <row r="149" spans="2:9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  <c r="CL149">
        <v>663</v>
      </c>
      <c r="CM149">
        <v>668</v>
      </c>
      <c r="CN149">
        <v>672</v>
      </c>
    </row>
    <row r="150" spans="2:92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  <c r="CL150">
        <v>59</v>
      </c>
      <c r="CM150">
        <v>76</v>
      </c>
      <c r="CN150">
        <v>76</v>
      </c>
    </row>
    <row r="151" spans="2:9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  <c r="CM151">
        <v>79</v>
      </c>
      <c r="CN151">
        <v>79</v>
      </c>
    </row>
    <row r="152" spans="2:9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  <c r="CL152">
        <v>1128</v>
      </c>
      <c r="CM152">
        <v>1149</v>
      </c>
      <c r="CN152">
        <v>1239</v>
      </c>
    </row>
    <row r="153" spans="2:9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  <c r="CL153">
        <v>3444</v>
      </c>
      <c r="CM153">
        <v>3480</v>
      </c>
      <c r="CN153">
        <v>3537</v>
      </c>
    </row>
    <row r="154" spans="2:92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  <c r="CL154">
        <v>111</v>
      </c>
      <c r="CM154">
        <v>117</v>
      </c>
      <c r="CN154">
        <v>120</v>
      </c>
    </row>
    <row r="155" spans="2:9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  <c r="CL155">
        <v>5182</v>
      </c>
      <c r="CM155">
        <v>5251</v>
      </c>
      <c r="CN155">
        <v>5305</v>
      </c>
    </row>
    <row r="156" spans="2:9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  <c r="CL156">
        <v>25</v>
      </c>
      <c r="CM156">
        <v>28</v>
      </c>
      <c r="CN156">
        <v>35</v>
      </c>
    </row>
    <row r="157" spans="2:9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  <c r="CL157">
        <v>412</v>
      </c>
      <c r="CM157">
        <v>422</v>
      </c>
      <c r="CN157">
        <v>426</v>
      </c>
    </row>
    <row r="158" spans="2:92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  <c r="CN158">
        <v>7</v>
      </c>
    </row>
    <row r="159" spans="2:92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  <c r="CL159">
        <v>324</v>
      </c>
      <c r="CM159">
        <v>324</v>
      </c>
      <c r="CN159">
        <v>325</v>
      </c>
    </row>
    <row r="160" spans="2:9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  <c r="CG160">
        <v>3844</v>
      </c>
      <c r="CH160">
        <v>4219</v>
      </c>
      <c r="CI160">
        <v>4661</v>
      </c>
      <c r="CJ160">
        <v>5014</v>
      </c>
      <c r="CK160">
        <v>5399</v>
      </c>
      <c r="CL160">
        <v>5847</v>
      </c>
      <c r="CM160">
        <v>6297</v>
      </c>
      <c r="CN160">
        <v>6875</v>
      </c>
    </row>
    <row r="161" spans="1:9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  <c r="CL161">
        <v>2154</v>
      </c>
      <c r="CM161">
        <v>2264</v>
      </c>
      <c r="CN161">
        <v>2378</v>
      </c>
    </row>
    <row r="162" spans="1:9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  <c r="CL162">
        <v>93</v>
      </c>
      <c r="CM162">
        <v>94</v>
      </c>
      <c r="CN162">
        <v>94</v>
      </c>
    </row>
    <row r="163" spans="1:9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  <c r="CL163">
        <v>31</v>
      </c>
      <c r="CM163">
        <v>31</v>
      </c>
      <c r="CN163">
        <v>31</v>
      </c>
    </row>
    <row r="164" spans="1:92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  <c r="CL164">
        <v>303</v>
      </c>
      <c r="CM164">
        <v>303</v>
      </c>
      <c r="CN164">
        <v>307</v>
      </c>
    </row>
    <row r="165" spans="1:9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  <c r="CL165">
        <v>2283</v>
      </c>
      <c r="CM165">
        <v>2564</v>
      </c>
      <c r="CN165">
        <v>2685</v>
      </c>
    </row>
    <row r="166" spans="1:92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  <c r="CM166">
        <v>16</v>
      </c>
      <c r="CN166">
        <v>16</v>
      </c>
    </row>
    <row r="167" spans="1:9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  <c r="CL167">
        <v>16</v>
      </c>
      <c r="CM167">
        <v>30</v>
      </c>
      <c r="CN167">
        <v>31</v>
      </c>
    </row>
    <row r="168" spans="1:9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  <c r="CL168">
        <v>95</v>
      </c>
      <c r="CM168">
        <v>96</v>
      </c>
      <c r="CN168">
        <v>96</v>
      </c>
    </row>
    <row r="169" spans="1:92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  <c r="CN169">
        <v>14</v>
      </c>
    </row>
    <row r="170" spans="1:92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  <c r="CL170">
        <v>57</v>
      </c>
      <c r="CM170">
        <v>57</v>
      </c>
      <c r="CN170">
        <v>64</v>
      </c>
    </row>
    <row r="171" spans="1:9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  <c r="CL171">
        <v>29214</v>
      </c>
      <c r="CM171">
        <v>30449</v>
      </c>
      <c r="CN171">
        <v>31589</v>
      </c>
    </row>
    <row r="172" spans="1:9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  <c r="CL172">
        <v>1401</v>
      </c>
      <c r="CM172">
        <v>1409</v>
      </c>
      <c r="CN172">
        <v>1422</v>
      </c>
    </row>
    <row r="173" spans="1:92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  <c r="CL173">
        <v>9</v>
      </c>
      <c r="CM173">
        <v>9</v>
      </c>
      <c r="CN173">
        <v>9</v>
      </c>
    </row>
    <row r="174" spans="1:92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  <c r="CL174">
        <v>584</v>
      </c>
      <c r="CM174">
        <v>627</v>
      </c>
      <c r="CN174">
        <v>639</v>
      </c>
    </row>
    <row r="175" spans="1:9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  <c r="CL175">
        <v>442</v>
      </c>
      <c r="CM175">
        <v>493</v>
      </c>
      <c r="CN175">
        <v>542</v>
      </c>
    </row>
    <row r="176" spans="1:9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  <c r="CL176">
        <v>1081</v>
      </c>
      <c r="CM176">
        <v>1117</v>
      </c>
      <c r="CN176">
        <v>1170</v>
      </c>
    </row>
    <row r="177" spans="2:9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  <c r="CL177">
        <v>6896</v>
      </c>
      <c r="CM177">
        <v>6937</v>
      </c>
      <c r="CN177">
        <v>7036</v>
      </c>
    </row>
    <row r="178" spans="2:9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  <c r="CL178">
        <v>1019</v>
      </c>
      <c r="CM178">
        <v>1069</v>
      </c>
      <c r="CN178">
        <v>1180</v>
      </c>
    </row>
    <row r="179" spans="2:9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  <c r="CL179">
        <v>6919</v>
      </c>
      <c r="CM179">
        <v>7025</v>
      </c>
      <c r="CN179">
        <v>7638</v>
      </c>
    </row>
    <row r="180" spans="2:9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  <c r="CL180">
        <v>3751</v>
      </c>
      <c r="CM180">
        <v>4016</v>
      </c>
      <c r="CN180">
        <v>4210</v>
      </c>
    </row>
    <row r="181" spans="2:92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7</v>
      </c>
      <c r="CM181">
        <v>7</v>
      </c>
      <c r="CN181">
        <v>7</v>
      </c>
    </row>
    <row r="182" spans="2:9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  <c r="CL182">
        <v>174</v>
      </c>
      <c r="CM182">
        <v>199</v>
      </c>
      <c r="CN182">
        <v>202</v>
      </c>
    </row>
    <row r="183" spans="2:9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  <c r="CL183">
        <v>12491</v>
      </c>
      <c r="CM183">
        <v>13489</v>
      </c>
      <c r="CN183">
        <v>14420</v>
      </c>
    </row>
    <row r="184" spans="2:9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  <c r="CL184">
        <v>5660</v>
      </c>
      <c r="CM184">
        <v>5878</v>
      </c>
      <c r="CN184">
        <v>6087</v>
      </c>
    </row>
    <row r="185" spans="2:9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  <c r="CL185">
        <v>7918</v>
      </c>
      <c r="CM185">
        <v>8379</v>
      </c>
      <c r="CN185">
        <v>8742</v>
      </c>
    </row>
    <row r="186" spans="2:9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  <c r="CL186">
        <v>18841</v>
      </c>
      <c r="CM186">
        <v>19022</v>
      </c>
      <c r="CN186">
        <v>19685</v>
      </c>
    </row>
    <row r="187" spans="2:9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  <c r="CL187">
        <v>4103</v>
      </c>
      <c r="CM187">
        <v>4663</v>
      </c>
      <c r="CN187">
        <v>5008</v>
      </c>
    </row>
    <row r="188" spans="2:9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  <c r="CL188">
        <v>7707</v>
      </c>
      <c r="CM188">
        <v>8067</v>
      </c>
      <c r="CN188">
        <v>8418</v>
      </c>
    </row>
    <row r="189" spans="2:9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  <c r="CL189">
        <v>27938</v>
      </c>
      <c r="CM189">
        <v>32008</v>
      </c>
      <c r="CN189">
        <v>36793</v>
      </c>
    </row>
    <row r="190" spans="2:92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  <c r="CL190">
        <v>138</v>
      </c>
      <c r="CM190">
        <v>143</v>
      </c>
      <c r="CN190">
        <v>144</v>
      </c>
    </row>
    <row r="191" spans="2:92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  <c r="CM191">
        <v>15</v>
      </c>
      <c r="CN191">
        <v>15</v>
      </c>
    </row>
    <row r="192" spans="2:92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  <c r="CM192">
        <v>12</v>
      </c>
      <c r="CN192">
        <v>12</v>
      </c>
    </row>
    <row r="193" spans="2:9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  <c r="CL193">
        <v>426</v>
      </c>
      <c r="CM193">
        <v>435</v>
      </c>
      <c r="CN193">
        <v>455</v>
      </c>
    </row>
    <row r="194" spans="2:9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  <c r="CL194">
        <v>6380</v>
      </c>
      <c r="CM194">
        <v>7142</v>
      </c>
      <c r="CN194">
        <v>8274</v>
      </c>
    </row>
    <row r="195" spans="2:9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  <c r="CL195">
        <v>335</v>
      </c>
      <c r="CM195">
        <v>342</v>
      </c>
      <c r="CN195">
        <v>350</v>
      </c>
    </row>
    <row r="196" spans="2:9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  <c r="CL196">
        <v>5318</v>
      </c>
      <c r="CM196">
        <v>5690</v>
      </c>
      <c r="CN196">
        <v>5994</v>
      </c>
    </row>
    <row r="197" spans="2:92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  <c r="CM197">
        <v>11</v>
      </c>
      <c r="CN197">
        <v>11</v>
      </c>
    </row>
    <row r="198" spans="2:9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  <c r="CL198">
        <v>4427</v>
      </c>
      <c r="CM198">
        <v>5050</v>
      </c>
      <c r="CN198">
        <v>5992</v>
      </c>
    </row>
    <row r="199" spans="2:9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  <c r="CL199">
        <v>977</v>
      </c>
      <c r="CM199">
        <v>1049</v>
      </c>
      <c r="CN199">
        <v>1089</v>
      </c>
    </row>
    <row r="200" spans="2:9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  <c r="CL200">
        <v>1268</v>
      </c>
      <c r="CM200">
        <v>1304</v>
      </c>
      <c r="CN200">
        <v>1317</v>
      </c>
    </row>
    <row r="201" spans="2:92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  <c r="CL201">
        <v>80</v>
      </c>
      <c r="CM201">
        <v>116</v>
      </c>
      <c r="CN201">
        <v>135</v>
      </c>
    </row>
    <row r="202" spans="2:9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  <c r="CL202">
        <v>2605</v>
      </c>
      <c r="CM202">
        <v>2783</v>
      </c>
      <c r="CN202">
        <v>3034</v>
      </c>
    </row>
    <row r="203" spans="2:9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  <c r="CL203">
        <v>184948</v>
      </c>
      <c r="CM203">
        <v>190839</v>
      </c>
      <c r="CN203">
        <v>191726</v>
      </c>
    </row>
    <row r="204" spans="2:9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  <c r="CL204">
        <v>238</v>
      </c>
      <c r="CM204">
        <v>244</v>
      </c>
      <c r="CN204">
        <v>254</v>
      </c>
    </row>
    <row r="205" spans="2:9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  <c r="CL205">
        <v>32</v>
      </c>
      <c r="CM205">
        <v>33</v>
      </c>
      <c r="CN205">
        <v>66</v>
      </c>
    </row>
    <row r="206" spans="2:92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  <c r="CM206">
        <v>10</v>
      </c>
      <c r="CN206">
        <v>10</v>
      </c>
    </row>
    <row r="207" spans="2:9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  <c r="CL207">
        <v>12540</v>
      </c>
      <c r="CM207">
        <v>13216</v>
      </c>
      <c r="CN207">
        <v>13822</v>
      </c>
    </row>
    <row r="208" spans="2:9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  <c r="CL208">
        <v>26732</v>
      </c>
      <c r="CM208">
        <v>27078</v>
      </c>
      <c r="CN208">
        <v>27404</v>
      </c>
    </row>
    <row r="209" spans="1:92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  <c r="CL209">
        <v>395</v>
      </c>
      <c r="CM209">
        <v>395</v>
      </c>
      <c r="CN209">
        <v>398</v>
      </c>
    </row>
    <row r="210" spans="1:92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  <c r="CL210">
        <v>94</v>
      </c>
      <c r="CM210">
        <v>147</v>
      </c>
      <c r="CN210">
        <v>147</v>
      </c>
    </row>
    <row r="211" spans="1:92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  <c r="CL211">
        <v>2672</v>
      </c>
      <c r="CM211">
        <v>2700</v>
      </c>
      <c r="CN211">
        <v>2733</v>
      </c>
    </row>
    <row r="212" spans="1:9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  <c r="CL212">
        <v>81</v>
      </c>
      <c r="CM212">
        <v>83</v>
      </c>
      <c r="CN212">
        <v>84</v>
      </c>
    </row>
    <row r="213" spans="1:92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  <c r="CL213">
        <v>114</v>
      </c>
      <c r="CM213">
        <v>114</v>
      </c>
      <c r="CN213">
        <v>114</v>
      </c>
    </row>
    <row r="214" spans="1:9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  <c r="CL214">
        <v>822</v>
      </c>
      <c r="CM214">
        <v>864</v>
      </c>
      <c r="CN214">
        <v>864</v>
      </c>
    </row>
    <row r="215" spans="1:9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  <c r="CL215">
        <v>74193</v>
      </c>
      <c r="CM215">
        <v>78546</v>
      </c>
      <c r="CN215">
        <v>82329</v>
      </c>
    </row>
    <row r="216" spans="1:92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  <c r="CL216">
        <v>55</v>
      </c>
      <c r="CM216">
        <v>56</v>
      </c>
      <c r="CN216">
        <v>55</v>
      </c>
    </row>
    <row r="217" spans="1:9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  <c r="CL217">
        <v>4161</v>
      </c>
      <c r="CM217">
        <v>4662</v>
      </c>
      <c r="CN217">
        <v>5106</v>
      </c>
    </row>
    <row r="218" spans="1:9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  <c r="CL218">
        <v>5825</v>
      </c>
      <c r="CM218">
        <v>6302</v>
      </c>
      <c r="CN218">
        <v>6302</v>
      </c>
    </row>
    <row r="219" spans="1:92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  <c r="CL219">
        <v>81</v>
      </c>
      <c r="CM219">
        <v>83</v>
      </c>
      <c r="CN219">
        <v>83</v>
      </c>
    </row>
    <row r="220" spans="1:9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  <c r="CL220">
        <v>60</v>
      </c>
      <c r="CM220">
        <v>61</v>
      </c>
      <c r="CN220">
        <v>61</v>
      </c>
    </row>
    <row r="221" spans="1:9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  <c r="CL221">
        <v>457</v>
      </c>
      <c r="CM221">
        <v>470</v>
      </c>
      <c r="CN221">
        <v>484</v>
      </c>
    </row>
    <row r="222" spans="1:9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  <c r="CL222">
        <v>131</v>
      </c>
      <c r="CM222">
        <v>132</v>
      </c>
      <c r="CN222">
        <v>132</v>
      </c>
    </row>
    <row r="223" spans="1:92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  <c r="CL223">
        <v>284</v>
      </c>
      <c r="CM223">
        <v>291</v>
      </c>
      <c r="CN223">
        <v>297</v>
      </c>
    </row>
    <row r="224" spans="1:92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  <c r="CL224">
        <v>11</v>
      </c>
      <c r="CM224">
        <v>11</v>
      </c>
      <c r="CN224">
        <v>11</v>
      </c>
    </row>
    <row r="225" spans="1:9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  <c r="CL225">
        <v>103093</v>
      </c>
      <c r="CM225">
        <v>108692</v>
      </c>
      <c r="CN225">
        <v>114217</v>
      </c>
    </row>
    <row r="226" spans="1:92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  <c r="CL226">
        <v>502</v>
      </c>
      <c r="CM226">
        <v>502</v>
      </c>
      <c r="CN226">
        <v>508</v>
      </c>
    </row>
    <row r="227" spans="1:92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43843</v>
      </c>
      <c r="BO227">
        <v>53736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213372</v>
      </c>
      <c r="BX227">
        <v>243762</v>
      </c>
      <c r="BY227">
        <v>275586</v>
      </c>
      <c r="BZ227">
        <v>308853</v>
      </c>
      <c r="CA227">
        <v>337072</v>
      </c>
      <c r="CB227">
        <v>366667</v>
      </c>
      <c r="CC227">
        <v>397505</v>
      </c>
      <c r="CD227">
        <v>429052</v>
      </c>
      <c r="CE227">
        <v>462780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  <c r="CL227">
        <v>667801</v>
      </c>
      <c r="CM227">
        <v>699706</v>
      </c>
      <c r="CN227">
        <v>732197</v>
      </c>
    </row>
    <row r="228" spans="1:92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  <c r="CL228">
        <v>1349</v>
      </c>
      <c r="CM228">
        <v>1405</v>
      </c>
      <c r="CN228">
        <v>1490</v>
      </c>
    </row>
    <row r="229" spans="1:92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  <c r="CL229">
        <v>204</v>
      </c>
      <c r="CM229">
        <v>204</v>
      </c>
      <c r="CN229">
        <v>227</v>
      </c>
    </row>
    <row r="230" spans="1:92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  <c r="CL230">
        <v>268</v>
      </c>
      <c r="CM230">
        <v>268</v>
      </c>
      <c r="CN230">
        <v>268</v>
      </c>
    </row>
    <row r="231" spans="1:92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  <c r="CL231">
        <v>48</v>
      </c>
      <c r="CM231">
        <v>52</v>
      </c>
      <c r="CN231">
        <v>57</v>
      </c>
    </row>
    <row r="232" spans="1:92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  <c r="CL232">
        <v>23</v>
      </c>
      <c r="CM232">
        <v>24</v>
      </c>
      <c r="CN232">
        <v>25</v>
      </c>
    </row>
    <row r="233" spans="1:9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-1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</row>
    <row r="234" spans="1:92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  <c r="CM234">
        <v>16</v>
      </c>
      <c r="CN234">
        <v>16</v>
      </c>
    </row>
    <row r="235" spans="1:92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  <c r="CM235">
        <v>14</v>
      </c>
      <c r="CN235">
        <v>14</v>
      </c>
    </row>
    <row r="236" spans="1:92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  <c r="CL236">
        <v>31</v>
      </c>
      <c r="CM236">
        <v>34</v>
      </c>
      <c r="CN236">
        <v>35</v>
      </c>
    </row>
    <row r="237" spans="1:92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  <c r="CL237">
        <v>33</v>
      </c>
      <c r="CM237">
        <v>38</v>
      </c>
      <c r="CN237">
        <v>38</v>
      </c>
    </row>
    <row r="238" spans="1:92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  <c r="CL238">
        <v>18</v>
      </c>
      <c r="CM238">
        <v>18</v>
      </c>
      <c r="CN238">
        <v>18</v>
      </c>
    </row>
    <row r="239" spans="1:92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  <c r="CL239">
        <v>18</v>
      </c>
      <c r="CM239">
        <v>18</v>
      </c>
      <c r="CN239">
        <v>18</v>
      </c>
    </row>
    <row r="240" spans="1:92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</row>
    <row r="241" spans="1:92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  <c r="CL241">
        <v>19</v>
      </c>
      <c r="CM241">
        <v>19</v>
      </c>
      <c r="CN241">
        <v>19</v>
      </c>
    </row>
    <row r="242" spans="1:92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  <c r="CL242">
        <v>49</v>
      </c>
      <c r="CM242">
        <v>49</v>
      </c>
      <c r="CN242">
        <v>49</v>
      </c>
    </row>
    <row r="243" spans="1:92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  <c r="CL243">
        <v>374</v>
      </c>
      <c r="CM243">
        <v>402</v>
      </c>
      <c r="CN243">
        <v>418</v>
      </c>
    </row>
    <row r="244" spans="1:92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  <c r="CL244">
        <v>43</v>
      </c>
      <c r="CM244">
        <v>43</v>
      </c>
      <c r="CN244">
        <v>46</v>
      </c>
    </row>
    <row r="245" spans="1:92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  <c r="CL245">
        <v>171</v>
      </c>
      <c r="CM245">
        <v>171</v>
      </c>
      <c r="CN245">
        <v>216</v>
      </c>
    </row>
    <row r="246" spans="1:92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  <c r="CL246">
        <v>14</v>
      </c>
      <c r="CM246">
        <v>14</v>
      </c>
      <c r="CN246">
        <v>14</v>
      </c>
    </row>
    <row r="247" spans="1:92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  <c r="CM247">
        <v>5</v>
      </c>
      <c r="CN247">
        <v>5</v>
      </c>
    </row>
    <row r="248" spans="1:92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8</v>
      </c>
      <c r="CM248">
        <v>8</v>
      </c>
      <c r="CN248">
        <v>9</v>
      </c>
    </row>
    <row r="249" spans="1:92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  <c r="CL249">
        <v>449</v>
      </c>
      <c r="CM249">
        <v>480</v>
      </c>
      <c r="CN249">
        <v>510</v>
      </c>
    </row>
    <row r="250" spans="1:92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  <c r="CL250">
        <v>85</v>
      </c>
      <c r="CM250">
        <v>88</v>
      </c>
      <c r="CN250">
        <v>98</v>
      </c>
    </row>
    <row r="251" spans="1:92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  <c r="CM251">
        <v>3</v>
      </c>
      <c r="CN251">
        <v>3</v>
      </c>
    </row>
    <row r="252" spans="1:92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  <c r="CL252">
        <v>3</v>
      </c>
      <c r="CM252">
        <v>4</v>
      </c>
      <c r="CN252">
        <v>4</v>
      </c>
    </row>
    <row r="253" spans="1:92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  <c r="CL253">
        <v>11</v>
      </c>
      <c r="CM253">
        <v>11</v>
      </c>
      <c r="CN253">
        <v>11</v>
      </c>
    </row>
    <row r="254" spans="1:92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  <c r="CM254">
        <v>9</v>
      </c>
      <c r="CN254">
        <v>9</v>
      </c>
    </row>
    <row r="255" spans="1:92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  <c r="CL255">
        <v>15</v>
      </c>
      <c r="CM255">
        <v>15</v>
      </c>
      <c r="CN255">
        <v>15</v>
      </c>
    </row>
    <row r="256" spans="1:92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  <c r="CM256">
        <v>5</v>
      </c>
      <c r="CN256">
        <v>5</v>
      </c>
    </row>
    <row r="257" spans="1:92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  <c r="CL257">
        <v>15</v>
      </c>
      <c r="CM257">
        <v>26</v>
      </c>
      <c r="CN257">
        <v>30</v>
      </c>
    </row>
    <row r="258" spans="1:92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  <c r="CL258">
        <v>3</v>
      </c>
      <c r="CM258">
        <v>3</v>
      </c>
      <c r="CN258">
        <v>3</v>
      </c>
    </row>
    <row r="259" spans="1:92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  <c r="CL259">
        <v>16</v>
      </c>
      <c r="CM259">
        <v>17</v>
      </c>
      <c r="CN259">
        <v>17</v>
      </c>
    </row>
    <row r="260" spans="1:92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  <c r="CL260">
        <v>11</v>
      </c>
      <c r="CM260">
        <v>11</v>
      </c>
      <c r="CN260">
        <v>11</v>
      </c>
    </row>
    <row r="261" spans="1:92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  <c r="CN261">
        <v>1</v>
      </c>
    </row>
    <row r="262" spans="1:92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  <c r="CM262">
        <v>4</v>
      </c>
      <c r="CN262">
        <v>4</v>
      </c>
    </row>
    <row r="263" spans="1:92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  <c r="CL263">
        <v>6</v>
      </c>
      <c r="CM263">
        <v>6</v>
      </c>
      <c r="CN263">
        <v>6</v>
      </c>
    </row>
    <row r="264" spans="1:92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  <c r="CM264">
        <v>4</v>
      </c>
      <c r="CN264">
        <v>4</v>
      </c>
    </row>
    <row r="265" spans="1:92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  <c r="CN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2020-04-19T15:10:47Z</dcterms:modified>
</cp:coreProperties>
</file>