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D7746D38-0470-48C1-AC78-FC318DE238D5}" xr6:coauthVersionLast="45" xr6:coauthVersionMax="45" xr10:uidLastSave="{00000000-0000-0000-0000-000000000000}"/>
  <bookViews>
    <workbookView xWindow="-108" yWindow="-108" windowWidth="23256" windowHeight="13176" activeTab="2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" i="13" l="1"/>
  <c r="F23" i="13"/>
  <c r="F21" i="13"/>
  <c r="F11" i="13"/>
  <c r="F12" i="13"/>
  <c r="F10" i="13"/>
  <c r="A5" i="23"/>
  <c r="A6" i="23"/>
  <c r="A7" i="23" s="1"/>
  <c r="C6" i="23"/>
  <c r="B6" i="23" s="1" a="1"/>
  <c r="B6" i="23" s="1"/>
  <c r="D6" i="23"/>
  <c r="E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B71" i="23" a="1"/>
  <c r="B71" i="23" s="1"/>
  <c r="C71" i="23"/>
  <c r="D71" i="23"/>
  <c r="C72" i="23"/>
  <c r="B72" i="23" s="1" a="1"/>
  <c r="B72" i="23" s="1"/>
  <c r="D72" i="23"/>
  <c r="B73" i="23" a="1"/>
  <c r="B73" i="23" s="1"/>
  <c r="C73" i="23"/>
  <c r="D73" i="23"/>
  <c r="C74" i="23"/>
  <c r="B74" i="23" s="1" a="1"/>
  <c r="B74" i="23" s="1"/>
  <c r="D74" i="23"/>
  <c r="B75" i="23" a="1"/>
  <c r="B75" i="23" s="1"/>
  <c r="C75" i="23"/>
  <c r="D75" i="23"/>
  <c r="B76" i="23" a="1"/>
  <c r="B76" i="23" s="1"/>
  <c r="C76" i="23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C80" i="23"/>
  <c r="B80" i="23" s="1" a="1"/>
  <c r="B80" i="23" s="1"/>
  <c r="D80" i="23"/>
  <c r="B81" i="23" a="1"/>
  <c r="B81" i="23" s="1"/>
  <c r="C81" i="23"/>
  <c r="D81" i="23"/>
  <c r="C82" i="23"/>
  <c r="B82" i="23" s="1" a="1"/>
  <c r="B82" i="23" s="1"/>
  <c r="D82" i="23"/>
  <c r="B83" i="23" a="1"/>
  <c r="B83" i="23" s="1"/>
  <c r="C83" i="23"/>
  <c r="D83" i="23"/>
  <c r="B84" i="23" a="1"/>
  <c r="B84" i="23" s="1"/>
  <c r="C84" i="23"/>
  <c r="D84" i="23"/>
  <c r="C85" i="23"/>
  <c r="B85" i="23" s="1" a="1"/>
  <c r="B85" i="23" s="1"/>
  <c r="D85" i="23"/>
  <c r="C86" i="23"/>
  <c r="B86" i="23" s="1" a="1"/>
  <c r="B86" i="23" s="1"/>
  <c r="D86" i="23"/>
  <c r="B87" i="23" a="1"/>
  <c r="B87" i="23" s="1"/>
  <c r="C87" i="23"/>
  <c r="D87" i="23"/>
  <c r="C88" i="23"/>
  <c r="B88" i="23" s="1" a="1"/>
  <c r="B88" i="23" s="1"/>
  <c r="D88" i="23"/>
  <c r="B89" i="23" a="1"/>
  <c r="B89" i="23" s="1"/>
  <c r="C89" i="23"/>
  <c r="D89" i="23"/>
  <c r="C90" i="23"/>
  <c r="B90" i="23" s="1" a="1"/>
  <c r="B90" i="23" s="1"/>
  <c r="D90" i="23"/>
  <c r="B91" i="23" a="1"/>
  <c r="B91" i="23" s="1"/>
  <c r="C91" i="23"/>
  <c r="D91" i="23"/>
  <c r="B92" i="23" a="1"/>
  <c r="B92" i="23" s="1"/>
  <c r="C92" i="23"/>
  <c r="D92" i="23"/>
  <c r="B93" i="23" a="1"/>
  <c r="B93" i="23" s="1"/>
  <c r="C93" i="23"/>
  <c r="D93" i="23"/>
  <c r="B94" i="23" a="1"/>
  <c r="B94" i="23" s="1"/>
  <c r="C94" i="23"/>
  <c r="D94" i="23"/>
  <c r="B95" i="23" a="1"/>
  <c r="B95" i="23" s="1"/>
  <c r="C95" i="23"/>
  <c r="D95" i="23"/>
  <c r="B96" i="23" a="1"/>
  <c r="B96" i="23" s="1"/>
  <c r="C96" i="23"/>
  <c r="D96" i="23"/>
  <c r="B97" i="23" a="1"/>
  <c r="B97" i="23" s="1"/>
  <c r="C97" i="23"/>
  <c r="D97" i="23"/>
  <c r="E97" i="23"/>
  <c r="F97" i="23"/>
  <c r="G97" i="23"/>
  <c r="B98" i="23" a="1"/>
  <c r="B98" i="23" s="1"/>
  <c r="C98" i="23"/>
  <c r="D98" i="23"/>
  <c r="E98" i="23"/>
  <c r="F98" i="23"/>
  <c r="G98" i="23"/>
  <c r="B99" i="23" a="1"/>
  <c r="B99" i="23" s="1"/>
  <c r="C99" i="23"/>
  <c r="D99" i="23"/>
  <c r="E99" i="23"/>
  <c r="F99" i="23"/>
  <c r="G99" i="23"/>
  <c r="B100" i="23" a="1"/>
  <c r="B100" i="23" s="1"/>
  <c r="C100" i="23"/>
  <c r="D100" i="23"/>
  <c r="E100" i="23"/>
  <c r="F100" i="23"/>
  <c r="G100" i="23"/>
  <c r="B101" i="23" a="1"/>
  <c r="B101" i="23" s="1"/>
  <c r="C101" i="23"/>
  <c r="D101" i="23"/>
  <c r="E101" i="23"/>
  <c r="F101" i="23"/>
  <c r="G101" i="23"/>
  <c r="B102" i="23" a="1"/>
  <c r="B102" i="23" s="1"/>
  <c r="C102" i="23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 s="1"/>
  <c r="C104" i="23"/>
  <c r="D104" i="23"/>
  <c r="E104" i="23"/>
  <c r="F104" i="23"/>
  <c r="G104" i="23"/>
  <c r="B105" i="23" a="1"/>
  <c r="B105" i="23" s="1"/>
  <c r="C105" i="23"/>
  <c r="D105" i="23"/>
  <c r="E105" i="23"/>
  <c r="F105" i="23"/>
  <c r="G105" i="23"/>
  <c r="B106" i="23" a="1"/>
  <c r="B106" i="23" s="1"/>
  <c r="C106" i="23"/>
  <c r="D106" i="23"/>
  <c r="E106" i="23"/>
  <c r="F106" i="23"/>
  <c r="G106" i="23"/>
  <c r="B107" i="23" a="1"/>
  <c r="B107" i="23" s="1"/>
  <c r="C107" i="23"/>
  <c r="D107" i="23"/>
  <c r="E107" i="23"/>
  <c r="F107" i="23"/>
  <c r="G107" i="23"/>
  <c r="B108" i="23" a="1"/>
  <c r="B108" i="23" s="1"/>
  <c r="C108" i="23"/>
  <c r="D108" i="23"/>
  <c r="E108" i="23"/>
  <c r="F108" i="23"/>
  <c r="G108" i="23"/>
  <c r="B109" i="23" a="1"/>
  <c r="B109" i="23" s="1"/>
  <c r="C109" i="23"/>
  <c r="D109" i="23"/>
  <c r="E109" i="23"/>
  <c r="F109" i="23"/>
  <c r="G109" i="23"/>
  <c r="B110" i="23" a="1"/>
  <c r="B110" i="23" s="1"/>
  <c r="C110" i="23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 s="1"/>
  <c r="C112" i="23"/>
  <c r="D112" i="23"/>
  <c r="E112" i="23"/>
  <c r="F112" i="23"/>
  <c r="G112" i="23"/>
  <c r="B113" i="23" a="1"/>
  <c r="B113" i="23" s="1"/>
  <c r="C113" i="23"/>
  <c r="D113" i="23"/>
  <c r="E113" i="23"/>
  <c r="F113" i="23"/>
  <c r="G113" i="23"/>
  <c r="B114" i="23" a="1"/>
  <c r="B114" i="23" s="1"/>
  <c r="C114" i="23"/>
  <c r="D114" i="23"/>
  <c r="E114" i="23"/>
  <c r="F114" i="23"/>
  <c r="G114" i="23"/>
  <c r="B115" i="23" a="1"/>
  <c r="B115" i="23" s="1"/>
  <c r="C115" i="23"/>
  <c r="D115" i="23"/>
  <c r="E115" i="23"/>
  <c r="F115" i="23"/>
  <c r="G115" i="23"/>
  <c r="B116" i="23" a="1"/>
  <c r="B116" i="23" s="1"/>
  <c r="C116" i="23"/>
  <c r="D116" i="23"/>
  <c r="E116" i="23"/>
  <c r="F116" i="23"/>
  <c r="G116" i="23"/>
  <c r="B117" i="23" a="1"/>
  <c r="B117" i="23" s="1"/>
  <c r="C117" i="23"/>
  <c r="D117" i="23"/>
  <c r="E117" i="23"/>
  <c r="F117" i="23"/>
  <c r="G117" i="23"/>
  <c r="B118" i="23" a="1"/>
  <c r="B118" i="23" s="1"/>
  <c r="C118" i="23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 s="1"/>
  <c r="C120" i="23"/>
  <c r="D120" i="23"/>
  <c r="E120" i="23"/>
  <c r="F120" i="23"/>
  <c r="G120" i="23"/>
  <c r="B121" i="23" a="1"/>
  <c r="B121" i="23" s="1"/>
  <c r="C121" i="23"/>
  <c r="D121" i="23"/>
  <c r="E121" i="23"/>
  <c r="F121" i="23"/>
  <c r="G121" i="23"/>
  <c r="B122" i="23" a="1"/>
  <c r="B122" i="23" s="1"/>
  <c r="C122" i="23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 s="1"/>
  <c r="C124" i="23"/>
  <c r="D124" i="23"/>
  <c r="E124" i="23"/>
  <c r="F124" i="23"/>
  <c r="G124" i="23"/>
  <c r="B125" i="23" a="1"/>
  <c r="B125" i="23" s="1"/>
  <c r="C125" i="23"/>
  <c r="D125" i="23"/>
  <c r="E125" i="23"/>
  <c r="F125" i="23"/>
  <c r="G125" i="23"/>
  <c r="B126" i="23" a="1"/>
  <c r="B126" i="23" s="1"/>
  <c r="C126" i="23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 s="1"/>
  <c r="C128" i="23"/>
  <c r="D128" i="23"/>
  <c r="E128" i="23"/>
  <c r="F128" i="23"/>
  <c r="G128" i="23"/>
  <c r="B129" i="23" a="1"/>
  <c r="B129" i="23" s="1"/>
  <c r="C129" i="23"/>
  <c r="D129" i="23"/>
  <c r="E129" i="23"/>
  <c r="F129" i="23"/>
  <c r="G129" i="23"/>
  <c r="B130" i="23" a="1"/>
  <c r="B130" i="23" s="1"/>
  <c r="C130" i="23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B133" i="23" a="1"/>
  <c r="B133" i="23" s="1"/>
  <c r="C133" i="23"/>
  <c r="D133" i="23"/>
  <c r="E133" i="23"/>
  <c r="F133" i="23"/>
  <c r="G133" i="23"/>
  <c r="B134" i="23" a="1"/>
  <c r="B134" i="23" s="1"/>
  <c r="C134" i="23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 s="1"/>
  <c r="C136" i="23"/>
  <c r="D136" i="23"/>
  <c r="E136" i="23"/>
  <c r="F136" i="23"/>
  <c r="G136" i="23"/>
  <c r="B137" i="23" a="1"/>
  <c r="B137" i="23" s="1"/>
  <c r="C137" i="23"/>
  <c r="D137" i="23"/>
  <c r="E137" i="23"/>
  <c r="F137" i="23"/>
  <c r="G137" i="23"/>
  <c r="B138" i="23" a="1"/>
  <c r="B138" i="23" s="1"/>
  <c r="C138" i="23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B141" i="23" a="1"/>
  <c r="B141" i="23" s="1"/>
  <c r="C141" i="23"/>
  <c r="D141" i="23"/>
  <c r="E141" i="23"/>
  <c r="F141" i="23"/>
  <c r="G141" i="23"/>
  <c r="B142" i="23" a="1"/>
  <c r="B142" i="23" s="1"/>
  <c r="C142" i="23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 s="1"/>
  <c r="C144" i="23"/>
  <c r="D144" i="23"/>
  <c r="E144" i="23"/>
  <c r="F144" i="23"/>
  <c r="G144" i="23"/>
  <c r="B145" i="23" a="1"/>
  <c r="B145" i="23" s="1"/>
  <c r="C145" i="23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B149" i="23" a="1"/>
  <c r="B149" i="23" s="1"/>
  <c r="C149" i="23"/>
  <c r="D149" i="23"/>
  <c r="E149" i="23"/>
  <c r="F149" i="23"/>
  <c r="G149" i="23"/>
  <c r="B150" i="23" a="1"/>
  <c r="B150" i="23" s="1"/>
  <c r="C150" i="23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 s="1"/>
  <c r="C152" i="23"/>
  <c r="D152" i="23"/>
  <c r="E152" i="23"/>
  <c r="F152" i="23"/>
  <c r="G152" i="23"/>
  <c r="B153" i="23" a="1"/>
  <c r="B153" i="23" s="1"/>
  <c r="C153" i="23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B157" i="23" a="1"/>
  <c r="B157" i="23" s="1"/>
  <c r="C157" i="23"/>
  <c r="D157" i="23"/>
  <c r="E157" i="23"/>
  <c r="F157" i="23"/>
  <c r="G157" i="23"/>
  <c r="B158" i="23" a="1"/>
  <c r="B158" i="23" s="1"/>
  <c r="C158" i="23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 s="1"/>
  <c r="C160" i="23"/>
  <c r="D160" i="23"/>
  <c r="E160" i="23"/>
  <c r="F160" i="23"/>
  <c r="G160" i="23"/>
  <c r="B161" i="23" a="1"/>
  <c r="B161" i="23" s="1"/>
  <c r="C161" i="23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B165" i="23" a="1"/>
  <c r="B165" i="23" s="1"/>
  <c r="C165" i="23"/>
  <c r="D165" i="23"/>
  <c r="E165" i="23"/>
  <c r="F165" i="23"/>
  <c r="G165" i="23"/>
  <c r="B166" i="23" a="1"/>
  <c r="B166" i="23" s="1"/>
  <c r="C166" i="23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 s="1"/>
  <c r="C168" i="23"/>
  <c r="D168" i="23"/>
  <c r="E168" i="23"/>
  <c r="F168" i="23"/>
  <c r="G168" i="23"/>
  <c r="B169" i="23" a="1"/>
  <c r="B169" i="23" s="1"/>
  <c r="C169" i="23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 s="1"/>
  <c r="C173" i="23"/>
  <c r="D173" i="23"/>
  <c r="E173" i="23"/>
  <c r="F173" i="23"/>
  <c r="G173" i="23"/>
  <c r="B174" i="23" a="1"/>
  <c r="B174" i="23" s="1"/>
  <c r="C174" i="23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 s="1"/>
  <c r="C176" i="23"/>
  <c r="D176" i="23"/>
  <c r="E176" i="23"/>
  <c r="F176" i="23"/>
  <c r="G176" i="23"/>
  <c r="B177" i="23" a="1"/>
  <c r="B177" i="23" s="1"/>
  <c r="C177" i="23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 s="1"/>
  <c r="C185" i="23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 s="1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B32" i="8" a="1"/>
  <c r="B32" i="8" s="1"/>
  <c r="C32" i="8"/>
  <c r="D32" i="8"/>
  <c r="B33" i="8" a="1"/>
  <c r="B33" i="8" s="1"/>
  <c r="C33" i="8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B38" i="8" a="1"/>
  <c r="B38" i="8" s="1"/>
  <c r="C38" i="8"/>
  <c r="D38" i="8"/>
  <c r="B39" i="8" a="1"/>
  <c r="B39" i="8" s="1"/>
  <c r="C39" i="8"/>
  <c r="D39" i="8"/>
  <c r="B40" i="8" a="1"/>
  <c r="B40" i="8" s="1"/>
  <c r="C40" i="8"/>
  <c r="D40" i="8"/>
  <c r="B41" i="8" a="1"/>
  <c r="B41" i="8" s="1"/>
  <c r="C41" i="8"/>
  <c r="D41" i="8"/>
  <c r="B42" i="8" a="1"/>
  <c r="B42" i="8" s="1"/>
  <c r="C42" i="8"/>
  <c r="D42" i="8"/>
  <c r="B43" i="8" a="1"/>
  <c r="B43" i="8" s="1"/>
  <c r="C43" i="8"/>
  <c r="D43" i="8"/>
  <c r="B44" i="8" a="1"/>
  <c r="B44" i="8" s="1"/>
  <c r="C44" i="8"/>
  <c r="D44" i="8"/>
  <c r="B45" i="8" a="1"/>
  <c r="B45" i="8" s="1"/>
  <c r="C45" i="8"/>
  <c r="D45" i="8"/>
  <c r="B46" i="8" a="1"/>
  <c r="B46" i="8" s="1"/>
  <c r="C46" i="8"/>
  <c r="D46" i="8"/>
  <c r="B47" i="8" a="1"/>
  <c r="B47" i="8" s="1"/>
  <c r="C47" i="8"/>
  <c r="D47" i="8"/>
  <c r="B48" i="8" a="1"/>
  <c r="B48" i="8" s="1"/>
  <c r="C48" i="8"/>
  <c r="D48" i="8"/>
  <c r="B49" i="8" a="1"/>
  <c r="B49" i="8" s="1"/>
  <c r="C49" i="8"/>
  <c r="D49" i="8"/>
  <c r="B50" i="8" a="1"/>
  <c r="B50" i="8" s="1"/>
  <c r="C50" i="8"/>
  <c r="D50" i="8"/>
  <c r="B51" i="8" a="1"/>
  <c r="B51" i="8" s="1"/>
  <c r="C51" i="8"/>
  <c r="D51" i="8"/>
  <c r="B52" i="8" a="1"/>
  <c r="B52" i="8" s="1"/>
  <c r="C52" i="8"/>
  <c r="D52" i="8"/>
  <c r="B53" i="8" a="1"/>
  <c r="B53" i="8" s="1"/>
  <c r="C53" i="8"/>
  <c r="D53" i="8"/>
  <c r="B54" i="8" a="1"/>
  <c r="B54" i="8" s="1"/>
  <c r="C54" i="8"/>
  <c r="D54" i="8"/>
  <c r="B55" i="8" a="1"/>
  <c r="B55" i="8" s="1"/>
  <c r="C55" i="8"/>
  <c r="D55" i="8"/>
  <c r="B56" i="8" a="1"/>
  <c r="B56" i="8" s="1"/>
  <c r="C56" i="8"/>
  <c r="D56" i="8"/>
  <c r="B57" i="8" a="1"/>
  <c r="B57" i="8" s="1"/>
  <c r="C57" i="8"/>
  <c r="D57" i="8"/>
  <c r="B58" i="8" a="1"/>
  <c r="B58" i="8" s="1"/>
  <c r="C58" i="8"/>
  <c r="D58" i="8"/>
  <c r="B59" i="8" a="1"/>
  <c r="B59" i="8" s="1"/>
  <c r="C59" i="8"/>
  <c r="D59" i="8"/>
  <c r="B60" i="8" a="1"/>
  <c r="B60" i="8" s="1"/>
  <c r="C60" i="8"/>
  <c r="D60" i="8"/>
  <c r="B61" i="8" a="1"/>
  <c r="B61" i="8" s="1"/>
  <c r="C61" i="8"/>
  <c r="D61" i="8"/>
  <c r="B62" i="8" a="1"/>
  <c r="B62" i="8" s="1"/>
  <c r="C62" i="8"/>
  <c r="D62" i="8"/>
  <c r="B63" i="8" a="1"/>
  <c r="B63" i="8" s="1"/>
  <c r="C63" i="8"/>
  <c r="D63" i="8"/>
  <c r="B64" i="8" a="1"/>
  <c r="B64" i="8" s="1"/>
  <c r="C64" i="8"/>
  <c r="D64" i="8"/>
  <c r="C65" i="8"/>
  <c r="B65" i="8" s="1" a="1"/>
  <c r="B65" i="8" s="1"/>
  <c r="D65" i="8"/>
  <c r="C66" i="8"/>
  <c r="B66" i="8" s="1" a="1"/>
  <c r="B66" i="8" s="1"/>
  <c r="D66" i="8"/>
  <c r="B67" i="8" a="1"/>
  <c r="B67" i="8" s="1"/>
  <c r="C67" i="8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B71" i="8" a="1"/>
  <c r="B71" i="8" s="1"/>
  <c r="C71" i="8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B78" i="8" a="1"/>
  <c r="B78" i="8" s="1"/>
  <c r="C78" i="8"/>
  <c r="D78" i="8"/>
  <c r="C79" i="8"/>
  <c r="B79" i="8" s="1" a="1"/>
  <c r="B79" i="8" s="1"/>
  <c r="D79" i="8"/>
  <c r="B80" i="8" a="1"/>
  <c r="B80" i="8" s="1"/>
  <c r="C80" i="8"/>
  <c r="D80" i="8"/>
  <c r="C81" i="8"/>
  <c r="B81" i="8" s="1" a="1"/>
  <c r="B81" i="8" s="1"/>
  <c r="D81" i="8"/>
  <c r="B82" i="8" a="1"/>
  <c r="B82" i="8" s="1"/>
  <c r="C82" i="8"/>
  <c r="D82" i="8"/>
  <c r="B83" i="8" a="1"/>
  <c r="B83" i="8" s="1"/>
  <c r="C83" i="8"/>
  <c r="D83" i="8"/>
  <c r="C84" i="8"/>
  <c r="B84" i="8" s="1" a="1"/>
  <c r="B84" i="8" s="1"/>
  <c r="D84" i="8"/>
  <c r="C85" i="8"/>
  <c r="B85" i="8" s="1" a="1"/>
  <c r="B85" i="8" s="1"/>
  <c r="D85" i="8"/>
  <c r="B86" i="8" a="1"/>
  <c r="B86" i="8" s="1"/>
  <c r="C86" i="8"/>
  <c r="D86" i="8"/>
  <c r="C87" i="8"/>
  <c r="B87" i="8" s="1" a="1"/>
  <c r="B87" i="8" s="1"/>
  <c r="D87" i="8"/>
  <c r="B88" i="8" a="1"/>
  <c r="B88" i="8" s="1"/>
  <c r="C88" i="8"/>
  <c r="D88" i="8"/>
  <c r="C89" i="8"/>
  <c r="B89" i="8" s="1" a="1"/>
  <c r="B89" i="8" s="1"/>
  <c r="D89" i="8"/>
  <c r="B90" i="8" a="1"/>
  <c r="B90" i="8" s="1"/>
  <c r="C90" i="8"/>
  <c r="D90" i="8"/>
  <c r="B91" i="8" a="1"/>
  <c r="B91" i="8"/>
  <c r="C91" i="8"/>
  <c r="D91" i="8"/>
  <c r="B92" i="8" a="1"/>
  <c r="B92" i="8"/>
  <c r="C92" i="8"/>
  <c r="D92" i="8"/>
  <c r="B93" i="8" a="1"/>
  <c r="B93" i="8"/>
  <c r="C93" i="8"/>
  <c r="D93" i="8"/>
  <c r="B94" i="8" a="1"/>
  <c r="B94" i="8"/>
  <c r="C94" i="8"/>
  <c r="D94" i="8"/>
  <c r="B95" i="8" a="1"/>
  <c r="B95" i="8"/>
  <c r="C95" i="8"/>
  <c r="D95" i="8"/>
  <c r="B96" i="8" a="1"/>
  <c r="B96" i="8"/>
  <c r="C96" i="8"/>
  <c r="D96" i="8"/>
  <c r="B97" i="8" a="1"/>
  <c r="B97" i="8" s="1"/>
  <c r="C97" i="8"/>
  <c r="D97" i="8"/>
  <c r="B98" i="8" a="1"/>
  <c r="B98" i="8" s="1"/>
  <c r="C98" i="8"/>
  <c r="D98" i="8"/>
  <c r="B99" i="8" a="1"/>
  <c r="B99" i="8"/>
  <c r="C99" i="8"/>
  <c r="D99" i="8"/>
  <c r="B100" i="8" a="1"/>
  <c r="B100" i="8" s="1"/>
  <c r="C100" i="8"/>
  <c r="D100" i="8"/>
  <c r="B101" i="8" a="1"/>
  <c r="B101" i="8"/>
  <c r="C101" i="8"/>
  <c r="D101" i="8"/>
  <c r="B102" i="8" a="1"/>
  <c r="B102" i="8" s="1"/>
  <c r="C102" i="8"/>
  <c r="D102" i="8"/>
  <c r="B103" i="8" a="1"/>
  <c r="B103" i="8"/>
  <c r="C103" i="8"/>
  <c r="D103" i="8"/>
  <c r="B104" i="8" a="1"/>
  <c r="B104" i="8" s="1"/>
  <c r="C104" i="8"/>
  <c r="D104" i="8"/>
  <c r="B105" i="8" a="1"/>
  <c r="B105" i="8"/>
  <c r="C105" i="8"/>
  <c r="D105" i="8"/>
  <c r="B106" i="8" a="1"/>
  <c r="B106" i="8" s="1"/>
  <c r="C106" i="8"/>
  <c r="D106" i="8"/>
  <c r="B107" i="8" a="1"/>
  <c r="B107" i="8"/>
  <c r="C107" i="8"/>
  <c r="D107" i="8"/>
  <c r="B108" i="8" a="1"/>
  <c r="B108" i="8"/>
  <c r="C108" i="8"/>
  <c r="D108" i="8"/>
  <c r="B109" i="8" a="1"/>
  <c r="B109" i="8" s="1"/>
  <c r="C109" i="8"/>
  <c r="D109" i="8"/>
  <c r="B110" i="8" a="1"/>
  <c r="B110" i="8" s="1"/>
  <c r="C110" i="8"/>
  <c r="D110" i="8"/>
  <c r="C111" i="8"/>
  <c r="B111" i="8" s="1" a="1"/>
  <c r="B111" i="8" s="1"/>
  <c r="D111" i="8"/>
  <c r="C112" i="8"/>
  <c r="B112" i="8" s="1" a="1"/>
  <c r="B112" i="8" s="1"/>
  <c r="D112" i="8"/>
  <c r="B113" i="8" a="1"/>
  <c r="B113" i="8" s="1"/>
  <c r="C113" i="8"/>
  <c r="D113" i="8"/>
  <c r="B114" i="8" a="1"/>
  <c r="B114" i="8"/>
  <c r="C114" i="8"/>
  <c r="D114" i="8"/>
  <c r="C115" i="8"/>
  <c r="B115" i="8" s="1" a="1"/>
  <c r="B115" i="8" s="1"/>
  <c r="D115" i="8"/>
  <c r="C116" i="8"/>
  <c r="B116" i="8" s="1" a="1"/>
  <c r="B116" i="8" s="1"/>
  <c r="D116" i="8"/>
  <c r="B117" i="8" a="1"/>
  <c r="B117" i="8" s="1"/>
  <c r="C117" i="8"/>
  <c r="D117" i="8"/>
  <c r="B118" i="8" a="1"/>
  <c r="B118" i="8" s="1"/>
  <c r="C118" i="8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B121" i="8" a="1"/>
  <c r="B121" i="8" s="1"/>
  <c r="C121" i="8"/>
  <c r="D121" i="8"/>
  <c r="E121" i="8"/>
  <c r="F121" i="8"/>
  <c r="G121" i="8"/>
  <c r="B122" i="8" a="1"/>
  <c r="B122" i="8"/>
  <c r="C122" i="8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 s="1"/>
  <c r="C126" i="8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B129" i="8" a="1"/>
  <c r="B129" i="8" s="1"/>
  <c r="C129" i="8"/>
  <c r="D129" i="8"/>
  <c r="E129" i="8"/>
  <c r="F129" i="8"/>
  <c r="G129" i="8"/>
  <c r="B130" i="8" a="1"/>
  <c r="B130" i="8"/>
  <c r="C130" i="8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B133" i="8" a="1"/>
  <c r="B133" i="8" s="1"/>
  <c r="C133" i="8"/>
  <c r="D133" i="8"/>
  <c r="E133" i="8"/>
  <c r="F133" i="8"/>
  <c r="G133" i="8"/>
  <c r="B134" i="8" a="1"/>
  <c r="B134" i="8" s="1"/>
  <c r="C134" i="8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 s="1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B138" i="8" a="1"/>
  <c r="B138" i="8" s="1"/>
  <c r="C138" i="8"/>
  <c r="D138" i="8"/>
  <c r="E138" i="8"/>
  <c r="F138" i="8"/>
  <c r="G138" i="8"/>
  <c r="B139" i="8" a="1"/>
  <c r="B139" i="8" s="1"/>
  <c r="C139" i="8"/>
  <c r="D139" i="8"/>
  <c r="E139" i="8"/>
  <c r="F139" i="8"/>
  <c r="G139" i="8"/>
  <c r="B140" i="8" a="1"/>
  <c r="B140" i="8" s="1"/>
  <c r="C140" i="8"/>
  <c r="D140" i="8"/>
  <c r="E140" i="8"/>
  <c r="F140" i="8"/>
  <c r="G140" i="8"/>
  <c r="B141" i="8" a="1"/>
  <c r="B141" i="8" s="1"/>
  <c r="C141" i="8"/>
  <c r="D141" i="8"/>
  <c r="E141" i="8"/>
  <c r="F141" i="8"/>
  <c r="G141" i="8"/>
  <c r="B142" i="8" a="1"/>
  <c r="B142" i="8" s="1"/>
  <c r="C142" i="8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 s="1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B146" i="8" a="1"/>
  <c r="B146" i="8" s="1"/>
  <c r="C146" i="8"/>
  <c r="D146" i="8"/>
  <c r="E146" i="8"/>
  <c r="F146" i="8"/>
  <c r="G146" i="8"/>
  <c r="B147" i="8" a="1"/>
  <c r="B147" i="8" s="1"/>
  <c r="C147" i="8"/>
  <c r="D147" i="8"/>
  <c r="E147" i="8"/>
  <c r="F147" i="8"/>
  <c r="G147" i="8"/>
  <c r="B148" i="8" a="1"/>
  <c r="B148" i="8" s="1"/>
  <c r="C148" i="8"/>
  <c r="D148" i="8"/>
  <c r="E148" i="8"/>
  <c r="F148" i="8"/>
  <c r="G148" i="8"/>
  <c r="B149" i="8" a="1"/>
  <c r="B149" i="8" s="1"/>
  <c r="C149" i="8"/>
  <c r="D149" i="8"/>
  <c r="E149" i="8"/>
  <c r="F149" i="8"/>
  <c r="G149" i="8"/>
  <c r="B150" i="8" a="1"/>
  <c r="B150" i="8" s="1"/>
  <c r="C150" i="8"/>
  <c r="D150" i="8"/>
  <c r="E150" i="8"/>
  <c r="F150" i="8"/>
  <c r="G150" i="8"/>
  <c r="B151" i="8" a="1"/>
  <c r="B151" i="8" s="1"/>
  <c r="C151" i="8"/>
  <c r="D151" i="8"/>
  <c r="E151" i="8"/>
  <c r="F151" i="8"/>
  <c r="G151" i="8"/>
  <c r="B152" i="8" a="1"/>
  <c r="B152" i="8" s="1"/>
  <c r="C152" i="8"/>
  <c r="D152" i="8"/>
  <c r="E152" i="8"/>
  <c r="F152" i="8"/>
  <c r="G152" i="8"/>
  <c r="B153" i="8" a="1"/>
  <c r="B153" i="8" s="1"/>
  <c r="C153" i="8"/>
  <c r="D153" i="8"/>
  <c r="E153" i="8"/>
  <c r="F153" i="8"/>
  <c r="G153" i="8"/>
  <c r="B154" i="8" a="1"/>
  <c r="B154" i="8" s="1"/>
  <c r="C154" i="8"/>
  <c r="D154" i="8"/>
  <c r="E154" i="8"/>
  <c r="F154" i="8"/>
  <c r="G154" i="8"/>
  <c r="B155" i="8" a="1"/>
  <c r="B155" i="8" s="1"/>
  <c r="C155" i="8"/>
  <c r="D155" i="8"/>
  <c r="E155" i="8"/>
  <c r="F155" i="8"/>
  <c r="G155" i="8"/>
  <c r="B156" i="8" a="1"/>
  <c r="B156" i="8" s="1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 s="1"/>
  <c r="C158" i="8"/>
  <c r="D158" i="8"/>
  <c r="E158" i="8"/>
  <c r="F158" i="8"/>
  <c r="G158" i="8"/>
  <c r="B159" i="8" a="1"/>
  <c r="B159" i="8" s="1"/>
  <c r="C159" i="8"/>
  <c r="D159" i="8"/>
  <c r="E159" i="8"/>
  <c r="F159" i="8"/>
  <c r="G159" i="8"/>
  <c r="B160" i="8" a="1"/>
  <c r="B160" i="8" s="1"/>
  <c r="C160" i="8"/>
  <c r="D160" i="8"/>
  <c r="E160" i="8"/>
  <c r="F160" i="8"/>
  <c r="G160" i="8"/>
  <c r="B161" i="8" a="1"/>
  <c r="B161" i="8" s="1"/>
  <c r="C161" i="8"/>
  <c r="D161" i="8"/>
  <c r="E161" i="8"/>
  <c r="F161" i="8"/>
  <c r="G161" i="8"/>
  <c r="B162" i="8" a="1"/>
  <c r="B162" i="8" s="1"/>
  <c r="C162" i="8"/>
  <c r="D162" i="8"/>
  <c r="E162" i="8"/>
  <c r="F162" i="8"/>
  <c r="G162" i="8"/>
  <c r="B163" i="8" a="1"/>
  <c r="B163" i="8" s="1"/>
  <c r="C163" i="8"/>
  <c r="D163" i="8"/>
  <c r="E163" i="8"/>
  <c r="F163" i="8"/>
  <c r="G163" i="8"/>
  <c r="B164" i="8" a="1"/>
  <c r="B164" i="8" s="1"/>
  <c r="C164" i="8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 s="1"/>
  <c r="C166" i="8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B169" i="8" a="1"/>
  <c r="B169" i="8" s="1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B171" i="8" a="1"/>
  <c r="B171" i="8" s="1"/>
  <c r="C171" i="8"/>
  <c r="D171" i="8"/>
  <c r="E171" i="8"/>
  <c r="F171" i="8"/>
  <c r="G171" i="8"/>
  <c r="B172" i="8" a="1"/>
  <c r="B172" i="8" s="1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 s="1"/>
  <c r="C174" i="8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B177" i="8" a="1"/>
  <c r="B177" i="8" s="1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B179" i="8" a="1"/>
  <c r="B179" i="8" s="1"/>
  <c r="C179" i="8"/>
  <c r="D179" i="8"/>
  <c r="E179" i="8"/>
  <c r="F179" i="8"/>
  <c r="G179" i="8"/>
  <c r="B180" i="8" a="1"/>
  <c r="B180" i="8" s="1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 s="1"/>
  <c r="C182" i="8"/>
  <c r="D182" i="8"/>
  <c r="E182" i="8"/>
  <c r="F182" i="8"/>
  <c r="G182" i="8"/>
  <c r="B183" i="8" a="1"/>
  <c r="B183" i="8" s="1"/>
  <c r="C183" i="8"/>
  <c r="D183" i="8"/>
  <c r="E183" i="8"/>
  <c r="F183" i="8"/>
  <c r="G183" i="8"/>
  <c r="B184" i="8" a="1"/>
  <c r="B184" i="8" s="1"/>
  <c r="C184" i="8"/>
  <c r="D184" i="8"/>
  <c r="E184" i="8"/>
  <c r="F184" i="8"/>
  <c r="G184" i="8"/>
  <c r="B185" i="8" a="1"/>
  <c r="B185" i="8" s="1"/>
  <c r="C185" i="8"/>
  <c r="D185" i="8"/>
  <c r="E185" i="8"/>
  <c r="F185" i="8"/>
  <c r="G185" i="8"/>
  <c r="B186" i="8" a="1"/>
  <c r="B186" i="8" s="1"/>
  <c r="C186" i="8"/>
  <c r="D186" i="8"/>
  <c r="E186" i="8"/>
  <c r="F186" i="8"/>
  <c r="G186" i="8"/>
  <c r="B187" i="8" a="1"/>
  <c r="B187" i="8" s="1"/>
  <c r="C187" i="8"/>
  <c r="D187" i="8"/>
  <c r="E187" i="8"/>
  <c r="F187" i="8"/>
  <c r="G187" i="8"/>
  <c r="B188" i="8" a="1"/>
  <c r="B188" i="8" s="1"/>
  <c r="C188" i="8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 s="1"/>
  <c r="C190" i="8"/>
  <c r="D190" i="8"/>
  <c r="E190" i="8"/>
  <c r="F190" i="8"/>
  <c r="G190" i="8"/>
  <c r="B191" i="8" a="1"/>
  <c r="B191" i="8" s="1"/>
  <c r="C191" i="8"/>
  <c r="D191" i="8"/>
  <c r="E191" i="8"/>
  <c r="F191" i="8"/>
  <c r="G191" i="8"/>
  <c r="B192" i="8" a="1"/>
  <c r="B192" i="8" s="1"/>
  <c r="C192" i="8"/>
  <c r="D192" i="8"/>
  <c r="E192" i="8"/>
  <c r="F192" i="8"/>
  <c r="G192" i="8"/>
  <c r="B193" i="8" a="1"/>
  <c r="B193" i="8" s="1"/>
  <c r="C193" i="8"/>
  <c r="D193" i="8"/>
  <c r="E193" i="8"/>
  <c r="F193" i="8"/>
  <c r="G193" i="8"/>
  <c r="B194" i="8" a="1"/>
  <c r="B194" i="8" s="1"/>
  <c r="C194" i="8"/>
  <c r="D194" i="8"/>
  <c r="E194" i="8"/>
  <c r="F194" i="8"/>
  <c r="G194" i="8"/>
  <c r="B195" i="8" a="1"/>
  <c r="B195" i="8" s="1"/>
  <c r="C195" i="8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8"/>
  <c r="E7" i="23" l="1"/>
  <c r="A8" i="23"/>
  <c r="C5" i="23"/>
  <c r="B5" i="23" s="1" a="1"/>
  <c r="B5" i="23" s="1"/>
  <c r="C5" i="8"/>
  <c r="B5" i="8" s="1" a="1"/>
  <c r="B5" i="8" s="1"/>
  <c r="A9" i="23" l="1"/>
  <c r="E8" i="23"/>
  <c r="F25" i="20"/>
  <c r="A10" i="23" l="1"/>
  <c r="E9" i="23"/>
  <c r="E11" i="13"/>
  <c r="E10" i="13"/>
  <c r="C7" i="15"/>
  <c r="E10" i="23" l="1"/>
  <c r="A11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CI20" i="24" s="1"/>
  <c r="CK31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A12" i="23" l="1"/>
  <c r="E11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I14" i="24" s="1"/>
  <c r="CK25" i="24" s="1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CJ25" i="24" s="1"/>
  <c r="BZ2" i="24"/>
  <c r="BZ14" i="24" s="1"/>
  <c r="BR2" i="24"/>
  <c r="BR14" i="24" s="1"/>
  <c r="BJ2" i="24"/>
  <c r="BJ14" i="24" s="1"/>
  <c r="BB2" i="24"/>
  <c r="BB14" i="24" s="1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CG14" i="24" s="1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AC14" i="24" s="1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P14" i="24" s="1"/>
  <c r="BH2" i="24"/>
  <c r="AZ2" i="24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CF25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H20" i="24" s="1"/>
  <c r="CJ31" i="24" s="1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I19" i="24" s="1"/>
  <c r="CK30" i="24" s="1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F19" i="24" s="1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C19" i="24" s="1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BN19" i="24" s="1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I6" i="24"/>
  <c r="CI18" i="24" s="1"/>
  <c r="CK29" i="24" s="1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CE6" i="24"/>
  <c r="CE18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CG18" i="24" s="1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I17" i="24" s="1"/>
  <c r="CK28" i="24" s="1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BX17" i="24" s="1"/>
  <c r="CF5" i="24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CG17" i="24" s="1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R16" i="24" s="1"/>
  <c r="BZ4" i="24"/>
  <c r="CH4" i="24"/>
  <c r="CH16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AN16" i="24" s="1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H15" i="24" s="1"/>
  <c r="CJ26" i="24" s="1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I15" i="24" s="1"/>
  <c r="CK26" i="24" s="1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Q15" i="24" s="1"/>
  <c r="Y3" i="24"/>
  <c r="AG3" i="24"/>
  <c r="AG15" i="24" s="1"/>
  <c r="AO3" i="24"/>
  <c r="AW3" i="24"/>
  <c r="BE3" i="24"/>
  <c r="BE15" i="24" s="1"/>
  <c r="BM3" i="24"/>
  <c r="BM15" i="24" s="1"/>
  <c r="BU3" i="24"/>
  <c r="BU15" i="24" s="1"/>
  <c r="CC3" i="24"/>
  <c r="CC15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Z15" i="24" s="1"/>
  <c r="AH3" i="24"/>
  <c r="AP3" i="24"/>
  <c r="AP15" i="24" s="1"/>
  <c r="AX3" i="24"/>
  <c r="AX15" i="24" s="1"/>
  <c r="BF3" i="24"/>
  <c r="BN3" i="24"/>
  <c r="BV3" i="24"/>
  <c r="BV15" i="24" s="1"/>
  <c r="CD3" i="24"/>
  <c r="CD15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CE15" i="24" s="1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AO15" i="25" s="1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IZ15" i="25" s="1"/>
  <c r="JB26" i="25" s="1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BS20" i="25" s="1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U14" i="25" s="1"/>
  <c r="FW25" i="25" s="1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L30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IN7" i="25"/>
  <c r="JD7" i="25"/>
  <c r="JT7" i="25"/>
  <c r="JT19" i="25" s="1"/>
  <c r="JV30" i="25" s="1"/>
  <c r="KJ7" i="25"/>
  <c r="J7" i="25"/>
  <c r="Z7" i="25"/>
  <c r="AP7" i="25"/>
  <c r="AP19" i="25" s="1"/>
  <c r="BF7" i="25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H18" i="25" s="1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F18" i="25" s="1"/>
  <c r="GH29" i="25" s="1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L14" i="25" s="1"/>
  <c r="AN25" i="25" s="1"/>
  <c r="AT2" i="25"/>
  <c r="AT14" i="25" s="1"/>
  <c r="AV25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F14" i="25" s="1"/>
  <c r="DH25" i="25" s="1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FZ14" i="25" s="1"/>
  <c r="GB25" i="25" s="1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P25" i="25" s="1"/>
  <c r="AV2" i="25"/>
  <c r="BD2" i="25"/>
  <c r="BD14" i="25" s="1"/>
  <c r="BL2" i="25"/>
  <c r="BT2" i="25"/>
  <c r="CB2" i="25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I15" i="24"/>
  <c r="AY17" i="24"/>
  <c r="AA17" i="24"/>
  <c r="K17" i="24"/>
  <c r="S14" i="24"/>
  <c r="G14" i="24"/>
  <c r="G25" i="24" s="1"/>
  <c r="AR30" i="25"/>
  <c r="A13" i="23" l="1"/>
  <c r="E12" i="23"/>
  <c r="CF17" i="24"/>
  <c r="CG28" i="24" s="1"/>
  <c r="CH17" i="24"/>
  <c r="CJ28" i="24" s="1"/>
  <c r="CH19" i="24"/>
  <c r="CJ30" i="24" s="1"/>
  <c r="CG16" i="24"/>
  <c r="CI27" i="24" s="1"/>
  <c r="BY17" i="24"/>
  <c r="CI25" i="24"/>
  <c r="M17" i="24"/>
  <c r="CG15" i="24"/>
  <c r="CI26" i="24" s="1"/>
  <c r="BQ18" i="24"/>
  <c r="CI31" i="24"/>
  <c r="CH25" i="24"/>
  <c r="BL16" i="24"/>
  <c r="AU16" i="24"/>
  <c r="CJ27" i="24"/>
  <c r="CI28" i="24"/>
  <c r="AZ17" i="24"/>
  <c r="BP18" i="24"/>
  <c r="CH18" i="24"/>
  <c r="CJ29" i="24" s="1"/>
  <c r="CG19" i="24"/>
  <c r="CI30" i="24" s="1"/>
  <c r="AX18" i="24"/>
  <c r="AO19" i="24"/>
  <c r="CG25" i="24"/>
  <c r="Y20" i="25"/>
  <c r="CF16" i="24"/>
  <c r="CH27" i="24" s="1"/>
  <c r="CB18" i="24"/>
  <c r="CE20" i="24"/>
  <c r="CD18" i="24"/>
  <c r="CF29" i="24" s="1"/>
  <c r="CE19" i="24"/>
  <c r="CE30" i="24" s="1"/>
  <c r="CF15" i="24"/>
  <c r="CH26" i="24" s="1"/>
  <c r="CG29" i="24"/>
  <c r="CF20" i="24"/>
  <c r="CH31" i="24" s="1"/>
  <c r="CF18" i="24"/>
  <c r="CH29" i="24" s="1"/>
  <c r="CF19" i="24"/>
  <c r="CH30" i="24" s="1"/>
  <c r="CD16" i="24"/>
  <c r="CD17" i="24"/>
  <c r="CE16" i="24"/>
  <c r="CG27" i="24" s="1"/>
  <c r="CD30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E26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BR25" i="24"/>
  <c r="U14" i="24"/>
  <c r="AT14" i="24"/>
  <c r="CA15" i="24"/>
  <c r="BX15" i="24"/>
  <c r="CB16" i="24"/>
  <c r="AL16" i="24"/>
  <c r="BY16" i="24"/>
  <c r="CC17" i="24"/>
  <c r="CE28" i="24" s="1"/>
  <c r="AV18" i="24"/>
  <c r="AC20" i="24"/>
  <c r="BH25" i="24"/>
  <c r="P16" i="24"/>
  <c r="BC16" i="24"/>
  <c r="BE27" i="24" s="1"/>
  <c r="BX18" i="24"/>
  <c r="CC20" i="24"/>
  <c r="CE31" i="24" s="1"/>
  <c r="AW19" i="24"/>
  <c r="CC14" i="24"/>
  <c r="CE25" i="24" s="1"/>
  <c r="BF15" i="24"/>
  <c r="AO15" i="24"/>
  <c r="AQ26" i="24" s="1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AZ25" i="24" s="1"/>
  <c r="BJ20" i="24"/>
  <c r="BY14" i="24"/>
  <c r="BY25" i="24" s="1"/>
  <c r="AL14" i="24"/>
  <c r="AL25" i="24" s="1"/>
  <c r="BV19" i="24"/>
  <c r="AK20" i="24"/>
  <c r="AM31" i="24" s="1"/>
  <c r="BK16" i="24"/>
  <c r="BL27" i="24" s="1"/>
  <c r="BW18" i="24"/>
  <c r="BN18" i="24"/>
  <c r="BM18" i="24"/>
  <c r="AW18" i="24"/>
  <c r="AX29" i="24" s="1"/>
  <c r="J19" i="24"/>
  <c r="AN19" i="24"/>
  <c r="AP30" i="24" s="1"/>
  <c r="BI25" i="24"/>
  <c r="BZ25" i="24"/>
  <c r="CA14" i="24"/>
  <c r="BE19" i="24"/>
  <c r="CA19" i="24"/>
  <c r="CC30" i="24" s="1"/>
  <c r="BQ25" i="24"/>
  <c r="CA17" i="24"/>
  <c r="CA20" i="24"/>
  <c r="CA31" i="24" s="1"/>
  <c r="AJ25" i="24"/>
  <c r="BZ15" i="24"/>
  <c r="BZ19" i="24"/>
  <c r="BZ17" i="24"/>
  <c r="BY15" i="24"/>
  <c r="CA26" i="24" s="1"/>
  <c r="AA16" i="24"/>
  <c r="BZ16" i="24"/>
  <c r="CB27" i="24" s="1"/>
  <c r="BZ18" i="24"/>
  <c r="CB29" i="24" s="1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BP17" i="24"/>
  <c r="R14" i="24"/>
  <c r="BN15" i="24"/>
  <c r="BO26" i="24" s="1"/>
  <c r="AW15" i="24"/>
  <c r="AV16" i="24"/>
  <c r="AK25" i="24"/>
  <c r="BB25" i="24"/>
  <c r="BX16" i="24"/>
  <c r="AT16" i="24"/>
  <c r="BD18" i="24"/>
  <c r="BF29" i="24" s="1"/>
  <c r="BX20" i="24"/>
  <c r="BZ31" i="24" s="1"/>
  <c r="BG15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P25" i="25" s="1"/>
  <c r="FJ14" i="25"/>
  <c r="FL25" i="25" s="1"/>
  <c r="J14" i="24"/>
  <c r="Z14" i="24"/>
  <c r="AB25" i="24" s="1"/>
  <c r="AT25" i="24"/>
  <c r="BX25" i="24"/>
  <c r="BT18" i="24"/>
  <c r="AT18" i="24"/>
  <c r="AS18" i="24"/>
  <c r="AR18" i="24"/>
  <c r="AS25" i="24"/>
  <c r="BV18" i="24"/>
  <c r="BU18" i="24"/>
  <c r="AL18" i="24"/>
  <c r="BH16" i="24"/>
  <c r="BJ19" i="24"/>
  <c r="BA16" i="24"/>
  <c r="BN16" i="24"/>
  <c r="AW16" i="24"/>
  <c r="AW27" i="24" s="1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AS28" i="24" s="1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AC17" i="24"/>
  <c r="BA17" i="24"/>
  <c r="BA28" i="24" s="1"/>
  <c r="R15" i="24"/>
  <c r="AY26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AY30" i="24" s="1"/>
  <c r="BH20" i="24"/>
  <c r="AQ20" i="24"/>
  <c r="BU20" i="24"/>
  <c r="AV20" i="24"/>
  <c r="BD14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AZ20" i="24"/>
  <c r="BB31" i="24" s="1"/>
  <c r="AI20" i="24"/>
  <c r="BM20" i="24"/>
  <c r="AN20" i="24"/>
  <c r="AM14" i="24"/>
  <c r="BL14" i="24"/>
  <c r="BT15" i="24"/>
  <c r="BV26" i="24" s="1"/>
  <c r="AU15" i="24"/>
  <c r="BI15" i="24"/>
  <c r="AR15" i="24"/>
  <c r="AR26" i="24" s="1"/>
  <c r="BT27" i="24"/>
  <c r="AS16" i="24"/>
  <c r="BW16" i="24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AR19" i="24"/>
  <c r="BC31" i="24"/>
  <c r="AJ20" i="24"/>
  <c r="BN20" i="24"/>
  <c r="AW20" i="24"/>
  <c r="BC14" i="24"/>
  <c r="AO14" i="24"/>
  <c r="AQ25" i="24" s="1"/>
  <c r="BD15" i="24"/>
  <c r="BF26" i="24" s="1"/>
  <c r="BR15" i="24"/>
  <c r="AS15" i="24"/>
  <c r="BD27" i="24"/>
  <c r="BG16" i="24"/>
  <c r="BG18" i="24"/>
  <c r="BL18" i="24"/>
  <c r="BK18" i="24"/>
  <c r="BF30" i="24"/>
  <c r="AM19" i="24"/>
  <c r="AO30" i="24" s="1"/>
  <c r="BA19" i="24"/>
  <c r="AJ19" i="24"/>
  <c r="AU31" i="24"/>
  <c r="BW20" i="24"/>
  <c r="BY31" i="24" s="1"/>
  <c r="BF20" i="24"/>
  <c r="AO20" i="24"/>
  <c r="AO31" i="24" s="1"/>
  <c r="BK14" i="24"/>
  <c r="BL25" i="24" s="1"/>
  <c r="AW14" i="24"/>
  <c r="AY25" i="24" s="1"/>
  <c r="BW26" i="24"/>
  <c r="AV15" i="24"/>
  <c r="AX26" i="24" s="1"/>
  <c r="BJ15" i="24"/>
  <c r="AK15" i="24"/>
  <c r="BP16" i="24"/>
  <c r="AY16" i="24"/>
  <c r="BC18" i="24"/>
  <c r="AX30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BD26" i="24" s="1"/>
  <c r="AQ16" i="24"/>
  <c r="BU16" i="24"/>
  <c r="BW27" i="24" s="1"/>
  <c r="AU18" i="24"/>
  <c r="AZ30" i="24"/>
  <c r="AK19" i="24"/>
  <c r="BO19" i="24"/>
  <c r="BQ30" i="24" s="1"/>
  <c r="AV31" i="24"/>
  <c r="BG20" i="24"/>
  <c r="AP20" i="24"/>
  <c r="BL20" i="24"/>
  <c r="BD25" i="24"/>
  <c r="AN14" i="24"/>
  <c r="BM14" i="24"/>
  <c r="BO25" i="24" s="1"/>
  <c r="BX26" i="24"/>
  <c r="BG26" i="24"/>
  <c r="BS15" i="24"/>
  <c r="BU26" i="24" s="1"/>
  <c r="AT15" i="24"/>
  <c r="BP15" i="24"/>
  <c r="BQ16" i="24"/>
  <c r="BS27" i="24" s="1"/>
  <c r="AZ16" i="24"/>
  <c r="BM16" i="24"/>
  <c r="BO27" i="24" s="1"/>
  <c r="BS29" i="24"/>
  <c r="BO18" i="24"/>
  <c r="AO18" i="24"/>
  <c r="AN18" i="24"/>
  <c r="AM18" i="24"/>
  <c r="BB19" i="24"/>
  <c r="BG19" i="24"/>
  <c r="AN31" i="24"/>
  <c r="BP20" i="24"/>
  <c r="BR31" i="24" s="1"/>
  <c r="AY20" i="24"/>
  <c r="BD20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BS31" i="25" s="1"/>
  <c r="L17" i="24"/>
  <c r="M28" i="24" s="1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CK31" i="25" s="1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K29" i="25" s="1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CM26" i="25" s="1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AQ25" i="25" s="1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AO29" i="25" s="1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CK28" i="25" s="1"/>
  <c r="ID17" i="25"/>
  <c r="IF28" i="25" s="1"/>
  <c r="FR17" i="25"/>
  <c r="FT28" i="25" s="1"/>
  <c r="DF17" i="25"/>
  <c r="DH28" i="25" s="1"/>
  <c r="G17" i="25"/>
  <c r="GD18" i="25"/>
  <c r="GF29" i="25" s="1"/>
  <c r="BF18" i="25"/>
  <c r="BH29" i="25" s="1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CA25" i="25" s="1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CO31" i="25" s="1"/>
  <c r="AA20" i="25"/>
  <c r="BV20" i="25"/>
  <c r="BW31" i="25" s="1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BK25" i="25" s="1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O26" i="25" s="1"/>
  <c r="AL15" i="25"/>
  <c r="AS15" i="25"/>
  <c r="AG14" i="25"/>
  <c r="BM20" i="25"/>
  <c r="O15" i="24"/>
  <c r="AC15" i="24"/>
  <c r="L15" i="24"/>
  <c r="G16" i="24"/>
  <c r="U16" i="24"/>
  <c r="AH16" i="24"/>
  <c r="Q16" i="24"/>
  <c r="Q27" i="24" s="1"/>
  <c r="T17" i="24"/>
  <c r="AX17" i="24"/>
  <c r="AZ28" i="24" s="1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CJ28" i="25" s="1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14" i="23" l="1"/>
  <c r="E13" i="23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A15" i="23" l="1"/>
  <c r="E14" i="2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E15" i="23" l="1"/>
  <c r="A16" i="23"/>
  <c r="D3" i="23"/>
  <c r="D4" i="23"/>
  <c r="D4" i="8"/>
  <c r="D3" i="8"/>
  <c r="BB5" i="3"/>
  <c r="A17" i="23" l="1"/>
  <c r="E16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E17" i="23" l="1"/>
  <c r="A18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3" i="20"/>
  <c r="L39" i="20"/>
  <c r="L18" i="20"/>
  <c r="L12" i="20"/>
  <c r="L19" i="20"/>
  <c r="L7" i="20"/>
  <c r="L15" i="20"/>
  <c r="L14" i="20"/>
  <c r="L9" i="20"/>
  <c r="L8" i="20"/>
  <c r="L4" i="20"/>
  <c r="L16" i="20"/>
  <c r="L5" i="20"/>
  <c r="L22" i="20"/>
  <c r="L6" i="20"/>
  <c r="L37" i="20"/>
  <c r="L33" i="20"/>
  <c r="L29" i="20"/>
  <c r="L43" i="20"/>
  <c r="L20" i="20"/>
  <c r="L45" i="20"/>
  <c r="L34" i="20"/>
  <c r="L17" i="20"/>
  <c r="L21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E18" i="23" l="1"/>
  <c r="A19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A20" i="23" l="1"/>
  <c r="E19" i="23"/>
  <c r="C4" i="23"/>
  <c r="C3" i="23"/>
  <c r="C2" i="23"/>
  <c r="A2" i="23"/>
  <c r="A3" i="23" s="1"/>
  <c r="J1" i="23"/>
  <c r="F1" i="23"/>
  <c r="A21" i="23" l="1"/>
  <c r="E20" i="23"/>
  <c r="F6" i="23"/>
  <c r="G6" i="23" s="1"/>
  <c r="F7" i="23"/>
  <c r="G7" i="23" s="1"/>
  <c r="F11" i="23"/>
  <c r="G11" i="23" s="1"/>
  <c r="F15" i="23"/>
  <c r="G15" i="23" s="1"/>
  <c r="F19" i="23"/>
  <c r="G19" i="23" s="1"/>
  <c r="F10" i="23"/>
  <c r="G10" i="23" s="1"/>
  <c r="F14" i="23"/>
  <c r="G14" i="23" s="1"/>
  <c r="F18" i="23"/>
  <c r="G18" i="23" s="1"/>
  <c r="F9" i="23"/>
  <c r="G9" i="23" s="1"/>
  <c r="F13" i="23"/>
  <c r="G13" i="23" s="1"/>
  <c r="F17" i="23"/>
  <c r="G17" i="23" s="1"/>
  <c r="F21" i="23"/>
  <c r="F8" i="23"/>
  <c r="G8" i="23" s="1"/>
  <c r="F12" i="23"/>
  <c r="G12" i="23" s="1"/>
  <c r="F16" i="23"/>
  <c r="G16" i="23" s="1"/>
  <c r="F20" i="23"/>
  <c r="G20" i="23" s="1"/>
  <c r="F4" i="23"/>
  <c r="A4" i="23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A22" i="23" l="1"/>
  <c r="E21" i="23"/>
  <c r="G21" i="23" s="1"/>
  <c r="E4" i="23"/>
  <c r="G4" i="23" s="1"/>
  <c r="F3" i="23"/>
  <c r="E3" i="23"/>
  <c r="F2" i="23"/>
  <c r="E2" i="23"/>
  <c r="C32" i="13"/>
  <c r="A23" i="23" l="1"/>
  <c r="E22" i="23"/>
  <c r="F22" i="23"/>
  <c r="G22" i="23" s="1"/>
  <c r="G3" i="23"/>
  <c r="G2" i="23"/>
  <c r="B44" i="15"/>
  <c r="E23" i="23" l="1"/>
  <c r="A24" i="23"/>
  <c r="F23" i="23"/>
  <c r="G23" i="23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2" i="20"/>
  <c r="A25" i="23" l="1"/>
  <c r="E24" i="23"/>
  <c r="F24" i="23"/>
  <c r="G24" i="23" s="1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2" i="20"/>
  <c r="M16" i="20"/>
  <c r="M42" i="20"/>
  <c r="M43" i="20"/>
  <c r="M45" i="20"/>
  <c r="M33" i="20"/>
  <c r="M52" i="20"/>
  <c r="M15" i="20"/>
  <c r="M55" i="20"/>
  <c r="C2" i="13"/>
  <c r="C3" i="8"/>
  <c r="C4" i="8"/>
  <c r="E25" i="23" l="1"/>
  <c r="A26" i="23"/>
  <c r="F25" i="23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G25" i="23" l="1"/>
  <c r="E26" i="23"/>
  <c r="A27" i="23"/>
  <c r="F26" i="23"/>
  <c r="G26" i="23" s="1"/>
  <c r="O109" i="14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2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5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6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7" i="20" s="1"/>
  <c r="G43" i="14"/>
  <c r="F56" i="20" s="1"/>
  <c r="G35" i="14"/>
  <c r="F20" i="20" s="1"/>
  <c r="G27" i="14"/>
  <c r="F21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3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4" i="20" s="1"/>
  <c r="G6" i="14"/>
  <c r="F5" i="20" s="1"/>
  <c r="G2" i="14"/>
  <c r="F10" i="20" s="1"/>
  <c r="G3" i="14"/>
  <c r="F6" i="20" s="1"/>
  <c r="A2" i="8"/>
  <c r="A3" i="8" s="1"/>
  <c r="E27" i="23" l="1"/>
  <c r="A28" i="23"/>
  <c r="F27" i="23"/>
  <c r="G27" i="23" s="1"/>
  <c r="F51" i="20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A29" i="23" l="1"/>
  <c r="E28" i="23"/>
  <c r="F28" i="23"/>
  <c r="G28" i="23" s="1"/>
  <c r="F35" i="20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30" i="23" l="1"/>
  <c r="E29" i="23"/>
  <c r="F29" i="23"/>
  <c r="G29" i="23" s="1"/>
  <c r="A6" i="8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31" i="23" l="1"/>
  <c r="E30" i="23"/>
  <c r="F30" i="23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G30" i="23" l="1"/>
  <c r="E31" i="23"/>
  <c r="A32" i="23"/>
  <c r="F31" i="23"/>
  <c r="G31" i="23" s="1"/>
  <c r="A8" i="8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2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7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33" i="23" l="1"/>
  <c r="E32" i="23"/>
  <c r="F32" i="23"/>
  <c r="G32" i="23" s="1"/>
  <c r="A9" i="8"/>
  <c r="M57" i="14"/>
  <c r="D49" i="20"/>
  <c r="M24" i="14"/>
  <c r="D15" i="20"/>
  <c r="M5" i="14"/>
  <c r="D25" i="20"/>
  <c r="M18" i="14"/>
  <c r="D12" i="20"/>
  <c r="M12" i="14"/>
  <c r="D23" i="20"/>
  <c r="M4" i="14"/>
  <c r="D11" i="20"/>
  <c r="M28" i="14"/>
  <c r="D44" i="20"/>
  <c r="M10" i="14"/>
  <c r="D16" i="20"/>
  <c r="M43" i="14"/>
  <c r="D56" i="20"/>
  <c r="M27" i="14"/>
  <c r="D21" i="20"/>
  <c r="M25" i="14"/>
  <c r="D48" i="20"/>
  <c r="M33" i="14"/>
  <c r="D18" i="20"/>
  <c r="M14" i="14"/>
  <c r="D14" i="20"/>
  <c r="M7" i="14"/>
  <c r="D8" i="20"/>
  <c r="M15" i="14"/>
  <c r="D9" i="20"/>
  <c r="M22" i="14"/>
  <c r="D42" i="20"/>
  <c r="M29" i="14"/>
  <c r="D13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0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E33" i="23" l="1"/>
  <c r="A34" i="23"/>
  <c r="F33" i="23"/>
  <c r="G33" i="23" s="1"/>
  <c r="A10" i="8"/>
  <c r="C15" i="13"/>
  <c r="C36" i="15" s="1"/>
  <c r="C9" i="13"/>
  <c r="G3" i="13"/>
  <c r="G25" i="13" s="1"/>
  <c r="K13" i="13"/>
  <c r="L5" i="13"/>
  <c r="L13" i="13" s="1"/>
  <c r="M1" i="8"/>
  <c r="M4" i="13"/>
  <c r="E34" i="23" l="1"/>
  <c r="A35" i="23"/>
  <c r="F34" i="23"/>
  <c r="G34" i="23" s="1"/>
  <c r="A11" i="8"/>
  <c r="E28" i="20"/>
  <c r="E9" i="20"/>
  <c r="E60" i="20"/>
  <c r="E57" i="20"/>
  <c r="E22" i="20"/>
  <c r="E27" i="20"/>
  <c r="E40" i="20"/>
  <c r="E48" i="20"/>
  <c r="E17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4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5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0" i="20"/>
  <c r="E25" i="20"/>
  <c r="E13" i="20"/>
  <c r="E34" i="20"/>
  <c r="E16" i="20"/>
  <c r="E21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E35" i="23" l="1"/>
  <c r="A36" i="23"/>
  <c r="F35" i="23"/>
  <c r="G35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37" i="23" l="1"/>
  <c r="E36" i="23"/>
  <c r="F36" i="23"/>
  <c r="G36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38" i="23" l="1"/>
  <c r="E37" i="23"/>
  <c r="F37" i="23"/>
  <c r="G37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A39" i="23" l="1"/>
  <c r="E38" i="23"/>
  <c r="F38" i="23"/>
  <c r="G38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E39" i="23" l="1"/>
  <c r="A40" i="23"/>
  <c r="F39" i="23"/>
  <c r="G39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41" i="23" l="1"/>
  <c r="E40" i="23"/>
  <c r="F40" i="23"/>
  <c r="G40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42" i="23" l="1"/>
  <c r="E41" i="23"/>
  <c r="F41" i="23"/>
  <c r="G41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42" i="23" l="1"/>
  <c r="A43" i="23"/>
  <c r="F42" i="23"/>
  <c r="G42" i="23" s="1"/>
  <c r="A19" i="8"/>
  <c r="T7" i="13"/>
  <c r="T8" i="13" s="1"/>
  <c r="S14" i="13"/>
  <c r="S16" i="13" s="1"/>
  <c r="S17" i="13"/>
  <c r="T15" i="13"/>
  <c r="U5" i="13"/>
  <c r="U6" i="13"/>
  <c r="V1" i="8"/>
  <c r="V4" i="13"/>
  <c r="E43" i="23" l="1"/>
  <c r="A44" i="23"/>
  <c r="F43" i="23"/>
  <c r="G43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A45" i="23" l="1"/>
  <c r="E44" i="23"/>
  <c r="F44" i="23"/>
  <c r="G44" i="23" s="1"/>
  <c r="A21" i="8"/>
  <c r="V7" i="13"/>
  <c r="U14" i="13"/>
  <c r="U16" i="13" s="1"/>
  <c r="U17" i="13"/>
  <c r="V13" i="13"/>
  <c r="V15" i="13"/>
  <c r="W5" i="13"/>
  <c r="W6" i="13"/>
  <c r="X1" i="8"/>
  <c r="X4" i="13"/>
  <c r="A46" i="23" l="1"/>
  <c r="E45" i="23"/>
  <c r="F45" i="23"/>
  <c r="G45" i="23" s="1"/>
  <c r="A22" i="8"/>
  <c r="W7" i="13"/>
  <c r="V17" i="13"/>
  <c r="V8" i="13"/>
  <c r="W13" i="13"/>
  <c r="W15" i="13"/>
  <c r="X5" i="13"/>
  <c r="X7" i="13" s="1"/>
  <c r="Y1" i="8"/>
  <c r="Y4" i="13"/>
  <c r="A47" i="23" l="1"/>
  <c r="E46" i="23"/>
  <c r="F46" i="23"/>
  <c r="G46" i="23" s="1"/>
  <c r="A23" i="8"/>
  <c r="V14" i="13"/>
  <c r="W17" i="13"/>
  <c r="W8" i="13"/>
  <c r="X13" i="13"/>
  <c r="X15" i="13"/>
  <c r="Y5" i="13"/>
  <c r="Y6" i="13"/>
  <c r="Z1" i="8"/>
  <c r="Z4" i="13"/>
  <c r="E47" i="23" l="1"/>
  <c r="A48" i="23"/>
  <c r="F47" i="23"/>
  <c r="G47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49" i="23" l="1"/>
  <c r="E48" i="23"/>
  <c r="F48" i="23"/>
  <c r="G48" i="23" s="1"/>
  <c r="A25" i="8"/>
  <c r="Z7" i="13"/>
  <c r="X16" i="13"/>
  <c r="Y14" i="13"/>
  <c r="Y17" i="13"/>
  <c r="Z13" i="13"/>
  <c r="Z15" i="13"/>
  <c r="AA5" i="13"/>
  <c r="AA6" i="13"/>
  <c r="AB1" i="8"/>
  <c r="AB4" i="13"/>
  <c r="E49" i="23" l="1"/>
  <c r="A50" i="23"/>
  <c r="F49" i="23"/>
  <c r="G49" i="23" s="1"/>
  <c r="A26" i="8"/>
  <c r="AA7" i="13"/>
  <c r="Y16" i="13"/>
  <c r="Z17" i="13"/>
  <c r="Z8" i="13"/>
  <c r="AA13" i="13"/>
  <c r="AA15" i="13"/>
  <c r="AB5" i="13"/>
  <c r="AB6" i="13"/>
  <c r="AC1" i="8"/>
  <c r="AC4" i="13"/>
  <c r="E50" i="23" l="1"/>
  <c r="A51" i="23"/>
  <c r="F50" i="23"/>
  <c r="G50" i="23" s="1"/>
  <c r="A27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52" i="23" l="1"/>
  <c r="E51" i="23"/>
  <c r="F51" i="23"/>
  <c r="G51" i="23" s="1"/>
  <c r="A28" i="8"/>
  <c r="AC7" i="13"/>
  <c r="AB17" i="13"/>
  <c r="AA16" i="13"/>
  <c r="AB8" i="13"/>
  <c r="AC15" i="13"/>
  <c r="AD5" i="13"/>
  <c r="AD13" i="13" s="1"/>
  <c r="AD6" i="13"/>
  <c r="AE1" i="8"/>
  <c r="AE4" i="13"/>
  <c r="A53" i="23" l="1"/>
  <c r="E52" i="23"/>
  <c r="F52" i="23"/>
  <c r="G52" i="23" s="1"/>
  <c r="A29" i="8"/>
  <c r="AD7" i="13"/>
  <c r="AC17" i="13"/>
  <c r="AB14" i="13"/>
  <c r="AC8" i="13"/>
  <c r="AD15" i="13"/>
  <c r="AE5" i="13"/>
  <c r="AE13" i="13" s="1"/>
  <c r="AE6" i="13"/>
  <c r="AF1" i="8"/>
  <c r="AF4" i="13"/>
  <c r="A54" i="23" l="1"/>
  <c r="E53" i="23"/>
  <c r="F53" i="23"/>
  <c r="G53" i="23" s="1"/>
  <c r="F25" i="8"/>
  <c r="A30" i="8"/>
  <c r="AE7" i="13"/>
  <c r="AD17" i="13"/>
  <c r="AB16" i="13"/>
  <c r="AC14" i="13"/>
  <c r="AD8" i="13"/>
  <c r="AE15" i="13"/>
  <c r="AF5" i="13"/>
  <c r="AF6" i="13"/>
  <c r="AG1" i="8"/>
  <c r="AG4" i="13"/>
  <c r="A55" i="23" l="1"/>
  <c r="E54" i="23"/>
  <c r="F54" i="23"/>
  <c r="G54" i="23" s="1"/>
  <c r="A31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55" i="23" l="1"/>
  <c r="A56" i="23"/>
  <c r="F55" i="23"/>
  <c r="G55" i="23" s="1"/>
  <c r="A32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7" i="23" l="1"/>
  <c r="E56" i="23"/>
  <c r="F56" i="23"/>
  <c r="G56" i="23" s="1"/>
  <c r="A33" i="8"/>
  <c r="F29" i="8"/>
  <c r="AH7" i="13"/>
  <c r="AH8" i="13" s="1"/>
  <c r="AG17" i="13"/>
  <c r="AF16" i="13"/>
  <c r="AH15" i="13"/>
  <c r="AI5" i="13"/>
  <c r="AI13" i="13" s="1"/>
  <c r="AI6" i="13"/>
  <c r="AJ1" i="8"/>
  <c r="AJ4" i="13"/>
  <c r="E57" i="23" l="1"/>
  <c r="A58" i="23"/>
  <c r="F57" i="23"/>
  <c r="G57" i="23" s="1"/>
  <c r="F31" i="8"/>
  <c r="A34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8" i="23" l="1"/>
  <c r="A59" i="23"/>
  <c r="F58" i="23"/>
  <c r="G58" i="23" s="1"/>
  <c r="A35" i="8"/>
  <c r="AJ7" i="13"/>
  <c r="AG16" i="13"/>
  <c r="AH16" i="13"/>
  <c r="AJ15" i="13"/>
  <c r="AJ17" i="13" s="1"/>
  <c r="AK5" i="13"/>
  <c r="AK13" i="13" s="1"/>
  <c r="AK6" i="13"/>
  <c r="AL1" i="8"/>
  <c r="AL4" i="13"/>
  <c r="E59" i="23" l="1"/>
  <c r="A60" i="23"/>
  <c r="F59" i="23"/>
  <c r="G59" i="23" s="1"/>
  <c r="E33" i="8"/>
  <c r="G33" i="8" s="1"/>
  <c r="A36" i="8"/>
  <c r="E35" i="8"/>
  <c r="G35" i="8" s="1"/>
  <c r="F35" i="8"/>
  <c r="AK7" i="13"/>
  <c r="AK8" i="13" s="1"/>
  <c r="AI14" i="13"/>
  <c r="AJ8" i="13"/>
  <c r="AK15" i="13"/>
  <c r="AL5" i="13"/>
  <c r="AL7" i="13" s="1"/>
  <c r="AM1" i="8"/>
  <c r="AM4" i="13"/>
  <c r="A61" i="23" l="1"/>
  <c r="E60" i="23"/>
  <c r="F60" i="23"/>
  <c r="G60" i="23" s="1"/>
  <c r="A37" i="8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A62" i="23" l="1"/>
  <c r="E61" i="23"/>
  <c r="F61" i="23"/>
  <c r="G61" i="23" s="1"/>
  <c r="E31" i="8"/>
  <c r="G31" i="8" s="1"/>
  <c r="G22" i="20" s="1"/>
  <c r="A38" i="8"/>
  <c r="E37" i="8"/>
  <c r="F37" i="8"/>
  <c r="G26" i="20"/>
  <c r="AJ16" i="13"/>
  <c r="AK16" i="13"/>
  <c r="AM7" i="13"/>
  <c r="AM8" i="13" s="1"/>
  <c r="AM15" i="13"/>
  <c r="AN5" i="13"/>
  <c r="AN6" i="13"/>
  <c r="AO1" i="8"/>
  <c r="AO4" i="13"/>
  <c r="A63" i="23" l="1"/>
  <c r="E62" i="23"/>
  <c r="F62" i="23"/>
  <c r="G62" i="23" s="1"/>
  <c r="G37" i="8"/>
  <c r="A39" i="8"/>
  <c r="E38" i="8"/>
  <c r="G38" i="8" s="1"/>
  <c r="F38" i="8"/>
  <c r="AN7" i="13"/>
  <c r="AN8" i="13" s="1"/>
  <c r="AM17" i="13"/>
  <c r="AM14" i="13"/>
  <c r="AL14" i="13"/>
  <c r="AN13" i="13"/>
  <c r="AN15" i="13"/>
  <c r="AO5" i="13"/>
  <c r="AO13" i="13" s="1"/>
  <c r="AO6" i="13"/>
  <c r="AP1" i="8"/>
  <c r="AP4" i="13"/>
  <c r="E63" i="23" l="1"/>
  <c r="A64" i="23"/>
  <c r="F63" i="23"/>
  <c r="G63" i="23" s="1"/>
  <c r="A40" i="8"/>
  <c r="E39" i="8"/>
  <c r="G39" i="8" s="1"/>
  <c r="F39" i="8"/>
  <c r="AL16" i="13"/>
  <c r="AM16" i="13"/>
  <c r="AN17" i="13"/>
  <c r="AN14" i="13"/>
  <c r="AO7" i="13"/>
  <c r="AO15" i="13"/>
  <c r="AP5" i="13"/>
  <c r="AP6" i="13"/>
  <c r="AQ1" i="8"/>
  <c r="AQ4" i="13"/>
  <c r="A65" i="23" l="1"/>
  <c r="E64" i="23"/>
  <c r="F64" i="23"/>
  <c r="G64" i="23" s="1"/>
  <c r="A41" i="8"/>
  <c r="F40" i="8"/>
  <c r="G29" i="20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6" i="23" l="1"/>
  <c r="E65" i="23"/>
  <c r="F65" i="23"/>
  <c r="G65" i="23" s="1"/>
  <c r="A42" i="8"/>
  <c r="F41" i="8"/>
  <c r="AP17" i="13"/>
  <c r="AP14" i="13"/>
  <c r="AO14" i="13"/>
  <c r="AQ7" i="13"/>
  <c r="AQ8" i="13" s="1"/>
  <c r="AQ15" i="13"/>
  <c r="AR6" i="13"/>
  <c r="AS1" i="8"/>
  <c r="AS4" i="13"/>
  <c r="E66" i="23" l="1"/>
  <c r="A67" i="23"/>
  <c r="F66" i="23"/>
  <c r="G66" i="23" s="1"/>
  <c r="E40" i="8"/>
  <c r="G40" i="8" s="1"/>
  <c r="G31" i="20" s="1"/>
  <c r="A43" i="8"/>
  <c r="E42" i="8"/>
  <c r="F42" i="8"/>
  <c r="G28" i="20"/>
  <c r="G24" i="20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A68" i="23" l="1"/>
  <c r="E67" i="23"/>
  <c r="F67" i="23"/>
  <c r="G67" i="23" s="1"/>
  <c r="G42" i="8"/>
  <c r="G33" i="20" s="1"/>
  <c r="A44" i="8"/>
  <c r="E43" i="8"/>
  <c r="G43" i="8" s="1"/>
  <c r="F43" i="8"/>
  <c r="G30" i="20"/>
  <c r="AQ16" i="13"/>
  <c r="AR14" i="13"/>
  <c r="AS7" i="13"/>
  <c r="AS8" i="13" s="1"/>
  <c r="AS15" i="13"/>
  <c r="AS17" i="13" s="1"/>
  <c r="AT5" i="13"/>
  <c r="AT6" i="13"/>
  <c r="AU1" i="8"/>
  <c r="AU4" i="13"/>
  <c r="A69" i="23" l="1"/>
  <c r="E68" i="23"/>
  <c r="F68" i="23"/>
  <c r="G68" i="23" s="1"/>
  <c r="A45" i="8"/>
  <c r="E44" i="8"/>
  <c r="G44" i="8" s="1"/>
  <c r="F44" i="8"/>
  <c r="AR16" i="13"/>
  <c r="AS14" i="13"/>
  <c r="AS16" i="13" s="1"/>
  <c r="AT7" i="13"/>
  <c r="AT13" i="13"/>
  <c r="AT15" i="13"/>
  <c r="AU5" i="13"/>
  <c r="AU6" i="13"/>
  <c r="AV1" i="8"/>
  <c r="AV4" i="13"/>
  <c r="A70" i="23" l="1"/>
  <c r="E69" i="23"/>
  <c r="F69" i="23"/>
  <c r="G69" i="23" s="1"/>
  <c r="E41" i="8"/>
  <c r="G41" i="8" s="1"/>
  <c r="A46" i="8"/>
  <c r="E45" i="8"/>
  <c r="F45" i="8"/>
  <c r="G34" i="20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A71" i="23" l="1"/>
  <c r="E70" i="23"/>
  <c r="F70" i="23"/>
  <c r="G70" i="23" s="1"/>
  <c r="G45" i="8"/>
  <c r="A47" i="8"/>
  <c r="E46" i="8"/>
  <c r="F46" i="8"/>
  <c r="AU14" i="13"/>
  <c r="AT14" i="13"/>
  <c r="AV7" i="13"/>
  <c r="AV8" i="13" s="1"/>
  <c r="AV15" i="13"/>
  <c r="AW5" i="13"/>
  <c r="AW6" i="13"/>
  <c r="AX1" i="8"/>
  <c r="AX4" i="13"/>
  <c r="E71" i="23" l="1"/>
  <c r="A72" i="23"/>
  <c r="F71" i="23"/>
  <c r="G71" i="23" s="1"/>
  <c r="G46" i="8"/>
  <c r="A48" i="8"/>
  <c r="E47" i="8"/>
  <c r="G47" i="8" s="1"/>
  <c r="F47" i="8"/>
  <c r="G37" i="20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A73" i="23" l="1"/>
  <c r="E72" i="23"/>
  <c r="F72" i="23"/>
  <c r="G72" i="23" s="1"/>
  <c r="A49" i="8"/>
  <c r="E48" i="8"/>
  <c r="G48" i="8" s="1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A74" i="23" l="1"/>
  <c r="E73" i="23"/>
  <c r="F73" i="23"/>
  <c r="G73" i="23" s="1"/>
  <c r="A50" i="8"/>
  <c r="E49" i="8"/>
  <c r="G49" i="8" s="1"/>
  <c r="G39" i="20" s="1"/>
  <c r="F49" i="8"/>
  <c r="G36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E74" i="23" l="1"/>
  <c r="A75" i="23"/>
  <c r="F74" i="23"/>
  <c r="G74" i="23" s="1"/>
  <c r="A51" i="8"/>
  <c r="E50" i="8"/>
  <c r="G50" i="8" s="1"/>
  <c r="G40" i="20" s="1"/>
  <c r="F50" i="8"/>
  <c r="AY14" i="13"/>
  <c r="AZ7" i="13"/>
  <c r="AZ8" i="13" s="1"/>
  <c r="AZ15" i="13"/>
  <c r="AZ17" i="13" s="1"/>
  <c r="BA5" i="13"/>
  <c r="BA6" i="13"/>
  <c r="BB1" i="8"/>
  <c r="BB4" i="13"/>
  <c r="E75" i="23" l="1"/>
  <c r="A76" i="23"/>
  <c r="F75" i="23"/>
  <c r="G75" i="23" s="1"/>
  <c r="A52" i="8"/>
  <c r="E51" i="8"/>
  <c r="G51" i="8" s="1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A77" i="23" l="1"/>
  <c r="E76" i="23"/>
  <c r="F76" i="23"/>
  <c r="G76" i="23" s="1"/>
  <c r="A53" i="8"/>
  <c r="E52" i="8"/>
  <c r="G52" i="8" s="1"/>
  <c r="F52" i="8"/>
  <c r="G38" i="20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78" i="23" l="1"/>
  <c r="E77" i="23"/>
  <c r="F77" i="23"/>
  <c r="G77" i="23" s="1"/>
  <c r="A54" i="8"/>
  <c r="E53" i="8"/>
  <c r="G53" i="8" s="1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A79" i="23" l="1"/>
  <c r="E78" i="23"/>
  <c r="F78" i="23"/>
  <c r="G78" i="23" s="1"/>
  <c r="A55" i="8"/>
  <c r="E54" i="8"/>
  <c r="G54" i="8" s="1"/>
  <c r="F54" i="8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80" i="23" l="1"/>
  <c r="E79" i="23"/>
  <c r="F79" i="23"/>
  <c r="G79" i="23" s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29" i="20"/>
  <c r="C16" i="15"/>
  <c r="C34" i="15"/>
  <c r="I3" i="13"/>
  <c r="C10" i="15"/>
  <c r="BG4" i="13"/>
  <c r="E80" i="23" l="1"/>
  <c r="A81" i="23"/>
  <c r="F80" i="23"/>
  <c r="G80" i="23" s="1"/>
  <c r="G55" i="8"/>
  <c r="A57" i="8"/>
  <c r="E56" i="8"/>
  <c r="G56" i="8" s="1"/>
  <c r="F56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81" i="23" l="1"/>
  <c r="A82" i="23"/>
  <c r="F81" i="23"/>
  <c r="G81" i="23" s="1"/>
  <c r="A58" i="8"/>
  <c r="E57" i="8"/>
  <c r="F57" i="8"/>
  <c r="G41" i="20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A83" i="23" l="1"/>
  <c r="E82" i="23"/>
  <c r="F82" i="23"/>
  <c r="G82" i="23" s="1"/>
  <c r="G57" i="8"/>
  <c r="A59" i="8"/>
  <c r="E58" i="8"/>
  <c r="F58" i="8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83" i="23" l="1"/>
  <c r="A84" i="23"/>
  <c r="F83" i="23"/>
  <c r="G83" i="23" s="1"/>
  <c r="G58" i="8"/>
  <c r="G43" i="20" s="1"/>
  <c r="A60" i="8"/>
  <c r="E59" i="8"/>
  <c r="G59" i="8" s="1"/>
  <c r="G44" i="20" s="1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A85" i="23" l="1"/>
  <c r="E84" i="23"/>
  <c r="F84" i="23"/>
  <c r="G84" i="23" s="1"/>
  <c r="A61" i="8"/>
  <c r="E60" i="8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86" i="23" l="1"/>
  <c r="E85" i="23"/>
  <c r="F85" i="23"/>
  <c r="G85" i="23" s="1"/>
  <c r="G60" i="8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O3" i="13"/>
  <c r="BM4" i="13"/>
  <c r="A87" i="23" l="1"/>
  <c r="E86" i="23"/>
  <c r="F86" i="23"/>
  <c r="G86" i="23" s="1"/>
  <c r="G61" i="8"/>
  <c r="E3" i="8"/>
  <c r="E4" i="8"/>
  <c r="F3" i="8"/>
  <c r="F4" i="8"/>
  <c r="E7" i="8"/>
  <c r="G7" i="8" s="1"/>
  <c r="F7" i="8"/>
  <c r="E5" i="8"/>
  <c r="F8" i="8"/>
  <c r="F5" i="8"/>
  <c r="F6" i="8"/>
  <c r="E6" i="8"/>
  <c r="G6" i="8" s="1"/>
  <c r="E8" i="8"/>
  <c r="G8" i="8" s="1"/>
  <c r="E10" i="8"/>
  <c r="G10" i="8" s="1"/>
  <c r="F9" i="8"/>
  <c r="E9" i="8"/>
  <c r="G9" i="8" s="1"/>
  <c r="E11" i="8"/>
  <c r="F12" i="8"/>
  <c r="E13" i="8"/>
  <c r="F10" i="8"/>
  <c r="F11" i="8"/>
  <c r="E12" i="8"/>
  <c r="G12" i="8" s="1"/>
  <c r="F13" i="8"/>
  <c r="E14" i="8"/>
  <c r="G14" i="8" s="1"/>
  <c r="E15" i="8"/>
  <c r="F15" i="8"/>
  <c r="F14" i="8"/>
  <c r="E16" i="8"/>
  <c r="F16" i="8"/>
  <c r="E18" i="8"/>
  <c r="G18" i="8" s="1"/>
  <c r="F18" i="8"/>
  <c r="F20" i="8"/>
  <c r="E17" i="8"/>
  <c r="F17" i="8"/>
  <c r="E19" i="8"/>
  <c r="F19" i="8"/>
  <c r="E20" i="8"/>
  <c r="E21" i="8"/>
  <c r="G21" i="8" s="1"/>
  <c r="F21" i="8"/>
  <c r="F22" i="8"/>
  <c r="E22" i="8"/>
  <c r="F23" i="8"/>
  <c r="E24" i="8"/>
  <c r="E25" i="8"/>
  <c r="G25" i="8" s="1"/>
  <c r="E23" i="8"/>
  <c r="G23" i="8" s="1"/>
  <c r="F24" i="8"/>
  <c r="F28" i="8"/>
  <c r="E26" i="8"/>
  <c r="G26" i="8" s="1"/>
  <c r="F26" i="8"/>
  <c r="F27" i="8"/>
  <c r="E27" i="8"/>
  <c r="F30" i="8"/>
  <c r="E28" i="8"/>
  <c r="G28" i="8" s="1"/>
  <c r="E29" i="8"/>
  <c r="G29" i="8" s="1"/>
  <c r="G20" i="20" s="1"/>
  <c r="E32" i="8"/>
  <c r="E30" i="8"/>
  <c r="G30" i="8" s="1"/>
  <c r="G21" i="20" s="1"/>
  <c r="F34" i="8"/>
  <c r="F32" i="8"/>
  <c r="E34" i="8"/>
  <c r="G34" i="8" s="1"/>
  <c r="F36" i="8"/>
  <c r="E36" i="8"/>
  <c r="G36" i="8" s="1"/>
  <c r="G27" i="20" s="1"/>
  <c r="A63" i="8"/>
  <c r="E62" i="8"/>
  <c r="F62" i="8"/>
  <c r="G17" i="20"/>
  <c r="G32" i="20"/>
  <c r="G45" i="20"/>
  <c r="J45" i="20" s="1"/>
  <c r="G5" i="20"/>
  <c r="G15" i="20"/>
  <c r="G18" i="20"/>
  <c r="BK17" i="13"/>
  <c r="BJ14" i="13"/>
  <c r="J33" i="20"/>
  <c r="J22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E87" i="23" l="1"/>
  <c r="A88" i="23"/>
  <c r="F87" i="23"/>
  <c r="G87" i="23" s="1"/>
  <c r="G5" i="8"/>
  <c r="G62" i="8"/>
  <c r="G46" i="20" s="1"/>
  <c r="G32" i="8"/>
  <c r="G23" i="20" s="1"/>
  <c r="A64" i="8"/>
  <c r="E63" i="8"/>
  <c r="G63" i="8" s="1"/>
  <c r="F63" i="8"/>
  <c r="G20" i="8"/>
  <c r="G12" i="20" s="1"/>
  <c r="J12" i="20" s="1"/>
  <c r="G16" i="8"/>
  <c r="G10" i="20" s="1"/>
  <c r="G27" i="8"/>
  <c r="G24" i="8"/>
  <c r="G16" i="20" s="1"/>
  <c r="J16" i="20" s="1"/>
  <c r="G19" i="8"/>
  <c r="G13" i="8"/>
  <c r="G4" i="8"/>
  <c r="G3" i="8"/>
  <c r="G22" i="8"/>
  <c r="G14" i="20" s="1"/>
  <c r="G17" i="8"/>
  <c r="G11" i="20" s="1"/>
  <c r="G15" i="8"/>
  <c r="G9" i="20" s="1"/>
  <c r="G11" i="8"/>
  <c r="G6" i="20" s="1"/>
  <c r="G19" i="20"/>
  <c r="G4" i="20"/>
  <c r="G8" i="20"/>
  <c r="G13" i="20"/>
  <c r="G7" i="20"/>
  <c r="G42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43" i="20"/>
  <c r="Q3" i="13"/>
  <c r="BO4" i="13"/>
  <c r="A89" i="23" l="1"/>
  <c r="E88" i="23"/>
  <c r="F88" i="23"/>
  <c r="G88" i="23" s="1"/>
  <c r="A65" i="8"/>
  <c r="E64" i="8"/>
  <c r="F64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A90" i="23" l="1"/>
  <c r="E89" i="23"/>
  <c r="F89" i="23"/>
  <c r="G89" i="23" s="1"/>
  <c r="G64" i="8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90" i="23" l="1"/>
  <c r="A91" i="23"/>
  <c r="F90" i="23"/>
  <c r="G90" i="23" s="1"/>
  <c r="A67" i="8"/>
  <c r="E66" i="8"/>
  <c r="F66" i="8"/>
  <c r="G48" i="20"/>
  <c r="J48" i="20" s="1"/>
  <c r="J42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A92" i="23" l="1"/>
  <c r="E91" i="23"/>
  <c r="F91" i="23"/>
  <c r="G91" i="23" s="1"/>
  <c r="G66" i="8"/>
  <c r="A68" i="8"/>
  <c r="E67" i="8"/>
  <c r="F67" i="8"/>
  <c r="G47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A93" i="23" l="1"/>
  <c r="E92" i="23"/>
  <c r="F92" i="23"/>
  <c r="G92" i="23" s="1"/>
  <c r="G67" i="8"/>
  <c r="A69" i="8"/>
  <c r="E68" i="8"/>
  <c r="G68" i="8" s="1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1" i="20"/>
  <c r="V3" i="13"/>
  <c r="BT4" i="13"/>
  <c r="A94" i="23" l="1"/>
  <c r="E93" i="23"/>
  <c r="F93" i="23"/>
  <c r="G93" i="23" s="1"/>
  <c r="A70" i="8"/>
  <c r="E69" i="8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E94" i="23" l="1"/>
  <c r="A95" i="23"/>
  <c r="F94" i="23"/>
  <c r="G94" i="23" s="1"/>
  <c r="G69" i="8"/>
  <c r="A71" i="8"/>
  <c r="E70" i="8"/>
  <c r="G70" i="8" s="1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5" i="20"/>
  <c r="X3" i="13"/>
  <c r="BV4" i="13"/>
  <c r="A96" i="23" l="1"/>
  <c r="E95" i="23"/>
  <c r="F95" i="23"/>
  <c r="G95" i="23" s="1"/>
  <c r="A72" i="8"/>
  <c r="E71" i="8"/>
  <c r="F71" i="8"/>
  <c r="G50" i="20"/>
  <c r="J50" i="20" s="1"/>
  <c r="G51" i="20"/>
  <c r="G49" i="20"/>
  <c r="J49" i="20" s="1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E96" i="23" l="1"/>
  <c r="A97" i="23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96" i="23"/>
  <c r="G96" i="23" s="1"/>
  <c r="G71" i="8"/>
  <c r="A73" i="8"/>
  <c r="E72" i="8"/>
  <c r="G72" i="8" s="1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E5" i="23" l="1"/>
  <c r="F5" i="23"/>
  <c r="A74" i="8"/>
  <c r="E73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5" i="23" l="1"/>
  <c r="G73" i="8"/>
  <c r="G54" i="20" s="1"/>
  <c r="A75" i="8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E75" i="8"/>
  <c r="A76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E76" i="8" l="1"/>
  <c r="A77" i="8"/>
  <c r="F76" i="8"/>
  <c r="G75" i="8"/>
  <c r="G56" i="20" s="1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A78" i="8" l="1"/>
  <c r="E77" i="8"/>
  <c r="F77" i="8"/>
  <c r="G76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G77" i="8" l="1"/>
  <c r="A79" i="8"/>
  <c r="E78" i="8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G78" i="8" l="1"/>
  <c r="A80" i="8"/>
  <c r="E79" i="8"/>
  <c r="F79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G79" i="8" l="1"/>
  <c r="G57" i="20" s="1"/>
  <c r="E80" i="8"/>
  <c r="G80" i="8" s="1"/>
  <c r="A81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E81" i="8" l="1"/>
  <c r="A82" i="8"/>
  <c r="F81" i="8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E82" i="8" l="1"/>
  <c r="A83" i="8"/>
  <c r="F82" i="8"/>
  <c r="G81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E83" i="8" l="1"/>
  <c r="A84" i="8"/>
  <c r="F83" i="8"/>
  <c r="G82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E84" i="8" l="1"/>
  <c r="A85" i="8"/>
  <c r="F84" i="8"/>
  <c r="G83" i="8"/>
  <c r="G58" i="20" s="1"/>
  <c r="J58" i="20" s="1"/>
  <c r="CH17" i="13"/>
  <c r="CG8" i="13"/>
  <c r="CF14" i="13"/>
  <c r="CF11" i="13"/>
  <c r="CG11" i="13" s="1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A86" i="8" l="1"/>
  <c r="E85" i="8"/>
  <c r="F85" i="8"/>
  <c r="G84" i="8"/>
  <c r="CH11" i="13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G85" i="8" l="1"/>
  <c r="E86" i="8"/>
  <c r="A87" i="8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A88" i="8" l="1"/>
  <c r="E87" i="8"/>
  <c r="F87" i="8"/>
  <c r="G86" i="8"/>
  <c r="G59" i="20" s="1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G87" i="8" l="1"/>
  <c r="E88" i="8"/>
  <c r="A89" i="8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CM17" i="13" l="1"/>
  <c r="E89" i="8"/>
  <c r="A90" i="8"/>
  <c r="F89" i="8"/>
  <c r="G88" i="8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CP17" i="13" l="1"/>
  <c r="CO17" i="13"/>
  <c r="CN17" i="13"/>
  <c r="E90" i="8"/>
  <c r="A91" i="8"/>
  <c r="F90" i="8"/>
  <c r="G89" i="8"/>
  <c r="CM14" i="13"/>
  <c r="CL14" i="13"/>
  <c r="CL11" i="13"/>
  <c r="CM11" i="13" s="1"/>
  <c r="CL10" i="13"/>
  <c r="CM10" i="13" s="1"/>
  <c r="CN7" i="13"/>
  <c r="CS8" i="13" s="1"/>
  <c r="CT14" i="13" s="1"/>
  <c r="CV16" i="13" s="1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CR8" i="13"/>
  <c r="CS14" i="13" s="1"/>
  <c r="CU16" i="13" s="1"/>
  <c r="CT8" i="13"/>
  <c r="CU14" i="13" s="1"/>
  <c r="CW16" i="13" s="1"/>
  <c r="CW8" i="13"/>
  <c r="CX14" i="13" s="1"/>
  <c r="CZ16" i="13" s="1"/>
  <c r="CU8" i="13"/>
  <c r="CV14" i="13" s="1"/>
  <c r="CX16" i="13" s="1"/>
  <c r="CN8" i="13"/>
  <c r="CN11" i="13" s="1"/>
  <c r="CV8" i="13"/>
  <c r="CW14" i="13" s="1"/>
  <c r="CY16" i="13" s="1"/>
  <c r="CP8" i="13"/>
  <c r="CQ14" i="13" s="1"/>
  <c r="CS16" i="13" s="1"/>
  <c r="CO8" i="13"/>
  <c r="CP14" i="13" s="1"/>
  <c r="CR16" i="13" s="1"/>
  <c r="CQ8" i="13"/>
  <c r="CR14" i="13" s="1"/>
  <c r="CT16" i="13" s="1"/>
  <c r="CM16" i="13"/>
  <c r="CL16" i="13"/>
  <c r="J59" i="20"/>
  <c r="CX8" i="13"/>
  <c r="CO7" i="13"/>
  <c r="CP15" i="13"/>
  <c r="CR17" i="13" s="1"/>
  <c r="CP13" i="13"/>
  <c r="AR27" i="13"/>
  <c r="AR28" i="13" s="1"/>
  <c r="AR25" i="13"/>
  <c r="CP5" i="13"/>
  <c r="CP6" i="13"/>
  <c r="AS3" i="13"/>
  <c r="CQ4" i="13"/>
  <c r="CO11" i="13" l="1"/>
  <c r="CP11" i="13" s="1"/>
  <c r="CQ11" i="13" s="1"/>
  <c r="CR11" i="13" s="1"/>
  <c r="CS11" i="13" s="1"/>
  <c r="CT11" i="13" s="1"/>
  <c r="CU11" i="13" s="1"/>
  <c r="CV11" i="13" s="1"/>
  <c r="CW11" i="13" s="1"/>
  <c r="CX11" i="13" s="1"/>
  <c r="E92" i="8"/>
  <c r="A93" i="8"/>
  <c r="F92" i="8"/>
  <c r="G91" i="8"/>
  <c r="G60" i="20" s="1"/>
  <c r="CO14" i="13"/>
  <c r="CQ16" i="13" s="1"/>
  <c r="CN14" i="13"/>
  <c r="CN10" i="13"/>
  <c r="CO10" i="13" s="1"/>
  <c r="CP10" i="13" s="1"/>
  <c r="CQ10" i="13" s="1"/>
  <c r="CR10" i="13" s="1"/>
  <c r="CS10" i="13" s="1"/>
  <c r="CT10" i="13" s="1"/>
  <c r="CU10" i="13" s="1"/>
  <c r="CV10" i="13" s="1"/>
  <c r="CW10" i="13" s="1"/>
  <c r="CX10" i="13" s="1"/>
  <c r="J55" i="20"/>
  <c r="CY14" i="13"/>
  <c r="DA16" i="13" s="1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E93" i="8" l="1"/>
  <c r="A94" i="8"/>
  <c r="F93" i="8"/>
  <c r="G92" i="8"/>
  <c r="CP16" i="13"/>
  <c r="CN16" i="13"/>
  <c r="CO16" i="13"/>
  <c r="CZ14" i="13"/>
  <c r="DB16" i="13" s="1"/>
  <c r="CY10" i="13"/>
  <c r="CZ8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G62" i="20" s="1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E96" i="8" l="1"/>
  <c r="A97" i="8"/>
  <c r="F96" i="8"/>
  <c r="G95" i="8"/>
  <c r="G63" i="20" s="1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E97" i="8" l="1"/>
  <c r="A98" i="8"/>
  <c r="F97" i="8"/>
  <c r="G96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G97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A100" i="8" l="1"/>
  <c r="E99" i="8"/>
  <c r="G99" i="8" s="1"/>
  <c r="F99" i="8"/>
  <c r="G98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A101" i="8" l="1"/>
  <c r="E100" i="8"/>
  <c r="G100" i="8" s="1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A102" i="8" l="1"/>
  <c r="E101" i="8"/>
  <c r="G101" i="8" s="1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A105" i="8"/>
  <c r="E104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G64" i="20" s="1"/>
  <c r="A108" i="8"/>
  <c r="E107" i="8"/>
  <c r="G107" i="8" s="1"/>
  <c r="G65" i="20" s="1"/>
  <c r="J65" i="20" s="1"/>
  <c r="F107" i="8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A109" i="8" l="1"/>
  <c r="E108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G109" i="8" s="1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G111" i="8" s="1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E113" i="8"/>
  <c r="G113" i="8" s="1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A115" i="8" l="1"/>
  <c r="E114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G114" i="8" l="1"/>
  <c r="A116" i="8"/>
  <c r="E115" i="8"/>
  <c r="G115" i="8" s="1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A117" i="8" l="1"/>
  <c r="E116" i="8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A118" i="8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7" i="8"/>
  <c r="G117" i="8" s="1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4" i="20"/>
  <c r="M64" i="20"/>
  <c r="M38" i="20"/>
  <c r="M40" i="20"/>
  <c r="M30" i="20"/>
  <c r="M63" i="20"/>
  <c r="M23" i="20"/>
  <c r="M20" i="20"/>
  <c r="M24" i="20"/>
  <c r="M7" i="20"/>
  <c r="M26" i="20"/>
  <c r="M5" i="20"/>
  <c r="M32" i="20"/>
  <c r="M6" i="20"/>
  <c r="M27" i="20"/>
  <c r="M17" i="20"/>
  <c r="M60" i="20"/>
  <c r="D66" i="20"/>
  <c r="E66" i="20" s="1"/>
  <c r="M66" i="20"/>
  <c r="M13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0" i="20"/>
  <c r="J8" i="20"/>
  <c r="J66" i="20"/>
  <c r="J51" i="20"/>
  <c r="J63" i="20"/>
  <c r="J64" i="20"/>
  <c r="J41" i="20"/>
  <c r="J56" i="20"/>
  <c r="J40" i="20"/>
  <c r="J10" i="20"/>
  <c r="J26" i="20"/>
  <c r="J13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7" i="20"/>
  <c r="J5" i="20"/>
  <c r="J30" i="20"/>
  <c r="J14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42" i="20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50" i="20"/>
  <c r="H51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H49" i="20"/>
  <c r="H58" i="20"/>
  <c r="H46" i="20"/>
  <c r="H38" i="20"/>
  <c r="H61" i="20"/>
  <c r="H56" i="20"/>
  <c r="H60" i="20"/>
  <c r="H63" i="20"/>
  <c r="H45" i="20"/>
  <c r="H57" i="20"/>
  <c r="H44" i="20"/>
  <c r="H26" i="20"/>
  <c r="H36" i="20"/>
  <c r="H53" i="20"/>
  <c r="H33" i="20"/>
  <c r="H43" i="20"/>
  <c r="H65" i="20"/>
  <c r="H17" i="20"/>
  <c r="H34" i="20"/>
  <c r="H21" i="20"/>
  <c r="H40" i="20"/>
  <c r="H54" i="20"/>
  <c r="H32" i="20"/>
  <c r="H24" i="20"/>
  <c r="H48" i="20"/>
  <c r="H27" i="20"/>
  <c r="H47" i="20"/>
  <c r="H29" i="20"/>
  <c r="H22" i="20"/>
  <c r="H20" i="20"/>
  <c r="H30" i="20"/>
  <c r="H37" i="20"/>
  <c r="H28" i="20"/>
  <c r="H31" i="20"/>
  <c r="H19" i="20"/>
  <c r="H15" i="20"/>
  <c r="H39" i="20"/>
  <c r="H18" i="20"/>
  <c r="H23" i="20"/>
  <c r="H13" i="20"/>
  <c r="H16" i="20"/>
  <c r="H12" i="20"/>
  <c r="H8" i="20"/>
  <c r="H14" i="20"/>
  <c r="H10" i="20"/>
  <c r="H11" i="20"/>
  <c r="H9" i="20"/>
  <c r="H7" i="20"/>
  <c r="H4" i="20"/>
  <c r="H5" i="20"/>
  <c r="H6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<sst xmlns="http://schemas.openxmlformats.org/spreadsheetml/2006/main" count="2664" uniqueCount="630">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</sst>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31115.598000000002</c:v>
                </c:pt>
                <c:pt idx="73">
                  <c:v>34190.338000000003</c:v>
                </c:pt>
                <c:pt idx="74">
                  <c:v>35045.315000000002</c:v>
                </c:pt>
                <c:pt idx="75">
                  <c:v>35128.786999999997</c:v>
                </c:pt>
                <c:pt idx="76">
                  <c:v>36015.629999999997</c:v>
                </c:pt>
                <c:pt idx="77">
                  <c:v>36833.9</c:v>
                </c:pt>
                <c:pt idx="78">
                  <c:v>38209.589999999997</c:v>
                </c:pt>
                <c:pt idx="79">
                  <c:v>39668.423000000003</c:v>
                </c:pt>
                <c:pt idx="80">
                  <c:v>39278.135000000002</c:v>
                </c:pt>
                <c:pt idx="81">
                  <c:v>39266.855000000003</c:v>
                </c:pt>
                <c:pt idx="82">
                  <c:v>38506.582999999999</c:v>
                </c:pt>
                <c:pt idx="83">
                  <c:v>37308.317999999999</c:v>
                </c:pt>
                <c:pt idx="84">
                  <c:v>35382.587</c:v>
                </c:pt>
                <c:pt idx="85">
                  <c:v>37151.716350000002</c:v>
                </c:pt>
                <c:pt idx="86">
                  <c:v>39009.302167500005</c:v>
                </c:pt>
                <c:pt idx="87">
                  <c:v>40959.767275875005</c:v>
                </c:pt>
                <c:pt idx="88">
                  <c:v>43007.755639668758</c:v>
                </c:pt>
                <c:pt idx="89">
                  <c:v>45158.143421652203</c:v>
                </c:pt>
                <c:pt idx="90">
                  <c:v>47416.050592734813</c:v>
                </c:pt>
                <c:pt idx="91">
                  <c:v>49786.853122371562</c:v>
                </c:pt>
                <c:pt idx="92">
                  <c:v>52276.195778490139</c:v>
                </c:pt>
                <c:pt idx="93">
                  <c:v>54890.00556741465</c:v>
                </c:pt>
                <c:pt idx="94">
                  <c:v>57634.505845785388</c:v>
                </c:pt>
                <c:pt idx="95">
                  <c:v>60516.231138074654</c:v>
                </c:pt>
                <c:pt idx="96">
                  <c:v>63542.042694978387</c:v>
                </c:pt>
                <c:pt idx="97">
                  <c:v>66719.144829727316</c:v>
                </c:pt>
                <c:pt idx="98">
                  <c:v>70055.102071213681</c:v>
                </c:pt>
                <c:pt idx="99">
                  <c:v>73557.857174774384</c:v>
                </c:pt>
                <c:pt idx="100">
                  <c:v>77235.750033513104</c:v>
                </c:pt>
                <c:pt idx="101">
                  <c:v>81097.537535188763</c:v>
                </c:pt>
                <c:pt idx="102">
                  <c:v>85152.414411948223</c:v>
                </c:pt>
                <c:pt idx="103">
                  <c:v>89410.035132545629</c:v>
                </c:pt>
                <c:pt idx="104">
                  <c:v>93880.536889172901</c:v>
                </c:pt>
                <c:pt idx="105">
                  <c:v>98574.563733631556</c:v>
                </c:pt>
                <c:pt idx="106">
                  <c:v>103503.29192031313</c:v>
                </c:pt>
                <c:pt idx="107">
                  <c:v>108678.45651632879</c:v>
                </c:pt>
                <c:pt idx="108">
                  <c:v>114112.37934214524</c:v>
                </c:pt>
                <c:pt idx="109">
                  <c:v>119817.99830925252</c:v>
                </c:pt>
                <c:pt idx="110">
                  <c:v>125808.89822471514</c:v>
                </c:pt>
                <c:pt idx="111">
                  <c:v>132099.34313595091</c:v>
                </c:pt>
                <c:pt idx="112">
                  <c:v>138704.31029274847</c:v>
                </c:pt>
                <c:pt idx="113">
                  <c:v>145639.52580738591</c:v>
                </c:pt>
                <c:pt idx="114">
                  <c:v>152921.5020977552</c:v>
                </c:pt>
                <c:pt idx="115">
                  <c:v>160567.57720264298</c:v>
                </c:pt>
                <c:pt idx="116">
                  <c:v>168595.95606277513</c:v>
                </c:pt>
                <c:pt idx="117">
                  <c:v>177025.75386591392</c:v>
                </c:pt>
                <c:pt idx="118">
                  <c:v>185877.04155920961</c:v>
                </c:pt>
                <c:pt idx="119">
                  <c:v>195170.89363717008</c:v>
                </c:pt>
                <c:pt idx="120">
                  <c:v>204929.43831902862</c:v>
                </c:pt>
                <c:pt idx="121">
                  <c:v>215175.91023498005</c:v>
                </c:pt>
                <c:pt idx="122">
                  <c:v>225934.70574672904</c:v>
                </c:pt>
                <c:pt idx="123">
                  <c:v>237231.4410340655</c:v>
                </c:pt>
                <c:pt idx="124">
                  <c:v>249093.01308576882</c:v>
                </c:pt>
                <c:pt idx="125">
                  <c:v>261547.66374005727</c:v>
                </c:pt>
                <c:pt idx="126">
                  <c:v>274625.04692706012</c:v>
                </c:pt>
                <c:pt idx="127">
                  <c:v>288356.2992734132</c:v>
                </c:pt>
                <c:pt idx="128">
                  <c:v>302774.11423708382</c:v>
                </c:pt>
                <c:pt idx="129">
                  <c:v>317912.81994893803</c:v>
                </c:pt>
                <c:pt idx="130">
                  <c:v>333808.46094638493</c:v>
                </c:pt>
                <c:pt idx="131">
                  <c:v>350498.88399370422</c:v>
                </c:pt>
                <c:pt idx="132">
                  <c:v>368023.82819338946</c:v>
                </c:pt>
                <c:pt idx="133">
                  <c:v>386425.01960305893</c:v>
                </c:pt>
                <c:pt idx="134">
                  <c:v>405746.27058321197</c:v>
                </c:pt>
                <c:pt idx="135">
                  <c:v>426033.58411237254</c:v>
                </c:pt>
                <c:pt idx="136">
                  <c:v>447335.26331799116</c:v>
                </c:pt>
                <c:pt idx="137">
                  <c:v>469702.02648389072</c:v>
                </c:pt>
                <c:pt idx="138">
                  <c:v>493187.12780808529</c:v>
                </c:pt>
                <c:pt idx="139">
                  <c:v>517846.48419848958</c:v>
                </c:pt>
                <c:pt idx="140">
                  <c:v>543738.80840841401</c:v>
                </c:pt>
                <c:pt idx="141">
                  <c:v>570925.74882883485</c:v>
                </c:pt>
                <c:pt idx="142">
                  <c:v>599472.03627027653</c:v>
                </c:pt>
                <c:pt idx="143">
                  <c:v>629445.63808379043</c:v>
                </c:pt>
                <c:pt idx="144">
                  <c:v>660917.91998797993</c:v>
                </c:pt>
                <c:pt idx="145">
                  <c:v>693963.81598737894</c:v>
                </c:pt>
                <c:pt idx="146">
                  <c:v>728662.00678674784</c:v>
                </c:pt>
                <c:pt idx="147">
                  <c:v>765095.10712608532</c:v>
                </c:pt>
                <c:pt idx="148">
                  <c:v>803349.86248238955</c:v>
                </c:pt>
                <c:pt idx="149">
                  <c:v>843517.35560650902</c:v>
                </c:pt>
                <c:pt idx="150">
                  <c:v>885693.22338683449</c:v>
                </c:pt>
                <c:pt idx="151">
                  <c:v>929977.88455617637</c:v>
                </c:pt>
                <c:pt idx="152">
                  <c:v>976476.77878398518</c:v>
                </c:pt>
                <c:pt idx="153">
                  <c:v>1025300.6177231844</c:v>
                </c:pt>
                <c:pt idx="154">
                  <c:v>1076565.6486093437</c:v>
                </c:pt>
                <c:pt idx="155">
                  <c:v>1130393.9310398109</c:v>
                </c:pt>
                <c:pt idx="156">
                  <c:v>1186913.6275918013</c:v>
                </c:pt>
                <c:pt idx="157">
                  <c:v>1246259.3089713915</c:v>
                </c:pt>
                <c:pt idx="158">
                  <c:v>1308572.2744199613</c:v>
                </c:pt>
                <c:pt idx="159">
                  <c:v>1374000.8881409592</c:v>
                </c:pt>
                <c:pt idx="160">
                  <c:v>1442700.9325480072</c:v>
                </c:pt>
                <c:pt idx="161">
                  <c:v>1514835.9791754077</c:v>
                </c:pt>
                <c:pt idx="162">
                  <c:v>1590577.7781341781</c:v>
                </c:pt>
                <c:pt idx="163">
                  <c:v>1670106.6670408873</c:v>
                </c:pt>
                <c:pt idx="164">
                  <c:v>1753612.0003929315</c:v>
                </c:pt>
                <c:pt idx="165">
                  <c:v>1841292.6004125783</c:v>
                </c:pt>
                <c:pt idx="166">
                  <c:v>1933357.2304332072</c:v>
                </c:pt>
                <c:pt idx="167">
                  <c:v>2030025.0919548678</c:v>
                </c:pt>
                <c:pt idx="168">
                  <c:v>2131526.3465526113</c:v>
                </c:pt>
                <c:pt idx="169">
                  <c:v>2238102.663880242</c:v>
                </c:pt>
                <c:pt idx="170">
                  <c:v>2350007.7970742541</c:v>
                </c:pt>
                <c:pt idx="171">
                  <c:v>2467508.1869279668</c:v>
                </c:pt>
                <c:pt idx="172">
                  <c:v>2590883.5962743652</c:v>
                </c:pt>
                <c:pt idx="173">
                  <c:v>2720427.7760880836</c:v>
                </c:pt>
                <c:pt idx="174">
                  <c:v>2856449.1648924882</c:v>
                </c:pt>
                <c:pt idx="175">
                  <c:v>2999271.6231371127</c:v>
                </c:pt>
                <c:pt idx="176">
                  <c:v>3149235.2042939686</c:v>
                </c:pt>
                <c:pt idx="177">
                  <c:v>3306696.9645086671</c:v>
                </c:pt>
                <c:pt idx="178">
                  <c:v>3472031.812734101</c:v>
                </c:pt>
                <c:pt idx="179">
                  <c:v>3645633.403370806</c:v>
                </c:pt>
                <c:pt idx="180">
                  <c:v>3827915.0735393465</c:v>
                </c:pt>
                <c:pt idx="181">
                  <c:v>4019310.8272163137</c:v>
                </c:pt>
                <c:pt idx="182">
                  <c:v>4220276.3685771292</c:v>
                </c:pt>
                <c:pt idx="183">
                  <c:v>4431290.1870059865</c:v>
                </c:pt>
                <c:pt idx="184">
                  <c:v>4652854.6963562854</c:v>
                </c:pt>
                <c:pt idx="185">
                  <c:v>4885497.4311740994</c:v>
                </c:pt>
                <c:pt idx="186">
                  <c:v>5129772.3027328057</c:v>
                </c:pt>
                <c:pt idx="187">
                  <c:v>5386260.9178694459</c:v>
                </c:pt>
                <c:pt idx="188">
                  <c:v>5655573.9637629176</c:v>
                </c:pt>
                <c:pt idx="189">
                  <c:v>5938352.6619510632</c:v>
                </c:pt>
                <c:pt idx="190">
                  <c:v>6235270.2950486168</c:v>
                </c:pt>
                <c:pt idx="191">
                  <c:v>6547033.8098010477</c:v>
                </c:pt>
                <c:pt idx="192">
                  <c:v>6874385.5002911007</c:v>
                </c:pt>
                <c:pt idx="193">
                  <c:v>7218104.7753056567</c:v>
                </c:pt>
                <c:pt idx="194">
                  <c:v>7579010.0140709393</c:v>
                </c:pt>
                <c:pt idx="195">
                  <c:v>7957960.5147744864</c:v>
                </c:pt>
                <c:pt idx="196">
                  <c:v>8355858.5405132119</c:v>
                </c:pt>
                <c:pt idx="197">
                  <c:v>8773651.4675388727</c:v>
                </c:pt>
                <c:pt idx="198">
                  <c:v>9212334.0409158152</c:v>
                </c:pt>
                <c:pt idx="199">
                  <c:v>9672950.7429616079</c:v>
                </c:pt>
                <c:pt idx="200">
                  <c:v>10156598.280109689</c:v>
                </c:pt>
                <c:pt idx="201">
                  <c:v>10664428.194115173</c:v>
                </c:pt>
                <c:pt idx="202">
                  <c:v>11197649.603820933</c:v>
                </c:pt>
                <c:pt idx="203">
                  <c:v>11757532.084011979</c:v>
                </c:pt>
                <c:pt idx="204">
                  <c:v>12345408.688212579</c:v>
                </c:pt>
                <c:pt idx="205">
                  <c:v>12962679.122623209</c:v>
                </c:pt>
                <c:pt idx="206">
                  <c:v>13610813.078754371</c:v>
                </c:pt>
                <c:pt idx="207">
                  <c:v>14291353.732692091</c:v>
                </c:pt>
                <c:pt idx="208">
                  <c:v>15005921.419326697</c:v>
                </c:pt>
                <c:pt idx="209">
                  <c:v>15756217.490293032</c:v>
                </c:pt>
                <c:pt idx="210">
                  <c:v>16544028.364807682</c:v>
                </c:pt>
                <c:pt idx="211">
                  <c:v>17371229.783048067</c:v>
                </c:pt>
                <c:pt idx="212">
                  <c:v>18239791.272200473</c:v>
                </c:pt>
                <c:pt idx="213">
                  <c:v>19151780.835810497</c:v>
                </c:pt>
                <c:pt idx="214">
                  <c:v>20109369.877601024</c:v>
                </c:pt>
                <c:pt idx="215">
                  <c:v>21114838.37148108</c:v>
                </c:pt>
                <c:pt idx="216">
                  <c:v>22170580.290055133</c:v>
                </c:pt>
                <c:pt idx="217">
                  <c:v>23279109.30455789</c:v>
                </c:pt>
                <c:pt idx="218">
                  <c:v>24443064.769785788</c:v>
                </c:pt>
                <c:pt idx="219">
                  <c:v>25665218.008275077</c:v>
                </c:pt>
                <c:pt idx="220">
                  <c:v>26948478.908688832</c:v>
                </c:pt>
                <c:pt idx="221">
                  <c:v>28295902.854123272</c:v>
                </c:pt>
                <c:pt idx="222">
                  <c:v>29710697.996829435</c:v>
                </c:pt>
                <c:pt idx="223">
                  <c:v>31196232.896670904</c:v>
                </c:pt>
                <c:pt idx="224">
                  <c:v>32756044.541504454</c:v>
                </c:pt>
                <c:pt idx="225">
                  <c:v>34393846.768579677</c:v>
                </c:pt>
                <c:pt idx="226">
                  <c:v>36113539.107008658</c:v>
                </c:pt>
                <c:pt idx="227">
                  <c:v>37919216.062359095</c:v>
                </c:pt>
                <c:pt idx="228">
                  <c:v>39815176.865477055</c:v>
                </c:pt>
                <c:pt idx="229">
                  <c:v>41805935.708750911</c:v>
                </c:pt>
                <c:pt idx="230">
                  <c:v>43896232.494188458</c:v>
                </c:pt>
                <c:pt idx="231">
                  <c:v>46091044.118897885</c:v>
                </c:pt>
                <c:pt idx="232">
                  <c:v>48395596.324842788</c:v>
                </c:pt>
                <c:pt idx="233">
                  <c:v>50815376.141084924</c:v>
                </c:pt>
                <c:pt idx="234">
                  <c:v>53356144.948139168</c:v>
                </c:pt>
                <c:pt idx="235">
                  <c:v>56023952.195546135</c:v>
                </c:pt>
                <c:pt idx="236">
                  <c:v>58825149.805323444</c:v>
                </c:pt>
                <c:pt idx="237">
                  <c:v>61766407.295589626</c:v>
                </c:pt>
                <c:pt idx="238">
                  <c:v>64854727.660369098</c:v>
                </c:pt>
                <c:pt idx="239">
                  <c:v>68097464.043387562</c:v>
                </c:pt>
                <c:pt idx="240">
                  <c:v>71502337.245556936</c:v>
                </c:pt>
                <c:pt idx="241">
                  <c:v>75077454.107834786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31115.598000000002</c:v>
                </c:pt>
                <c:pt idx="73">
                  <c:v>34190.338000000003</c:v>
                </c:pt>
                <c:pt idx="74">
                  <c:v>35045.315000000002</c:v>
                </c:pt>
                <c:pt idx="75">
                  <c:v>35128.786999999997</c:v>
                </c:pt>
                <c:pt idx="76">
                  <c:v>36015.629999999997</c:v>
                </c:pt>
                <c:pt idx="77">
                  <c:v>36833.9</c:v>
                </c:pt>
                <c:pt idx="78">
                  <c:v>38209.589999999997</c:v>
                </c:pt>
                <c:pt idx="79">
                  <c:v>39668.423000000003</c:v>
                </c:pt>
                <c:pt idx="80">
                  <c:v>39278.135000000002</c:v>
                </c:pt>
                <c:pt idx="81">
                  <c:v>39266.855000000003</c:v>
                </c:pt>
                <c:pt idx="82">
                  <c:v>38506.582999999999</c:v>
                </c:pt>
                <c:pt idx="83">
                  <c:v>37308.317999999999</c:v>
                </c:pt>
                <c:pt idx="84">
                  <c:v>35382.587</c:v>
                </c:pt>
                <c:pt idx="85">
                  <c:v>38920.845700000005</c:v>
                </c:pt>
                <c:pt idx="86">
                  <c:v>42812.930270000004</c:v>
                </c:pt>
                <c:pt idx="87">
                  <c:v>47094.223297000011</c:v>
                </c:pt>
                <c:pt idx="88">
                  <c:v>51803.645626700018</c:v>
                </c:pt>
                <c:pt idx="89">
                  <c:v>56984.010189370019</c:v>
                </c:pt>
                <c:pt idx="90">
                  <c:v>62682.411208307029</c:v>
                </c:pt>
                <c:pt idx="91">
                  <c:v>68950.652329137738</c:v>
                </c:pt>
                <c:pt idx="92">
                  <c:v>75845.717562051519</c:v>
                </c:pt>
                <c:pt idx="93">
                  <c:v>83430.289318256662</c:v>
                </c:pt>
                <c:pt idx="94">
                  <c:v>91773.318250082331</c:v>
                </c:pt>
                <c:pt idx="95">
                  <c:v>100950.65007509058</c:v>
                </c:pt>
                <c:pt idx="96">
                  <c:v>111045.71508259965</c:v>
                </c:pt>
                <c:pt idx="97">
                  <c:v>122150.28659085963</c:v>
                </c:pt>
                <c:pt idx="98">
                  <c:v>134365.31524994559</c:v>
                </c:pt>
                <c:pt idx="99">
                  <c:v>147801.84677494018</c:v>
                </c:pt>
                <c:pt idx="100">
                  <c:v>162582.03145243422</c:v>
                </c:pt>
                <c:pt idx="101">
                  <c:v>178840.23459767766</c:v>
                </c:pt>
                <c:pt idx="102">
                  <c:v>196724.25805744543</c:v>
                </c:pt>
                <c:pt idx="103">
                  <c:v>216396.68386318997</c:v>
                </c:pt>
                <c:pt idx="104">
                  <c:v>238036.35224950899</c:v>
                </c:pt>
                <c:pt idx="105">
                  <c:v>261839.98747445989</c:v>
                </c:pt>
                <c:pt idx="106">
                  <c:v>288023.98622190591</c:v>
                </c:pt>
                <c:pt idx="107">
                  <c:v>316826.38484409649</c:v>
                </c:pt>
                <c:pt idx="108">
                  <c:v>348509.02332850621</c:v>
                </c:pt>
                <c:pt idx="109">
                  <c:v>383359.92566135689</c:v>
                </c:pt>
                <c:pt idx="110">
                  <c:v>421695.9182274926</c:v>
                </c:pt>
                <c:pt idx="111">
                  <c:v>463865.51005024189</c:v>
                </c:pt>
                <c:pt idx="112">
                  <c:v>510252.06105526612</c:v>
                </c:pt>
                <c:pt idx="113">
                  <c:v>561277.26716079272</c:v>
                </c:pt>
                <c:pt idx="114">
                  <c:v>617404.99387687212</c:v>
                </c:pt>
                <c:pt idx="115">
                  <c:v>679145.49326455931</c:v>
                </c:pt>
                <c:pt idx="116">
                  <c:v>747060.04259101534</c:v>
                </c:pt>
                <c:pt idx="117">
                  <c:v>821766.04685011692</c:v>
                </c:pt>
                <c:pt idx="118">
                  <c:v>903942.65153512859</c:v>
                </c:pt>
                <c:pt idx="119">
                  <c:v>994336.91668864153</c:v>
                </c:pt>
                <c:pt idx="120">
                  <c:v>1093770.6083575059</c:v>
                </c:pt>
                <c:pt idx="121">
                  <c:v>1203147.6691932564</c:v>
                </c:pt>
                <c:pt idx="122">
                  <c:v>1323462.4361125822</c:v>
                </c:pt>
                <c:pt idx="123">
                  <c:v>1455808.6797238407</c:v>
                </c:pt>
                <c:pt idx="124">
                  <c:v>1601389.5476962249</c:v>
                </c:pt>
                <c:pt idx="125">
                  <c:v>1761528.5024658474</c:v>
                </c:pt>
                <c:pt idx="126">
                  <c:v>1937681.3527124322</c:v>
                </c:pt>
                <c:pt idx="127">
                  <c:v>2131449.4879836757</c:v>
                </c:pt>
                <c:pt idx="128">
                  <c:v>2344594.4367820434</c:v>
                </c:pt>
                <c:pt idx="129">
                  <c:v>2579053.8804602479</c:v>
                </c:pt>
                <c:pt idx="130">
                  <c:v>2836959.2685062727</c:v>
                </c:pt>
                <c:pt idx="131">
                  <c:v>3120655.1953569003</c:v>
                </c:pt>
                <c:pt idx="132">
                  <c:v>3432720.7148925904</c:v>
                </c:pt>
                <c:pt idx="133">
                  <c:v>3775992.78638185</c:v>
                </c:pt>
                <c:pt idx="134">
                  <c:v>4153592.065020035</c:v>
                </c:pt>
                <c:pt idx="135">
                  <c:v>4568951.2715220395</c:v>
                </c:pt>
                <c:pt idx="136">
                  <c:v>5025846.3986742431</c:v>
                </c:pt>
                <c:pt idx="137">
                  <c:v>5528431.0385416681</c:v>
                </c:pt>
                <c:pt idx="138">
                  <c:v>6081274.1423958354</c:v>
                </c:pt>
                <c:pt idx="139">
                  <c:v>6689401.5566354198</c:v>
                </c:pt>
                <c:pt idx="140">
                  <c:v>7358341.7122989623</c:v>
                </c:pt>
                <c:pt idx="141">
                  <c:v>8094175.8835288594</c:v>
                </c:pt>
                <c:pt idx="142">
                  <c:v>8903593.4718817472</c:v>
                </c:pt>
                <c:pt idx="143">
                  <c:v>9793952.819069922</c:v>
                </c:pt>
                <c:pt idx="144">
                  <c:v>10773348.100976916</c:v>
                </c:pt>
                <c:pt idx="145">
                  <c:v>11850682.911074609</c:v>
                </c:pt>
                <c:pt idx="146">
                  <c:v>13035751.202182069</c:v>
                </c:pt>
                <c:pt idx="147">
                  <c:v>14339326.322400279</c:v>
                </c:pt>
                <c:pt idx="148">
                  <c:v>15773258.954640307</c:v>
                </c:pt>
                <c:pt idx="149">
                  <c:v>17350584.850104339</c:v>
                </c:pt>
                <c:pt idx="150">
                  <c:v>19085643.335114777</c:v>
                </c:pt>
                <c:pt idx="151">
                  <c:v>20994207.668626253</c:v>
                </c:pt>
                <c:pt idx="152">
                  <c:v>23093628.43548888</c:v>
                </c:pt>
                <c:pt idx="153">
                  <c:v>25402991.279037774</c:v>
                </c:pt>
                <c:pt idx="154">
                  <c:v>27943290.406941552</c:v>
                </c:pt>
                <c:pt idx="155">
                  <c:v>30737619.44763571</c:v>
                </c:pt>
                <c:pt idx="156">
                  <c:v>33811381.392399281</c:v>
                </c:pt>
                <c:pt idx="157">
                  <c:v>37192519.531639218</c:v>
                </c:pt>
                <c:pt idx="158">
                  <c:v>40911771.484803148</c:v>
                </c:pt>
                <c:pt idx="159">
                  <c:v>45002948.633283459</c:v>
                </c:pt>
                <c:pt idx="160">
                  <c:v>49503243.496611811</c:v>
                </c:pt>
                <c:pt idx="161">
                  <c:v>54453567.846273005</c:v>
                </c:pt>
                <c:pt idx="162">
                  <c:v>59898924.630900316</c:v>
                </c:pt>
                <c:pt idx="163">
                  <c:v>65888817.093990356</c:v>
                </c:pt>
                <c:pt idx="164">
                  <c:v>72477698.803389385</c:v>
                </c:pt>
                <c:pt idx="165">
                  <c:v>79725468.683728337</c:v>
                </c:pt>
                <c:pt idx="166">
                  <c:v>87698015.55210118</c:v>
                </c:pt>
                <c:pt idx="167">
                  <c:v>96467817.107311308</c:v>
                </c:pt>
                <c:pt idx="168">
                  <c:v>106114598.81804244</c:v>
                </c:pt>
                <c:pt idx="169">
                  <c:v>116726058.69984671</c:v>
                </c:pt>
                <c:pt idx="170">
                  <c:v>128398664.56983139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31115.598000000002</c:v>
                </c:pt>
                <c:pt idx="73">
                  <c:v>34190.338000000003</c:v>
                </c:pt>
                <c:pt idx="74">
                  <c:v>35045.315000000002</c:v>
                </c:pt>
                <c:pt idx="75">
                  <c:v>35128.786999999997</c:v>
                </c:pt>
                <c:pt idx="76">
                  <c:v>36015.629999999997</c:v>
                </c:pt>
                <c:pt idx="77">
                  <c:v>36833.9</c:v>
                </c:pt>
                <c:pt idx="78">
                  <c:v>38209.589999999997</c:v>
                </c:pt>
                <c:pt idx="79">
                  <c:v>39668.423000000003</c:v>
                </c:pt>
                <c:pt idx="80">
                  <c:v>39278.135000000002</c:v>
                </c:pt>
                <c:pt idx="81">
                  <c:v>39266.855000000003</c:v>
                </c:pt>
                <c:pt idx="82">
                  <c:v>38506.582999999999</c:v>
                </c:pt>
                <c:pt idx="83">
                  <c:v>37308.317999999999</c:v>
                </c:pt>
                <c:pt idx="84">
                  <c:v>35382.587</c:v>
                </c:pt>
                <c:pt idx="85">
                  <c:v>42459.104399999997</c:v>
                </c:pt>
                <c:pt idx="86">
                  <c:v>50950.925280000003</c:v>
                </c:pt>
                <c:pt idx="87">
                  <c:v>61141.110335999991</c:v>
                </c:pt>
                <c:pt idx="88">
                  <c:v>73369.33240319998</c:v>
                </c:pt>
                <c:pt idx="89">
                  <c:v>88043.19888383997</c:v>
                </c:pt>
                <c:pt idx="90">
                  <c:v>105651.83866060796</c:v>
                </c:pt>
                <c:pt idx="91">
                  <c:v>126782.20639272955</c:v>
                </c:pt>
                <c:pt idx="92">
                  <c:v>152138.64767127545</c:v>
                </c:pt>
                <c:pt idx="93">
                  <c:v>182566.37720553053</c:v>
                </c:pt>
                <c:pt idx="94">
                  <c:v>219079.65264663665</c:v>
                </c:pt>
                <c:pt idx="95">
                  <c:v>262895.58317596396</c:v>
                </c:pt>
                <c:pt idx="96">
                  <c:v>315474.69981115678</c:v>
                </c:pt>
                <c:pt idx="97">
                  <c:v>378569.6397733881</c:v>
                </c:pt>
                <c:pt idx="98">
                  <c:v>454283.56772806571</c:v>
                </c:pt>
                <c:pt idx="99">
                  <c:v>545140.28127367888</c:v>
                </c:pt>
                <c:pt idx="100">
                  <c:v>654168.33752841456</c:v>
                </c:pt>
                <c:pt idx="101">
                  <c:v>785002.00503409747</c:v>
                </c:pt>
                <c:pt idx="102">
                  <c:v>942002.40604091692</c:v>
                </c:pt>
                <c:pt idx="103">
                  <c:v>1130402.8872491003</c:v>
                </c:pt>
                <c:pt idx="104">
                  <c:v>1356483.4646989203</c:v>
                </c:pt>
                <c:pt idx="105">
                  <c:v>1627780.1576387042</c:v>
                </c:pt>
                <c:pt idx="106">
                  <c:v>1953336.1891664448</c:v>
                </c:pt>
                <c:pt idx="107">
                  <c:v>2344003.4269997338</c:v>
                </c:pt>
                <c:pt idx="108">
                  <c:v>2812804.1123996805</c:v>
                </c:pt>
                <c:pt idx="109">
                  <c:v>3375364.9348796164</c:v>
                </c:pt>
                <c:pt idx="110">
                  <c:v>4050437.9218555391</c:v>
                </c:pt>
                <c:pt idx="111">
                  <c:v>4860525.5062266467</c:v>
                </c:pt>
                <c:pt idx="112">
                  <c:v>5832630.6074719764</c:v>
                </c:pt>
                <c:pt idx="113">
                  <c:v>6999156.7289663721</c:v>
                </c:pt>
                <c:pt idx="114">
                  <c:v>8398988.0747596454</c:v>
                </c:pt>
                <c:pt idx="115">
                  <c:v>10078785.689711574</c:v>
                </c:pt>
                <c:pt idx="116">
                  <c:v>12094542.827653889</c:v>
                </c:pt>
                <c:pt idx="117">
                  <c:v>14513451.393184666</c:v>
                </c:pt>
                <c:pt idx="118">
                  <c:v>17416141.671821598</c:v>
                </c:pt>
                <c:pt idx="119">
                  <c:v>20899370.006185915</c:v>
                </c:pt>
                <c:pt idx="120">
                  <c:v>25079244.007423099</c:v>
                </c:pt>
                <c:pt idx="121">
                  <c:v>30095092.808907717</c:v>
                </c:pt>
                <c:pt idx="122">
                  <c:v>36114111.370689258</c:v>
                </c:pt>
                <c:pt idx="123">
                  <c:v>43336933.644827105</c:v>
                </c:pt>
                <c:pt idx="124">
                  <c:v>52004320.373792529</c:v>
                </c:pt>
                <c:pt idx="125">
                  <c:v>62405184.448551029</c:v>
                </c:pt>
                <c:pt idx="126">
                  <c:v>74886221.338261232</c:v>
                </c:pt>
                <c:pt idx="127">
                  <c:v>89863465.605913475</c:v>
                </c:pt>
                <c:pt idx="128">
                  <c:v>107836158.72709617</c:v>
                </c:pt>
                <c:pt idx="129">
                  <c:v>129403390.4725154</c:v>
                </c:pt>
                <c:pt idx="130">
                  <c:v>129966436.99880001</c:v>
                </c:pt>
                <c:pt idx="131">
                  <c:v>129966436.99880001</c:v>
                </c:pt>
                <c:pt idx="132">
                  <c:v>129966436.99880001</c:v>
                </c:pt>
                <c:pt idx="133">
                  <c:v>129966436.99880001</c:v>
                </c:pt>
                <c:pt idx="134">
                  <c:v>129966436.99880001</c:v>
                </c:pt>
                <c:pt idx="135">
                  <c:v>129966436.99880001</c:v>
                </c:pt>
                <c:pt idx="136">
                  <c:v>129966436.99880001</c:v>
                </c:pt>
                <c:pt idx="137">
                  <c:v>129966436.99880001</c:v>
                </c:pt>
                <c:pt idx="138">
                  <c:v>129966436.99880001</c:v>
                </c:pt>
                <c:pt idx="139">
                  <c:v>129966436.99880001</c:v>
                </c:pt>
                <c:pt idx="140">
                  <c:v>129966436.99880001</c:v>
                </c:pt>
                <c:pt idx="141">
                  <c:v>129966436.99880001</c:v>
                </c:pt>
                <c:pt idx="142">
                  <c:v>129966436.99880001</c:v>
                </c:pt>
                <c:pt idx="143">
                  <c:v>129966436.99880001</c:v>
                </c:pt>
                <c:pt idx="144">
                  <c:v>129966436.99880001</c:v>
                </c:pt>
                <c:pt idx="145">
                  <c:v>129966436.99880001</c:v>
                </c:pt>
                <c:pt idx="146">
                  <c:v>129966436.99880001</c:v>
                </c:pt>
                <c:pt idx="147">
                  <c:v>129966436.99880001</c:v>
                </c:pt>
                <c:pt idx="148">
                  <c:v>129966436.99880001</c:v>
                </c:pt>
                <c:pt idx="149">
                  <c:v>129966436.99880001</c:v>
                </c:pt>
                <c:pt idx="150">
                  <c:v>129966436.99880001</c:v>
                </c:pt>
                <c:pt idx="151">
                  <c:v>129966436.99880001</c:v>
                </c:pt>
                <c:pt idx="152">
                  <c:v>129966436.99880001</c:v>
                </c:pt>
                <c:pt idx="153">
                  <c:v>129966436.99880001</c:v>
                </c:pt>
                <c:pt idx="154">
                  <c:v>129966436.99880001</c:v>
                </c:pt>
                <c:pt idx="155">
                  <c:v>129966436.99880001</c:v>
                </c:pt>
                <c:pt idx="156">
                  <c:v>129966436.99880001</c:v>
                </c:pt>
                <c:pt idx="157">
                  <c:v>129966436.99880001</c:v>
                </c:pt>
                <c:pt idx="158">
                  <c:v>129966436.99880001</c:v>
                </c:pt>
                <c:pt idx="159">
                  <c:v>129966436.99880001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31115.598000000002</c:v>
                </c:pt>
                <c:pt idx="73">
                  <c:v>34190.338000000003</c:v>
                </c:pt>
                <c:pt idx="74">
                  <c:v>35045.315000000002</c:v>
                </c:pt>
                <c:pt idx="75">
                  <c:v>35128.786999999997</c:v>
                </c:pt>
                <c:pt idx="76">
                  <c:v>36015.629999999997</c:v>
                </c:pt>
                <c:pt idx="77">
                  <c:v>36833.9</c:v>
                </c:pt>
                <c:pt idx="78">
                  <c:v>38209.589999999997</c:v>
                </c:pt>
                <c:pt idx="79">
                  <c:v>39668.423000000003</c:v>
                </c:pt>
                <c:pt idx="80">
                  <c:v>39278.135000000002</c:v>
                </c:pt>
                <c:pt idx="81">
                  <c:v>39266.855000000003</c:v>
                </c:pt>
                <c:pt idx="82">
                  <c:v>38506.582999999999</c:v>
                </c:pt>
                <c:pt idx="83">
                  <c:v>37308.317999999999</c:v>
                </c:pt>
                <c:pt idx="84">
                  <c:v>35382.587</c:v>
                </c:pt>
                <c:pt idx="85">
                  <c:v>35165.000026923881</c:v>
                </c:pt>
                <c:pt idx="86">
                  <c:v>34948.751115726962</c:v>
                </c:pt>
                <c:pt idx="87">
                  <c:v>34733.832037931388</c:v>
                </c:pt>
                <c:pt idx="88">
                  <c:v>34520.234615660716</c:v>
                </c:pt>
                <c:pt idx="89">
                  <c:v>34307.950721328758</c:v>
                </c:pt>
                <c:pt idx="90">
                  <c:v>34096.972277330344</c:v>
                </c:pt>
                <c:pt idx="91">
                  <c:v>33887.291255733908</c:v>
                </c:pt>
                <c:pt idx="92">
                  <c:v>33678.899677976071</c:v>
                </c:pt>
                <c:pt idx="93">
                  <c:v>33471.789614558009</c:v>
                </c:pt>
                <c:pt idx="94">
                  <c:v>33265.953184743747</c:v>
                </c:pt>
                <c:pt idx="95">
                  <c:v>33061.382556260294</c:v>
                </c:pt>
                <c:pt idx="96">
                  <c:v>32858.06994499961</c:v>
                </c:pt>
                <c:pt idx="97">
                  <c:v>32656.007614722406</c:v>
                </c:pt>
                <c:pt idx="98">
                  <c:v>32455.187876763783</c:v>
                </c:pt>
                <c:pt idx="99">
                  <c:v>32255.603089740667</c:v>
                </c:pt>
                <c:pt idx="100">
                  <c:v>32057.245659261051</c:v>
                </c:pt>
                <c:pt idx="101">
                  <c:v>31860.108037635015</c:v>
                </c:pt>
                <c:pt idx="102">
                  <c:v>31664.182723587535</c:v>
                </c:pt>
                <c:pt idx="103">
                  <c:v>31469.462261973054</c:v>
                </c:pt>
                <c:pt idx="104">
                  <c:v>31275.93924349179</c:v>
                </c:pt>
                <c:pt idx="105">
                  <c:v>31083.606304407826</c:v>
                </c:pt>
                <c:pt idx="106">
                  <c:v>30892.456126268902</c:v>
                </c:pt>
                <c:pt idx="107">
                  <c:v>30702.481435627942</c:v>
                </c:pt>
                <c:pt idx="108">
                  <c:v>30513.675003766301</c:v>
                </c:pt>
                <c:pt idx="109">
                  <c:v>30326.029646418687</c:v>
                </c:pt>
                <c:pt idx="110">
                  <c:v>30139.538223499811</c:v>
                </c:pt>
                <c:pt idx="111">
                  <c:v>29954.193638832687</c:v>
                </c:pt>
                <c:pt idx="112">
                  <c:v>29769.988839878624</c:v>
                </c:pt>
                <c:pt idx="113">
                  <c:v>29586.916817468868</c:v>
                </c:pt>
                <c:pt idx="114">
                  <c:v>29404.970605537896</c:v>
                </c:pt>
                <c:pt idx="115">
                  <c:v>29224.143280858345</c:v>
                </c:pt>
                <c:pt idx="116">
                  <c:v>29044.427962777598</c:v>
                </c:pt>
                <c:pt idx="117">
                  <c:v>28865.817812955927</c:v>
                </c:pt>
                <c:pt idx="118">
                  <c:v>28688.306035106332</c:v>
                </c:pt>
                <c:pt idx="119">
                  <c:v>28511.885874735919</c:v>
                </c:pt>
                <c:pt idx="120">
                  <c:v>28336.550618888868</c:v>
                </c:pt>
                <c:pt idx="121">
                  <c:v>28162.29359589102</c:v>
                </c:pt>
                <c:pt idx="122">
                  <c:v>27989.108175096011</c:v>
                </c:pt>
                <c:pt idx="123">
                  <c:v>27816.987766632963</c:v>
                </c:pt>
                <c:pt idx="124">
                  <c:v>27645.925821155735</c:v>
                </c:pt>
                <c:pt idx="125">
                  <c:v>27475.915829593723</c:v>
                </c:pt>
                <c:pt idx="126">
                  <c:v>27306.951322904159</c:v>
                </c:pt>
                <c:pt idx="127">
                  <c:v>27139.025871825987</c:v>
                </c:pt>
                <c:pt idx="128">
                  <c:v>26972.133086635207</c:v>
                </c:pt>
                <c:pt idx="129">
                  <c:v>26806.266616901736</c:v>
                </c:pt>
                <c:pt idx="130">
                  <c:v>26641.420151247792</c:v>
                </c:pt>
                <c:pt idx="131">
                  <c:v>26477.587417107712</c:v>
                </c:pt>
                <c:pt idx="132">
                  <c:v>26314.762180489295</c:v>
                </c:pt>
                <c:pt idx="133">
                  <c:v>26152.938245736568</c:v>
                </c:pt>
                <c:pt idx="134">
                  <c:v>25992.109455294063</c:v>
                </c:pt>
                <c:pt idx="135">
                  <c:v>25832.269689472512</c:v>
                </c:pt>
                <c:pt idx="136">
                  <c:v>25673.412866215967</c:v>
                </c:pt>
                <c:pt idx="137">
                  <c:v>25515.532940870387</c:v>
                </c:pt>
                <c:pt idx="138">
                  <c:v>25358.623905953635</c:v>
                </c:pt>
                <c:pt idx="139">
                  <c:v>25202.679790926875</c:v>
                </c:pt>
                <c:pt idx="140">
                  <c:v>25047.694661967413</c:v>
                </c:pt>
                <c:pt idx="141">
                  <c:v>24893.662621742864</c:v>
                </c:pt>
                <c:pt idx="142">
                  <c:v>24740.577809186812</c:v>
                </c:pt>
                <c:pt idx="143">
                  <c:v>24588.434399275739</c:v>
                </c:pt>
                <c:pt idx="144">
                  <c:v>24437.226602807405</c:v>
                </c:pt>
                <c:pt idx="145">
                  <c:v>24286.948666180549</c:v>
                </c:pt>
                <c:pt idx="146">
                  <c:v>24137.594871175977</c:v>
                </c:pt>
                <c:pt idx="147">
                  <c:v>23989.159534738963</c:v>
                </c:pt>
                <c:pt idx="148">
                  <c:v>23841.637008763006</c:v>
                </c:pt>
                <c:pt idx="149">
                  <c:v>23695.021679874921</c:v>
                </c:pt>
                <c:pt idx="150">
                  <c:v>23549.307969221227</c:v>
                </c:pt>
                <c:pt idx="151">
                  <c:v>23404.490332255897</c:v>
                </c:pt>
                <c:pt idx="152">
                  <c:v>23260.56325852935</c:v>
                </c:pt>
                <c:pt idx="153">
                  <c:v>23117.521271478796</c:v>
                </c:pt>
                <c:pt idx="154">
                  <c:v>22975.358928219841</c:v>
                </c:pt>
                <c:pt idx="155">
                  <c:v>22834.070819339369</c:v>
                </c:pt>
                <c:pt idx="156">
                  <c:v>22693.651568689722</c:v>
                </c:pt>
                <c:pt idx="157">
                  <c:v>22554.095833184139</c:v>
                </c:pt>
                <c:pt idx="158">
                  <c:v>22415.398302593418</c:v>
                </c:pt>
                <c:pt idx="159">
                  <c:v>22277.553699343891</c:v>
                </c:pt>
                <c:pt idx="160">
                  <c:v>22140.556778316579</c:v>
                </c:pt>
                <c:pt idx="161">
                  <c:v>22004.402326647629</c:v>
                </c:pt>
                <c:pt idx="162">
                  <c:v>21869.085163529951</c:v>
                </c:pt>
                <c:pt idx="163">
                  <c:v>21734.600140016089</c:v>
                </c:pt>
                <c:pt idx="164">
                  <c:v>21600.942138822284</c:v>
                </c:pt>
                <c:pt idx="165">
                  <c:v>21468.106074133775</c:v>
                </c:pt>
                <c:pt idx="166">
                  <c:v>21336.086891411269</c:v>
                </c:pt>
                <c:pt idx="167">
                  <c:v>21204.879567198619</c:v>
                </c:pt>
                <c:pt idx="168">
                  <c:v>21074.479108931664</c:v>
                </c:pt>
                <c:pt idx="169">
                  <c:v>20944.880554748263</c:v>
                </c:pt>
                <c:pt idx="170">
                  <c:v>20816.078973299496</c:v>
                </c:pt>
                <c:pt idx="171">
                  <c:v>20688.069463562013</c:v>
                </c:pt>
                <c:pt idx="172">
                  <c:v>20560.847154651561</c:v>
                </c:pt>
                <c:pt idx="173">
                  <c:v>20434.407205637617</c:v>
                </c:pt>
                <c:pt idx="174">
                  <c:v>20308.744805359209</c:v>
                </c:pt>
                <c:pt idx="175">
                  <c:v>20183.855172241838</c:v>
                </c:pt>
                <c:pt idx="176">
                  <c:v>20059.733554115526</c:v>
                </c:pt>
                <c:pt idx="177">
                  <c:v>19936.375228034012</c:v>
                </c:pt>
                <c:pt idx="178">
                  <c:v>19813.77550009502</c:v>
                </c:pt>
                <c:pt idx="179">
                  <c:v>19691.92970526166</c:v>
                </c:pt>
                <c:pt idx="180">
                  <c:v>19570.833207184918</c:v>
                </c:pt>
                <c:pt idx="181">
                  <c:v>19450.481398027237</c:v>
                </c:pt>
                <c:pt idx="182">
                  <c:v>19330.869698287188</c:v>
                </c:pt>
                <c:pt idx="183">
                  <c:v>19211.99355662521</c:v>
                </c:pt>
                <c:pt idx="184">
                  <c:v>19093.848449690435</c:v>
                </c:pt>
                <c:pt idx="185">
                  <c:v>18976.429881948556</c:v>
                </c:pt>
                <c:pt idx="186">
                  <c:v>18859.73338551079</c:v>
                </c:pt>
                <c:pt idx="187">
                  <c:v>18743.754519963848</c:v>
                </c:pt>
                <c:pt idx="188">
                  <c:v>18628.488872200985</c:v>
                </c:pt>
                <c:pt idx="189">
                  <c:v>18513.932056254082</c:v>
                </c:pt>
                <c:pt idx="190">
                  <c:v>18400.079713126732</c:v>
                </c:pt>
                <c:pt idx="191">
                  <c:v>18286.927510628408</c:v>
                </c:pt>
                <c:pt idx="192">
                  <c:v>18174.471143209594</c:v>
                </c:pt>
                <c:pt idx="193">
                  <c:v>18062.706331797974</c:v>
                </c:pt>
                <c:pt idx="194">
                  <c:v>17951.628823635587</c:v>
                </c:pt>
                <c:pt idx="195">
                  <c:v>17841.234392117029</c:v>
                </c:pt>
                <c:pt idx="196">
                  <c:v>17731.518836628609</c:v>
                </c:pt>
                <c:pt idx="197">
                  <c:v>17622.477982388518</c:v>
                </c:pt>
                <c:pt idx="198">
                  <c:v>17514.107680287983</c:v>
                </c:pt>
                <c:pt idx="199">
                  <c:v>17406.403806733371</c:v>
                </c:pt>
                <c:pt idx="200">
                  <c:v>17299.362263489293</c:v>
                </c:pt>
                <c:pt idx="201">
                  <c:v>17192.978977522671</c:v>
                </c:pt>
                <c:pt idx="202">
                  <c:v>17087.249900847735</c:v>
                </c:pt>
                <c:pt idx="203">
                  <c:v>16982.171010372014</c:v>
                </c:pt>
                <c:pt idx="204">
                  <c:v>16877.738307743239</c:v>
                </c:pt>
                <c:pt idx="205">
                  <c:v>16773.947819197198</c:v>
                </c:pt>
                <c:pt idx="206">
                  <c:v>16670.795595406555</c:v>
                </c:pt>
                <c:pt idx="207">
                  <c:v>16568.277711330546</c:v>
                </c:pt>
                <c:pt idx="208">
                  <c:v>16466.390266065649</c:v>
                </c:pt>
                <c:pt idx="209">
                  <c:v>16365.129382697132</c:v>
                </c:pt>
                <c:pt idx="210">
                  <c:v>16264.491208151552</c:v>
                </c:pt>
                <c:pt idx="211">
                  <c:v>16164.471913050125</c:v>
                </c:pt>
                <c:pt idx="212">
                  <c:v>16065.067691563025</c:v>
                </c:pt>
                <c:pt idx="213">
                  <c:v>15966.274761264565</c:v>
                </c:pt>
                <c:pt idx="214">
                  <c:v>15868.089362989273</c:v>
                </c:pt>
                <c:pt idx="215">
                  <c:v>15770.507760688846</c:v>
                </c:pt>
                <c:pt idx="216">
                  <c:v>15673.526241290001</c:v>
                </c:pt>
                <c:pt idx="217">
                  <c:v>15577.141114553184</c:v>
                </c:pt>
                <c:pt idx="218">
                  <c:v>15481.348712932147</c:v>
                </c:pt>
                <c:pt idx="219">
                  <c:v>15386.145391434407</c:v>
                </c:pt>
                <c:pt idx="220">
                  <c:v>15291.527527482533</c:v>
                </c:pt>
                <c:pt idx="221">
                  <c:v>15197.491520776321</c:v>
                </c:pt>
                <c:pt idx="222">
                  <c:v>15104.03379315579</c:v>
                </c:pt>
                <c:pt idx="223">
                  <c:v>15011.150788465029</c:v>
                </c:pt>
                <c:pt idx="224">
                  <c:v>14918.838972416888</c:v>
                </c:pt>
                <c:pt idx="225">
                  <c:v>14827.09483245849</c:v>
                </c:pt>
                <c:pt idx="226">
                  <c:v>14735.91487763757</c:v>
                </c:pt>
                <c:pt idx="227">
                  <c:v>14645.295638469655</c:v>
                </c:pt>
                <c:pt idx="228">
                  <c:v>14555.233666806036</c:v>
                </c:pt>
                <c:pt idx="229">
                  <c:v>14465.725535702562</c:v>
                </c:pt>
                <c:pt idx="230">
                  <c:v>14376.767839289254</c:v>
                </c:pt>
                <c:pt idx="231">
                  <c:v>14288.357192640689</c:v>
                </c:pt>
                <c:pt idx="232">
                  <c:v>14200.490231647218</c:v>
                </c:pt>
                <c:pt idx="233">
                  <c:v>14113.163612886947</c:v>
                </c:pt>
                <c:pt idx="234">
                  <c:v>14026.374013498522</c:v>
                </c:pt>
                <c:pt idx="235">
                  <c:v>13940.118131054687</c:v>
                </c:pt>
                <c:pt idx="236">
                  <c:v>13854.392683436634</c:v>
                </c:pt>
                <c:pt idx="237">
                  <c:v>13769.194408709098</c:v>
                </c:pt>
                <c:pt idx="238">
                  <c:v>13684.52006499625</c:v>
                </c:pt>
                <c:pt idx="239">
                  <c:v>13600.366430358341</c:v>
                </c:pt>
                <c:pt idx="240">
                  <c:v>13516.730302669097</c:v>
                </c:pt>
                <c:pt idx="241">
                  <c:v>13433.608499493877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1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40"/>
          <c:min val="438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6527.4853168235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748191.4899345506</c:v>
                </c:pt>
                <c:pt idx="86">
                  <c:v>743590.44927078648</c:v>
                </c:pt>
                <c:pt idx="87">
                  <c:v>739017.70293471043</c:v>
                </c:pt>
                <c:pt idx="88">
                  <c:v>734473.07692895143</c:v>
                </c:pt>
                <c:pt idx="89">
                  <c:v>729956.39832614386</c:v>
                </c:pt>
                <c:pt idx="90">
                  <c:v>725467.49526234774</c:v>
                </c:pt>
                <c:pt idx="91">
                  <c:v>721006.19693050871</c:v>
                </c:pt>
                <c:pt idx="92">
                  <c:v>716572.33357395895</c:v>
                </c:pt>
                <c:pt idx="93">
                  <c:v>712165.73647995759</c:v>
                </c:pt>
                <c:pt idx="94">
                  <c:v>707786.23797327117</c:v>
                </c:pt>
                <c:pt idx="95">
                  <c:v>703433.67140979355</c:v>
                </c:pt>
                <c:pt idx="96">
                  <c:v>699107.87117020448</c:v>
                </c:pt>
                <c:pt idx="97">
                  <c:v>694808.67265366821</c:v>
                </c:pt>
                <c:pt idx="98">
                  <c:v>690535.91227156983</c:v>
                </c:pt>
                <c:pt idx="99">
                  <c:v>686289.42744129081</c:v>
                </c:pt>
                <c:pt idx="100">
                  <c:v>682069.05658002233</c:v>
                </c:pt>
                <c:pt idx="101">
                  <c:v>677874.63909861736</c:v>
                </c:pt>
                <c:pt idx="102">
                  <c:v>673706.01539547951</c:v>
                </c:pt>
                <c:pt idx="103">
                  <c:v>669563.02685049048</c:v>
                </c:pt>
                <c:pt idx="104">
                  <c:v>665445.51581897424</c:v>
                </c:pt>
                <c:pt idx="105">
                  <c:v>661353.32562569843</c:v>
                </c:pt>
                <c:pt idx="106">
                  <c:v>657286.3005589128</c:v>
                </c:pt>
                <c:pt idx="107">
                  <c:v>653244.28586442431</c:v>
                </c:pt>
                <c:pt idx="108">
                  <c:v>649227.12773970852</c:v>
                </c:pt>
                <c:pt idx="109">
                  <c:v>645234.67332805716</c:v>
                </c:pt>
                <c:pt idx="110">
                  <c:v>641266.77071276191</c:v>
                </c:pt>
                <c:pt idx="111">
                  <c:v>637323.26891133375</c:v>
                </c:pt>
                <c:pt idx="112">
                  <c:v>633404.01786975795</c:v>
                </c:pt>
                <c:pt idx="113">
                  <c:v>629508.8684567844</c:v>
                </c:pt>
                <c:pt idx="114">
                  <c:v>625637.6724582531</c:v>
                </c:pt>
                <c:pt idx="115">
                  <c:v>621790.28257145418</c:v>
                </c:pt>
                <c:pt idx="116">
                  <c:v>617966.55239952332</c:v>
                </c:pt>
                <c:pt idx="117">
                  <c:v>614166.33644587081</c:v>
                </c:pt>
                <c:pt idx="118">
                  <c:v>610389.4901086454</c:v>
                </c:pt>
                <c:pt idx="119">
                  <c:v>606635.86967523233</c:v>
                </c:pt>
                <c:pt idx="120">
                  <c:v>602905.33231678442</c:v>
                </c:pt>
                <c:pt idx="121">
                  <c:v>599197.73608278763</c:v>
                </c:pt>
                <c:pt idx="122">
                  <c:v>595512.9398956598</c:v>
                </c:pt>
                <c:pt idx="123">
                  <c:v>591850.80354538222</c:v>
                </c:pt>
                <c:pt idx="124">
                  <c:v>588211.18768416462</c:v>
                </c:pt>
                <c:pt idx="125">
                  <c:v>584593.95382114302</c:v>
                </c:pt>
                <c:pt idx="126">
                  <c:v>580998.96431710979</c:v>
                </c:pt>
                <c:pt idx="127">
                  <c:v>577426.08237927628</c:v>
                </c:pt>
                <c:pt idx="128">
                  <c:v>573875.1720560682</c:v>
                </c:pt>
                <c:pt idx="129">
                  <c:v>570346.09823195182</c:v>
                </c:pt>
                <c:pt idx="130">
                  <c:v>566838.72662229347</c:v>
                </c:pt>
                <c:pt idx="131">
                  <c:v>563352.92376824922</c:v>
                </c:pt>
                <c:pt idx="132">
                  <c:v>559888.55703168712</c:v>
                </c:pt>
                <c:pt idx="133">
                  <c:v>556445.49459013972</c:v>
                </c:pt>
                <c:pt idx="134">
                  <c:v>553023.6054317886</c:v>
                </c:pt>
                <c:pt idx="135">
                  <c:v>549622.759350479</c:v>
                </c:pt>
                <c:pt idx="136">
                  <c:v>546242.82694076526</c:v>
                </c:pt>
                <c:pt idx="137">
                  <c:v>542883.67959298694</c:v>
                </c:pt>
                <c:pt idx="138">
                  <c:v>539545.18948837521</c:v>
                </c:pt>
                <c:pt idx="139">
                  <c:v>536227.22959418886</c:v>
                </c:pt>
                <c:pt idx="140">
                  <c:v>532929.6736588811</c:v>
                </c:pt>
                <c:pt idx="141">
                  <c:v>529652.39620729501</c:v>
                </c:pt>
                <c:pt idx="142">
                  <c:v>526395.27253588964</c:v>
                </c:pt>
                <c:pt idx="143">
                  <c:v>523158.17870799446</c:v>
                </c:pt>
                <c:pt idx="144">
                  <c:v>519940.99154909368</c:v>
                </c:pt>
                <c:pt idx="145">
                  <c:v>516743.58864213934</c:v>
                </c:pt>
                <c:pt idx="146">
                  <c:v>513565.84832289314</c:v>
                </c:pt>
                <c:pt idx="147">
                  <c:v>510407.64967529709</c:v>
                </c:pt>
                <c:pt idx="148">
                  <c:v>507268.8725268725</c:v>
                </c:pt>
                <c:pt idx="149">
                  <c:v>504149.39744414721</c:v>
                </c:pt>
                <c:pt idx="150">
                  <c:v>501049.10572811123</c:v>
                </c:pt>
                <c:pt idx="151">
                  <c:v>497967.87940969993</c:v>
                </c:pt>
                <c:pt idx="152">
                  <c:v>494905.60124530533</c:v>
                </c:pt>
                <c:pt idx="153">
                  <c:v>491862.15471231483</c:v>
                </c:pt>
                <c:pt idx="154">
                  <c:v>488837.42400467745</c:v>
                </c:pt>
                <c:pt idx="155">
                  <c:v>485831.29402849718</c:v>
                </c:pt>
                <c:pt idx="156">
                  <c:v>482843.65039765369</c:v>
                </c:pt>
                <c:pt idx="157">
                  <c:v>479874.37942944973</c:v>
                </c:pt>
                <c:pt idx="158">
                  <c:v>476923.36814028549</c:v>
                </c:pt>
                <c:pt idx="159">
                  <c:v>473990.50424135936</c:v>
                </c:pt>
                <c:pt idx="160">
                  <c:v>471075.6761343953</c:v>
                </c:pt>
                <c:pt idx="161">
                  <c:v>468178.77290739637</c:v>
                </c:pt>
                <c:pt idx="162">
                  <c:v>465299.68433042453</c:v>
                </c:pt>
                <c:pt idx="163">
                  <c:v>462438.30085140612</c:v>
                </c:pt>
                <c:pt idx="164">
                  <c:v>459594.51359196345</c:v>
                </c:pt>
                <c:pt idx="165">
                  <c:v>456768.2143432718</c:v>
                </c:pt>
                <c:pt idx="166">
                  <c:v>453959.29556194192</c:v>
                </c:pt>
                <c:pt idx="167">
                  <c:v>451167.65036592807</c:v>
                </c:pt>
                <c:pt idx="168">
                  <c:v>448393.17253046093</c:v>
                </c:pt>
                <c:pt idx="169">
                  <c:v>445635.7564840056</c:v>
                </c:pt>
                <c:pt idx="170">
                  <c:v>442895.2973042446</c:v>
                </c:pt>
                <c:pt idx="171">
                  <c:v>440171.69071408542</c:v>
                </c:pt>
                <c:pt idx="172">
                  <c:v>437464.83307769278</c:v>
                </c:pt>
                <c:pt idx="173">
                  <c:v>434774.62139654503</c:v>
                </c:pt>
                <c:pt idx="174">
                  <c:v>432100.95330551511</c:v>
                </c:pt>
                <c:pt idx="175">
                  <c:v>429443.72706897528</c:v>
                </c:pt>
                <c:pt idx="176">
                  <c:v>426802.84157692612</c:v>
                </c:pt>
                <c:pt idx="177">
                  <c:v>424178.19634114922</c:v>
                </c:pt>
                <c:pt idx="178">
                  <c:v>421569.69149138342</c:v>
                </c:pt>
                <c:pt idx="179">
                  <c:v>418977.22777152469</c:v>
                </c:pt>
                <c:pt idx="180">
                  <c:v>416400.70653584931</c:v>
                </c:pt>
                <c:pt idx="181">
                  <c:v>413840.02974526037</c:v>
                </c:pt>
                <c:pt idx="182">
                  <c:v>411295.09996355721</c:v>
                </c:pt>
                <c:pt idx="183">
                  <c:v>408765.8203537279</c:v>
                </c:pt>
                <c:pt idx="184">
                  <c:v>406252.09467426455</c:v>
                </c:pt>
                <c:pt idx="185">
                  <c:v>403753.82727550121</c:v>
                </c:pt>
                <c:pt idx="186">
                  <c:v>401270.92309597426</c:v>
                </c:pt>
                <c:pt idx="187">
                  <c:v>398803.28765880526</c:v>
                </c:pt>
                <c:pt idx="188">
                  <c:v>396350.8270681061</c:v>
                </c:pt>
                <c:pt idx="189">
                  <c:v>393913.44800540595</c:v>
                </c:pt>
                <c:pt idx="190">
                  <c:v>391491.05772610067</c:v>
                </c:pt>
                <c:pt idx="191">
                  <c:v>389083.56405592355</c:v>
                </c:pt>
                <c:pt idx="192">
                  <c:v>386690.87538743817</c:v>
                </c:pt>
                <c:pt idx="193">
                  <c:v>384312.90067655261</c:v>
                </c:pt>
                <c:pt idx="194">
                  <c:v>381949.54943905503</c:v>
                </c:pt>
                <c:pt idx="195">
                  <c:v>379600.73174717079</c:v>
                </c:pt>
                <c:pt idx="196">
                  <c:v>377266.35822614061</c:v>
                </c:pt>
                <c:pt idx="197">
                  <c:v>374946.34005081956</c:v>
                </c:pt>
                <c:pt idx="198">
                  <c:v>372640.5889422975</c:v>
                </c:pt>
                <c:pt idx="199">
                  <c:v>370349.01716453978</c:v>
                </c:pt>
                <c:pt idx="200">
                  <c:v>368071.5375210488</c:v>
                </c:pt>
                <c:pt idx="201">
                  <c:v>365808.06335154618</c:v>
                </c:pt>
                <c:pt idx="202">
                  <c:v>363558.50852867524</c:v>
                </c:pt>
                <c:pt idx="203">
                  <c:v>361322.78745472373</c:v>
                </c:pt>
                <c:pt idx="204">
                  <c:v>359100.81505836674</c:v>
                </c:pt>
                <c:pt idx="205">
                  <c:v>356892.50679142971</c:v>
                </c:pt>
                <c:pt idx="206">
                  <c:v>354697.77862567134</c:v>
                </c:pt>
                <c:pt idx="207">
                  <c:v>352516.54704958608</c:v>
                </c:pt>
                <c:pt idx="208">
                  <c:v>350348.72906522657</c:v>
                </c:pt>
                <c:pt idx="209">
                  <c:v>348194.24218504538</c:v>
                </c:pt>
                <c:pt idx="210">
                  <c:v>346053.00442875642</c:v>
                </c:pt>
                <c:pt idx="211">
                  <c:v>343924.93432021543</c:v>
                </c:pt>
                <c:pt idx="212">
                  <c:v>341809.95088431967</c:v>
                </c:pt>
                <c:pt idx="213">
                  <c:v>339707.9736439269</c:v>
                </c:pt>
                <c:pt idx="214">
                  <c:v>337618.92261679302</c:v>
                </c:pt>
                <c:pt idx="215">
                  <c:v>335542.71831252862</c:v>
                </c:pt>
                <c:pt idx="216">
                  <c:v>333479.28172957449</c:v>
                </c:pt>
                <c:pt idx="217">
                  <c:v>331428.53435219539</c:v>
                </c:pt>
                <c:pt idx="218">
                  <c:v>329390.39814749249</c:v>
                </c:pt>
                <c:pt idx="219">
                  <c:v>327364.79556243418</c:v>
                </c:pt>
                <c:pt idx="220">
                  <c:v>325351.64952090493</c:v>
                </c:pt>
                <c:pt idx="221">
                  <c:v>323350.88342077279</c:v>
                </c:pt>
                <c:pt idx="222">
                  <c:v>321362.42113097425</c:v>
                </c:pt>
                <c:pt idx="223">
                  <c:v>319386.18698861764</c:v>
                </c:pt>
                <c:pt idx="224">
                  <c:v>317422.10579610401</c:v>
                </c:pt>
                <c:pt idx="225">
                  <c:v>315470.10281826573</c:v>
                </c:pt>
                <c:pt idx="226">
                  <c:v>313530.10377952276</c:v>
                </c:pt>
                <c:pt idx="227">
                  <c:v>311602.03486105648</c:v>
                </c:pt>
                <c:pt idx="228">
                  <c:v>309685.82269800076</c:v>
                </c:pt>
                <c:pt idx="229">
                  <c:v>307781.39437665028</c:v>
                </c:pt>
                <c:pt idx="230">
                  <c:v>305888.67743168626</c:v>
                </c:pt>
                <c:pt idx="231">
                  <c:v>304007.59984341892</c:v>
                </c:pt>
                <c:pt idx="232">
                  <c:v>302138.09003504721</c:v>
                </c:pt>
                <c:pt idx="233">
                  <c:v>300280.07686993503</c:v>
                </c:pt>
                <c:pt idx="234">
                  <c:v>298433.48964890471</c:v>
                </c:pt>
                <c:pt idx="235">
                  <c:v>296598.25810754654</c:v>
                </c:pt>
                <c:pt idx="236">
                  <c:v>294774.31241354538</c:v>
                </c:pt>
                <c:pt idx="237">
                  <c:v>292961.58316402335</c:v>
                </c:pt>
                <c:pt idx="238">
                  <c:v>291160.00138289895</c:v>
                </c:pt>
                <c:pt idx="239">
                  <c:v>289369.49851826258</c:v>
                </c:pt>
                <c:pt idx="240">
                  <c:v>287590.00643976801</c:v>
                </c:pt>
                <c:pt idx="241">
                  <c:v>285821.45743603993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790462.05</c:v>
                </c:pt>
                <c:pt idx="86">
                  <c:v>829985.15250000008</c:v>
                </c:pt>
                <c:pt idx="87">
                  <c:v>871484.41012500017</c:v>
                </c:pt>
                <c:pt idx="88">
                  <c:v>915058.63063125021</c:v>
                </c:pt>
                <c:pt idx="89">
                  <c:v>960811.5621628128</c:v>
                </c:pt>
                <c:pt idx="90">
                  <c:v>1008852.1402709535</c:v>
                </c:pt>
                <c:pt idx="91">
                  <c:v>1059294.7472845013</c:v>
                </c:pt>
                <c:pt idx="92">
                  <c:v>1112259.4846487264</c:v>
                </c:pt>
                <c:pt idx="93">
                  <c:v>1167872.4588811628</c:v>
                </c:pt>
                <c:pt idx="94">
                  <c:v>1226266.081825221</c:v>
                </c:pt>
                <c:pt idx="95">
                  <c:v>1287579.385916482</c:v>
                </c:pt>
                <c:pt idx="96">
                  <c:v>1351958.3552123061</c:v>
                </c:pt>
                <c:pt idx="97">
                  <c:v>1419556.2729729216</c:v>
                </c:pt>
                <c:pt idx="98">
                  <c:v>1490534.0866215678</c:v>
                </c:pt>
                <c:pt idx="99">
                  <c:v>1565060.7909526464</c:v>
                </c:pt>
                <c:pt idx="100">
                  <c:v>1643313.8305002789</c:v>
                </c:pt>
                <c:pt idx="101">
                  <c:v>1725479.522025293</c:v>
                </c:pt>
                <c:pt idx="102">
                  <c:v>1811753.4981265578</c:v>
                </c:pt>
                <c:pt idx="103">
                  <c:v>1902341.1730328857</c:v>
                </c:pt>
                <c:pt idx="104">
                  <c:v>1997458.2316845299</c:v>
                </c:pt>
                <c:pt idx="105">
                  <c:v>2097331.1432687566</c:v>
                </c:pt>
                <c:pt idx="106">
                  <c:v>2202197.7004321944</c:v>
                </c:pt>
                <c:pt idx="107">
                  <c:v>2312307.5854538041</c:v>
                </c:pt>
                <c:pt idx="108">
                  <c:v>2427922.9647264946</c:v>
                </c:pt>
                <c:pt idx="109">
                  <c:v>2549319.1129628196</c:v>
                </c:pt>
                <c:pt idx="110">
                  <c:v>2676785.0686109606</c:v>
                </c:pt>
                <c:pt idx="111">
                  <c:v>2810624.3220415087</c:v>
                </c:pt>
                <c:pt idx="112">
                  <c:v>2951155.5381435845</c:v>
                </c:pt>
                <c:pt idx="113">
                  <c:v>3098713.315050764</c:v>
                </c:pt>
                <c:pt idx="114">
                  <c:v>3253648.9808033025</c:v>
                </c:pt>
                <c:pt idx="115">
                  <c:v>3416331.4298434677</c:v>
                </c:pt>
                <c:pt idx="116">
                  <c:v>3587148.0013356414</c:v>
                </c:pt>
                <c:pt idx="117">
                  <c:v>3766505.4014024236</c:v>
                </c:pt>
                <c:pt idx="118">
                  <c:v>3954830.6714725448</c:v>
                </c:pt>
                <c:pt idx="119">
                  <c:v>4152572.2050461723</c:v>
                </c:pt>
                <c:pt idx="120">
                  <c:v>4360200.8152984809</c:v>
                </c:pt>
                <c:pt idx="121">
                  <c:v>4578210.8560634051</c:v>
                </c:pt>
                <c:pt idx="122">
                  <c:v>4807121.3988665752</c:v>
                </c:pt>
                <c:pt idx="123">
                  <c:v>5047477.4688099045</c:v>
                </c:pt>
                <c:pt idx="124">
                  <c:v>5299851.3422504002</c:v>
                </c:pt>
                <c:pt idx="125">
                  <c:v>5564843.9093629206</c:v>
                </c:pt>
                <c:pt idx="126">
                  <c:v>5843086.1048310669</c:v>
                </c:pt>
                <c:pt idx="127">
                  <c:v>6135240.410072621</c:v>
                </c:pt>
                <c:pt idx="128">
                  <c:v>6442002.4305762518</c:v>
                </c:pt>
                <c:pt idx="129">
                  <c:v>6764102.5521050645</c:v>
                </c:pt>
                <c:pt idx="130">
                  <c:v>7102307.6797103183</c:v>
                </c:pt>
                <c:pt idx="131">
                  <c:v>7457423.0636958349</c:v>
                </c:pt>
                <c:pt idx="132">
                  <c:v>7830294.216880627</c:v>
                </c:pt>
                <c:pt idx="133">
                  <c:v>8221808.9277246585</c:v>
                </c:pt>
                <c:pt idx="134">
                  <c:v>8632899.3741108924</c:v>
                </c:pt>
                <c:pt idx="135">
                  <c:v>9064544.3428164367</c:v>
                </c:pt>
                <c:pt idx="136">
                  <c:v>9517771.5599572584</c:v>
                </c:pt>
                <c:pt idx="137">
                  <c:v>9993660.1379551217</c:v>
                </c:pt>
                <c:pt idx="138">
                  <c:v>10493343.144852879</c:v>
                </c:pt>
                <c:pt idx="139">
                  <c:v>11018010.302095523</c:v>
                </c:pt>
                <c:pt idx="140">
                  <c:v>11568910.817200299</c:v>
                </c:pt>
                <c:pt idx="141">
                  <c:v>12147356.358060315</c:v>
                </c:pt>
                <c:pt idx="142">
                  <c:v>12754724.175963331</c:v>
                </c:pt>
                <c:pt idx="143">
                  <c:v>13392460.384761497</c:v>
                </c:pt>
                <c:pt idx="144">
                  <c:v>14062083.403999573</c:v>
                </c:pt>
                <c:pt idx="145">
                  <c:v>14765187.574199552</c:v>
                </c:pt>
                <c:pt idx="146">
                  <c:v>15503446.952909529</c:v>
                </c:pt>
                <c:pt idx="147">
                  <c:v>16278619.300555006</c:v>
                </c:pt>
                <c:pt idx="148">
                  <c:v>17092550.265582755</c:v>
                </c:pt>
                <c:pt idx="149">
                  <c:v>17947177.778861895</c:v>
                </c:pt>
                <c:pt idx="150">
                  <c:v>18844536.66780499</c:v>
                </c:pt>
                <c:pt idx="151">
                  <c:v>19786763.501195241</c:v>
                </c:pt>
                <c:pt idx="152">
                  <c:v>20776101.676255003</c:v>
                </c:pt>
                <c:pt idx="153">
                  <c:v>21814906.760067753</c:v>
                </c:pt>
                <c:pt idx="154">
                  <c:v>22905652.098071143</c:v>
                </c:pt>
                <c:pt idx="155">
                  <c:v>24050934.702974699</c:v>
                </c:pt>
                <c:pt idx="156">
                  <c:v>25253481.438123435</c:v>
                </c:pt>
                <c:pt idx="157">
                  <c:v>26516155.510029607</c:v>
                </c:pt>
                <c:pt idx="158">
                  <c:v>27841963.285531089</c:v>
                </c:pt>
                <c:pt idx="159">
                  <c:v>29234061.449807644</c:v>
                </c:pt>
                <c:pt idx="160">
                  <c:v>30695764.522298027</c:v>
                </c:pt>
                <c:pt idx="161">
                  <c:v>32230552.748412929</c:v>
                </c:pt>
                <c:pt idx="162">
                  <c:v>33842080.385833576</c:v>
                </c:pt>
                <c:pt idx="163">
                  <c:v>35534184.40512526</c:v>
                </c:pt>
                <c:pt idx="164">
                  <c:v>37310893.625381522</c:v>
                </c:pt>
                <c:pt idx="165">
                  <c:v>39176438.306650601</c:v>
                </c:pt>
                <c:pt idx="166">
                  <c:v>41135260.221983135</c:v>
                </c:pt>
                <c:pt idx="167">
                  <c:v>43192023.233082294</c:v>
                </c:pt>
                <c:pt idx="168">
                  <c:v>45351624.394736409</c:v>
                </c:pt>
                <c:pt idx="169">
                  <c:v>47619205.614473231</c:v>
                </c:pt>
                <c:pt idx="170">
                  <c:v>50000165.895196892</c:v>
                </c:pt>
                <c:pt idx="171">
                  <c:v>52500174.18995674</c:v>
                </c:pt>
                <c:pt idx="172">
                  <c:v>55125182.899454579</c:v>
                </c:pt>
                <c:pt idx="173">
                  <c:v>57881442.044427313</c:v>
                </c:pt>
                <c:pt idx="174">
                  <c:v>60775514.146648683</c:v>
                </c:pt>
                <c:pt idx="175">
                  <c:v>63814289.853981122</c:v>
                </c:pt>
                <c:pt idx="176">
                  <c:v>67005004.346680179</c:v>
                </c:pt>
                <c:pt idx="177">
                  <c:v>70355254.564014196</c:v>
                </c:pt>
                <c:pt idx="178">
                  <c:v>73873017.292214915</c:v>
                </c:pt>
                <c:pt idx="179">
                  <c:v>77566668.156825662</c:v>
                </c:pt>
                <c:pt idx="180">
                  <c:v>81445001.564666942</c:v>
                </c:pt>
                <c:pt idx="181">
                  <c:v>85517251.642900288</c:v>
                </c:pt>
                <c:pt idx="182">
                  <c:v>89793114.225045308</c:v>
                </c:pt>
                <c:pt idx="183">
                  <c:v>94282769.936297581</c:v>
                </c:pt>
                <c:pt idx="184">
                  <c:v>98996908.433112457</c:v>
                </c:pt>
                <c:pt idx="185">
                  <c:v>103946753.85476808</c:v>
                </c:pt>
                <c:pt idx="186">
                  <c:v>109144091.5475065</c:v>
                </c:pt>
                <c:pt idx="187">
                  <c:v>114601296.12488182</c:v>
                </c:pt>
                <c:pt idx="188">
                  <c:v>120331360.93112591</c:v>
                </c:pt>
                <c:pt idx="189">
                  <c:v>126347928.9776822</c:v>
                </c:pt>
                <c:pt idx="190">
                  <c:v>132665325.42656632</c:v>
                </c:pt>
                <c:pt idx="191">
                  <c:v>139298591.69789463</c:v>
                </c:pt>
                <c:pt idx="192">
                  <c:v>146263521.28278938</c:v>
                </c:pt>
                <c:pt idx="193">
                  <c:v>153576697.34692886</c:v>
                </c:pt>
                <c:pt idx="194">
                  <c:v>161255532.2142753</c:v>
                </c:pt>
                <c:pt idx="195">
                  <c:v>169318308.82498908</c:v>
                </c:pt>
                <c:pt idx="196">
                  <c:v>177784224.26623854</c:v>
                </c:pt>
                <c:pt idx="197">
                  <c:v>186673435.47955048</c:v>
                </c:pt>
                <c:pt idx="198">
                  <c:v>196007107.253528</c:v>
                </c:pt>
                <c:pt idx="199">
                  <c:v>205807462.61620441</c:v>
                </c:pt>
                <c:pt idx="200">
                  <c:v>216097835.74701464</c:v>
                </c:pt>
                <c:pt idx="201">
                  <c:v>226902727.53436539</c:v>
                </c:pt>
                <c:pt idx="202">
                  <c:v>238247863.91108367</c:v>
                </c:pt>
                <c:pt idx="203">
                  <c:v>250160257.10663787</c:v>
                </c:pt>
                <c:pt idx="204">
                  <c:v>262668269.96196976</c:v>
                </c:pt>
                <c:pt idx="205">
                  <c:v>275801683.46006829</c:v>
                </c:pt>
                <c:pt idx="206">
                  <c:v>289591767.63307172</c:v>
                </c:pt>
                <c:pt idx="207">
                  <c:v>304071356.01472533</c:v>
                </c:pt>
                <c:pt idx="208">
                  <c:v>319274923.81546164</c:v>
                </c:pt>
                <c:pt idx="209">
                  <c:v>335238670.00623471</c:v>
                </c:pt>
                <c:pt idx="210">
                  <c:v>352000603.50654644</c:v>
                </c:pt>
                <c:pt idx="211">
                  <c:v>369600633.6818738</c:v>
                </c:pt>
                <c:pt idx="212">
                  <c:v>388080665.36596751</c:v>
                </c:pt>
                <c:pt idx="213">
                  <c:v>407484698.6342659</c:v>
                </c:pt>
                <c:pt idx="214">
                  <c:v>427858933.56597924</c:v>
                </c:pt>
                <c:pt idx="215">
                  <c:v>449251880.24427825</c:v>
                </c:pt>
                <c:pt idx="216">
                  <c:v>471714474.2564922</c:v>
                </c:pt>
                <c:pt idx="217">
                  <c:v>495300197.96931684</c:v>
                </c:pt>
                <c:pt idx="218">
                  <c:v>520065207.86778271</c:v>
                </c:pt>
                <c:pt idx="219">
                  <c:v>546068468.26117182</c:v>
                </c:pt>
                <c:pt idx="220">
                  <c:v>573371891.67423046</c:v>
                </c:pt>
                <c:pt idx="221">
                  <c:v>602040486.25794196</c:v>
                </c:pt>
                <c:pt idx="222">
                  <c:v>632142510.57083905</c:v>
                </c:pt>
                <c:pt idx="223">
                  <c:v>663749636.09938097</c:v>
                </c:pt>
                <c:pt idx="224">
                  <c:v>696937117.90435004</c:v>
                </c:pt>
                <c:pt idx="225">
                  <c:v>731783973.79956758</c:v>
                </c:pt>
                <c:pt idx="226">
                  <c:v>768373172.48954594</c:v>
                </c:pt>
                <c:pt idx="227">
                  <c:v>806791831.11402333</c:v>
                </c:pt>
                <c:pt idx="228">
                  <c:v>847131422.66972458</c:v>
                </c:pt>
                <c:pt idx="229">
                  <c:v>889487993.80321085</c:v>
                </c:pt>
                <c:pt idx="230">
                  <c:v>933962393.49337149</c:v>
                </c:pt>
                <c:pt idx="231">
                  <c:v>980660513.16804016</c:v>
                </c:pt>
                <c:pt idx="232">
                  <c:v>1029693538.8264422</c:v>
                </c:pt>
                <c:pt idx="233">
                  <c:v>1081178215.7677643</c:v>
                </c:pt>
                <c:pt idx="234">
                  <c:v>1135237126.5561526</c:v>
                </c:pt>
                <c:pt idx="235">
                  <c:v>1191998982.8839602</c:v>
                </c:pt>
                <c:pt idx="236">
                  <c:v>1251598932.0281584</c:v>
                </c:pt>
                <c:pt idx="237">
                  <c:v>1314178878.6295664</c:v>
                </c:pt>
                <c:pt idx="238">
                  <c:v>1379887822.5610447</c:v>
                </c:pt>
                <c:pt idx="239">
                  <c:v>1448882213.6890969</c:v>
                </c:pt>
                <c:pt idx="240">
                  <c:v>1521326324.3735518</c:v>
                </c:pt>
                <c:pt idx="241">
                  <c:v>1597392640.5922296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828103.10000000009</c:v>
                </c:pt>
                <c:pt idx="86">
                  <c:v>910913.41000000015</c:v>
                </c:pt>
                <c:pt idx="87">
                  <c:v>1002004.7510000003</c:v>
                </c:pt>
                <c:pt idx="88">
                  <c:v>1102205.2261000003</c:v>
                </c:pt>
                <c:pt idx="89">
                  <c:v>1212425.7487100004</c:v>
                </c:pt>
                <c:pt idx="90">
                  <c:v>1333668.3235810006</c:v>
                </c:pt>
                <c:pt idx="91">
                  <c:v>1467035.1559391008</c:v>
                </c:pt>
                <c:pt idx="92">
                  <c:v>1613738.6715330109</c:v>
                </c:pt>
                <c:pt idx="93">
                  <c:v>1775112.538686312</c:v>
                </c:pt>
                <c:pt idx="94">
                  <c:v>1952623.7925549434</c:v>
                </c:pt>
                <c:pt idx="95">
                  <c:v>2147886.1718104379</c:v>
                </c:pt>
                <c:pt idx="96">
                  <c:v>2362674.788991482</c:v>
                </c:pt>
                <c:pt idx="97">
                  <c:v>2598942.2678906303</c:v>
                </c:pt>
                <c:pt idx="98">
                  <c:v>2858836.4946796936</c:v>
                </c:pt>
                <c:pt idx="99">
                  <c:v>3144720.1441476634</c:v>
                </c:pt>
                <c:pt idx="100">
                  <c:v>3459192.1585624302</c:v>
                </c:pt>
                <c:pt idx="101">
                  <c:v>3805111.3744186736</c:v>
                </c:pt>
                <c:pt idx="102">
                  <c:v>4185622.5118605411</c:v>
                </c:pt>
                <c:pt idx="103">
                  <c:v>4604184.7630465953</c:v>
                </c:pt>
                <c:pt idx="104">
                  <c:v>5064603.2393512549</c:v>
                </c:pt>
                <c:pt idx="105">
                  <c:v>5571063.5632863808</c:v>
                </c:pt>
                <c:pt idx="106">
                  <c:v>6128169.9196150191</c:v>
                </c:pt>
                <c:pt idx="107">
                  <c:v>6740986.9115765216</c:v>
                </c:pt>
                <c:pt idx="108">
                  <c:v>7415085.6027341746</c:v>
                </c:pt>
                <c:pt idx="109">
                  <c:v>8156594.1630075928</c:v>
                </c:pt>
                <c:pt idx="110">
                  <c:v>8972253.5793083534</c:v>
                </c:pt>
                <c:pt idx="111">
                  <c:v>9869478.9372391887</c:v>
                </c:pt>
                <c:pt idx="112">
                  <c:v>10856426.830963109</c:v>
                </c:pt>
                <c:pt idx="113">
                  <c:v>11942069.514059421</c:v>
                </c:pt>
                <c:pt idx="114">
                  <c:v>13136276.465465363</c:v>
                </c:pt>
                <c:pt idx="115">
                  <c:v>14449904.1120119</c:v>
                </c:pt>
                <c:pt idx="116">
                  <c:v>15894894.523213092</c:v>
                </c:pt>
                <c:pt idx="117">
                  <c:v>17484383.975534402</c:v>
                </c:pt>
                <c:pt idx="118">
                  <c:v>19232822.373087842</c:v>
                </c:pt>
                <c:pt idx="119">
                  <c:v>21156104.610396627</c:v>
                </c:pt>
                <c:pt idx="120">
                  <c:v>23271715.071436293</c:v>
                </c:pt>
                <c:pt idx="121">
                  <c:v>25598886.578579925</c:v>
                </c:pt>
                <c:pt idx="122">
                  <c:v>28158775.23643792</c:v>
                </c:pt>
                <c:pt idx="123">
                  <c:v>30974652.760081716</c:v>
                </c:pt>
                <c:pt idx="124">
                  <c:v>34072118.03608989</c:v>
                </c:pt>
                <c:pt idx="125">
                  <c:v>37479329.839698881</c:v>
                </c:pt>
                <c:pt idx="126">
                  <c:v>41227262.82366877</c:v>
                </c:pt>
                <c:pt idx="127">
                  <c:v>45349989.10603565</c:v>
                </c:pt>
                <c:pt idx="128">
                  <c:v>49884988.016639218</c:v>
                </c:pt>
                <c:pt idx="129">
                  <c:v>54873486.818303145</c:v>
                </c:pt>
                <c:pt idx="130">
                  <c:v>60360835.500133462</c:v>
                </c:pt>
                <c:pt idx="131">
                  <c:v>66396919.050146811</c:v>
                </c:pt>
                <c:pt idx="132">
                  <c:v>73036610.955161497</c:v>
                </c:pt>
                <c:pt idx="133">
                  <c:v>80340272.050677657</c:v>
                </c:pt>
                <c:pt idx="134">
                  <c:v>88374299.255745426</c:v>
                </c:pt>
                <c:pt idx="135">
                  <c:v>97211729.181319982</c:v>
                </c:pt>
                <c:pt idx="136">
                  <c:v>106932902.09945199</c:v>
                </c:pt>
                <c:pt idx="137">
                  <c:v>117626192.30939719</c:v>
                </c:pt>
                <c:pt idx="138">
                  <c:v>129388811.54033692</c:v>
                </c:pt>
                <c:pt idx="139">
                  <c:v>142327692.69437063</c:v>
                </c:pt>
                <c:pt idx="140">
                  <c:v>156560461.9638077</c:v>
                </c:pt>
                <c:pt idx="141">
                  <c:v>172216508.1601885</c:v>
                </c:pt>
                <c:pt idx="142">
                  <c:v>189438158.97620738</c:v>
                </c:pt>
                <c:pt idx="143">
                  <c:v>208381974.87382814</c:v>
                </c:pt>
                <c:pt idx="144">
                  <c:v>229220172.36121097</c:v>
                </c:pt>
                <c:pt idx="145">
                  <c:v>252142189.59733209</c:v>
                </c:pt>
                <c:pt idx="146">
                  <c:v>277356408.55706531</c:v>
                </c:pt>
                <c:pt idx="147">
                  <c:v>305092049.41277188</c:v>
                </c:pt>
                <c:pt idx="148">
                  <c:v>335601254.35404909</c:v>
                </c:pt>
                <c:pt idx="149">
                  <c:v>369161379.78945404</c:v>
                </c:pt>
                <c:pt idx="150">
                  <c:v>406077517.76839948</c:v>
                </c:pt>
                <c:pt idx="151">
                  <c:v>446685269.54523945</c:v>
                </c:pt>
                <c:pt idx="152">
                  <c:v>491353796.49976343</c:v>
                </c:pt>
                <c:pt idx="153">
                  <c:v>540489176.14973986</c:v>
                </c:pt>
                <c:pt idx="154">
                  <c:v>594538093.76471388</c:v>
                </c:pt>
                <c:pt idx="155">
                  <c:v>653991903.14118528</c:v>
                </c:pt>
                <c:pt idx="156">
                  <c:v>719391093.45530391</c:v>
                </c:pt>
                <c:pt idx="157">
                  <c:v>791330202.80083442</c:v>
                </c:pt>
                <c:pt idx="158">
                  <c:v>870463223.08091795</c:v>
                </c:pt>
                <c:pt idx="159">
                  <c:v>957509545.38900983</c:v>
                </c:pt>
                <c:pt idx="160">
                  <c:v>1053260499.9279109</c:v>
                </c:pt>
                <c:pt idx="161">
                  <c:v>1158586549.9207022</c:v>
                </c:pt>
                <c:pt idx="162">
                  <c:v>1274445204.9127727</c:v>
                </c:pt>
                <c:pt idx="163">
                  <c:v>1401889725.4040501</c:v>
                </c:pt>
                <c:pt idx="164">
                  <c:v>1542078697.9444551</c:v>
                </c:pt>
                <c:pt idx="165">
                  <c:v>1696286567.7389009</c:v>
                </c:pt>
                <c:pt idx="166">
                  <c:v>1865915224.5127912</c:v>
                </c:pt>
                <c:pt idx="167">
                  <c:v>2052506746.9640703</c:v>
                </c:pt>
                <c:pt idx="168">
                  <c:v>2257757421.6604776</c:v>
                </c:pt>
                <c:pt idx="169">
                  <c:v>2483533163.8265257</c:v>
                </c:pt>
                <c:pt idx="170">
                  <c:v>2731886480.2091784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903385.2</c:v>
                </c:pt>
                <c:pt idx="86">
                  <c:v>1084062.24</c:v>
                </c:pt>
                <c:pt idx="87">
                  <c:v>1300874.6879999998</c:v>
                </c:pt>
                <c:pt idx="88">
                  <c:v>1561049.6255999997</c:v>
                </c:pt>
                <c:pt idx="89">
                  <c:v>1873259.5507199995</c:v>
                </c:pt>
                <c:pt idx="90">
                  <c:v>2247911.4608639991</c:v>
                </c:pt>
                <c:pt idx="91">
                  <c:v>2697493.7530367989</c:v>
                </c:pt>
                <c:pt idx="92">
                  <c:v>3236992.5036441586</c:v>
                </c:pt>
                <c:pt idx="93">
                  <c:v>3884391.0043729902</c:v>
                </c:pt>
                <c:pt idx="94">
                  <c:v>4661269.2052475885</c:v>
                </c:pt>
                <c:pt idx="95">
                  <c:v>5593523.046297106</c:v>
                </c:pt>
                <c:pt idx="96">
                  <c:v>6712227.655556527</c:v>
                </c:pt>
                <c:pt idx="97">
                  <c:v>8054673.1866678316</c:v>
                </c:pt>
                <c:pt idx="98">
                  <c:v>9665607.8240013979</c:v>
                </c:pt>
                <c:pt idx="99">
                  <c:v>11598729.388801677</c:v>
                </c:pt>
                <c:pt idx="100">
                  <c:v>13918475.266562013</c:v>
                </c:pt>
                <c:pt idx="101">
                  <c:v>16702170.319874415</c:v>
                </c:pt>
                <c:pt idx="102">
                  <c:v>20042604.383849297</c:v>
                </c:pt>
                <c:pt idx="103">
                  <c:v>24051125.260619156</c:v>
                </c:pt>
                <c:pt idx="104">
                  <c:v>28861350.312742986</c:v>
                </c:pt>
                <c:pt idx="105">
                  <c:v>34633620.375291578</c:v>
                </c:pt>
                <c:pt idx="106">
                  <c:v>41560344.45034989</c:v>
                </c:pt>
                <c:pt idx="107">
                  <c:v>49872413.340419866</c:v>
                </c:pt>
                <c:pt idx="108">
                  <c:v>59846896.008503839</c:v>
                </c:pt>
                <c:pt idx="109">
                  <c:v>71816275.210204601</c:v>
                </c:pt>
                <c:pt idx="110">
                  <c:v>86179530.252245516</c:v>
                </c:pt>
                <c:pt idx="111">
                  <c:v>103415436.30269462</c:v>
                </c:pt>
                <c:pt idx="112">
                  <c:v>124098523.56323354</c:v>
                </c:pt>
                <c:pt idx="113">
                  <c:v>148918228.27588025</c:v>
                </c:pt>
                <c:pt idx="114">
                  <c:v>178701873.93105629</c:v>
                </c:pt>
                <c:pt idx="115">
                  <c:v>214442248.71726754</c:v>
                </c:pt>
                <c:pt idx="116">
                  <c:v>257330698.46072105</c:v>
                </c:pt>
                <c:pt idx="117">
                  <c:v>308796838.15286523</c:v>
                </c:pt>
                <c:pt idx="118">
                  <c:v>370556205.78343827</c:v>
                </c:pt>
                <c:pt idx="119">
                  <c:v>444667446.94012588</c:v>
                </c:pt>
                <c:pt idx="120">
                  <c:v>533600936.32815105</c:v>
                </c:pt>
                <c:pt idx="121">
                  <c:v>640321123.59378123</c:v>
                </c:pt>
                <c:pt idx="122">
                  <c:v>768385348.31253743</c:v>
                </c:pt>
                <c:pt idx="123">
                  <c:v>922062417.97504485</c:v>
                </c:pt>
                <c:pt idx="124">
                  <c:v>1106474901.5700538</c:v>
                </c:pt>
                <c:pt idx="125">
                  <c:v>1327769881.8840644</c:v>
                </c:pt>
                <c:pt idx="126">
                  <c:v>1593323858.2608774</c:v>
                </c:pt>
                <c:pt idx="127">
                  <c:v>1911988629.9130528</c:v>
                </c:pt>
                <c:pt idx="128">
                  <c:v>2294386355.8956633</c:v>
                </c:pt>
                <c:pt idx="129">
                  <c:v>2753263627.0747957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  <c:pt idx="71">
                  <c:v>52909</c:v>
                </c:pt>
                <c:pt idx="72">
                  <c:v>58708</c:v>
                </c:pt>
                <c:pt idx="73">
                  <c:v>64517</c:v>
                </c:pt>
                <c:pt idx="74">
                  <c:v>69273</c:v>
                </c:pt>
                <c:pt idx="75">
                  <c:v>74453</c:v>
                </c:pt>
                <c:pt idx="76">
                  <c:v>81744</c:v>
                </c:pt>
                <c:pt idx="77">
                  <c:v>88203</c:v>
                </c:pt>
                <c:pt idx="78">
                  <c:v>95317</c:v>
                </c:pt>
                <c:pt idx="79">
                  <c:v>102374</c:v>
                </c:pt>
                <c:pt idx="80">
                  <c:v>108347</c:v>
                </c:pt>
                <c:pt idx="81">
                  <c:v>113927</c:v>
                </c:pt>
                <c:pt idx="82">
                  <c:v>119313</c:v>
                </c:pt>
                <c:pt idx="83">
                  <c:v>125807</c:v>
                </c:pt>
                <c:pt idx="84">
                  <c:v>133995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0.15693992398157527</c:v>
                </c:pt>
                <c:pt idx="58">
                  <c:v>0.15798742961492049</c:v>
                </c:pt>
                <c:pt idx="59">
                  <c:v>0.16781374807798569</c:v>
                </c:pt>
                <c:pt idx="60">
                  <c:v>0.17172267316584486</c:v>
                </c:pt>
                <c:pt idx="61">
                  <c:v>0.17522264177302685</c:v>
                </c:pt>
                <c:pt idx="62">
                  <c:v>0.16717626557580312</c:v>
                </c:pt>
                <c:pt idx="63">
                  <c:v>0.15618821436383321</c:v>
                </c:pt>
                <c:pt idx="64">
                  <c:v>0.14340926641632143</c:v>
                </c:pt>
                <c:pt idx="65">
                  <c:v>0.14123094279273482</c:v>
                </c:pt>
                <c:pt idx="66">
                  <c:v>0.13921825217367592</c:v>
                </c:pt>
                <c:pt idx="67">
                  <c:v>0.13756575507975008</c:v>
                </c:pt>
                <c:pt idx="68">
                  <c:v>0.12801257733185847</c:v>
                </c:pt>
                <c:pt idx="69">
                  <c:v>0.11696509453373742</c:v>
                </c:pt>
                <c:pt idx="70">
                  <c:v>0.10162891798839342</c:v>
                </c:pt>
                <c:pt idx="71">
                  <c:v>9.0535040138073564E-2</c:v>
                </c:pt>
                <c:pt idx="72">
                  <c:v>8.1019314391831035E-2</c:v>
                </c:pt>
                <c:pt idx="73">
                  <c:v>7.8900225821027625E-2</c:v>
                </c:pt>
                <c:pt idx="74">
                  <c:v>7.4508119262926373E-2</c:v>
                </c:pt>
                <c:pt idx="75">
                  <c:v>6.7719189199018093E-2</c:v>
                </c:pt>
                <c:pt idx="76">
                  <c:v>5.3835351859419678E-2</c:v>
                </c:pt>
                <c:pt idx="77">
                  <c:v>4.2578803293836488E-2</c:v>
                </c:pt>
                <c:pt idx="78">
                  <c:v>3.2486916226533324E-2</c:v>
                </c:pt>
                <c:pt idx="79">
                  <c:v>2.7295842981778451E-2</c:v>
                </c:pt>
                <c:pt idx="80">
                  <c:v>2.3383506469995208E-2</c:v>
                </c:pt>
                <c:pt idx="81">
                  <c:v>2.1702915420529118E-2</c:v>
                </c:pt>
                <c:pt idx="82">
                  <c:v>1.6312692087180929E-2</c:v>
                </c:pt>
                <c:pt idx="83">
                  <c:v>7.1982760095101366E-3</c:v>
                </c:pt>
                <c:pt idx="84">
                  <c:v>-6.1495495814401684E-3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0.11845937449570128</c:v>
                </c:pt>
                <c:pt idx="71">
                  <c:v>0.11649488356803173</c:v>
                </c:pt>
                <c:pt idx="72">
                  <c:v>0.11547901903301543</c:v>
                </c:pt>
                <c:pt idx="73">
                  <c:v>0.11540180423255382</c:v>
                </c:pt>
                <c:pt idx="74">
                  <c:v>0.11185744394414421</c:v>
                </c:pt>
                <c:pt idx="75">
                  <c:v>0.10564854548031406</c:v>
                </c:pt>
                <c:pt idx="76">
                  <c:v>9.7811950197093614E-2</c:v>
                </c:pt>
                <c:pt idx="77">
                  <c:v>9.109417200188881E-2</c:v>
                </c:pt>
                <c:pt idx="78">
                  <c:v>8.5634240793204183E-2</c:v>
                </c:pt>
                <c:pt idx="79">
                  <c:v>8.2416484716561975E-2</c:v>
                </c:pt>
                <c:pt idx="80">
                  <c:v>8.0117212666301743E-2</c:v>
                </c:pt>
                <c:pt idx="81">
                  <c:v>7.593842489108231E-2</c:v>
                </c:pt>
                <c:pt idx="82">
                  <c:v>6.9617439410268808E-2</c:v>
                </c:pt>
                <c:pt idx="83">
                  <c:v>6.2669650197518648E-2</c:v>
                </c:pt>
                <c:pt idx="84">
                  <c:v>5.8223860225560843E-2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748191.4899345506</c:v>
                </c:pt>
                <c:pt idx="86">
                  <c:v>743590.44927078648</c:v>
                </c:pt>
                <c:pt idx="87">
                  <c:v>739017.70293471043</c:v>
                </c:pt>
                <c:pt idx="88">
                  <c:v>734473.07692895143</c:v>
                </c:pt>
                <c:pt idx="89">
                  <c:v>729956.39832614386</c:v>
                </c:pt>
                <c:pt idx="90">
                  <c:v>725467.49526234774</c:v>
                </c:pt>
                <c:pt idx="91">
                  <c:v>721006.19693050871</c:v>
                </c:pt>
                <c:pt idx="92">
                  <c:v>716572.33357395895</c:v>
                </c:pt>
                <c:pt idx="93">
                  <c:v>712165.73647995759</c:v>
                </c:pt>
                <c:pt idx="94">
                  <c:v>707786.23797327117</c:v>
                </c:pt>
                <c:pt idx="95">
                  <c:v>703433.67140979355</c:v>
                </c:pt>
                <c:pt idx="96">
                  <c:v>699107.87117020448</c:v>
                </c:pt>
                <c:pt idx="97">
                  <c:v>694808.67265366821</c:v>
                </c:pt>
                <c:pt idx="98">
                  <c:v>690535.91227156983</c:v>
                </c:pt>
                <c:pt idx="99">
                  <c:v>686289.42744129081</c:v>
                </c:pt>
                <c:pt idx="100">
                  <c:v>682069.05658002233</c:v>
                </c:pt>
                <c:pt idx="101">
                  <c:v>677874.63909861736</c:v>
                </c:pt>
                <c:pt idx="102">
                  <c:v>673706.01539547951</c:v>
                </c:pt>
                <c:pt idx="103">
                  <c:v>669563.02685049048</c:v>
                </c:pt>
                <c:pt idx="104">
                  <c:v>665445.51581897424</c:v>
                </c:pt>
                <c:pt idx="105">
                  <c:v>661353.32562569843</c:v>
                </c:pt>
                <c:pt idx="106">
                  <c:v>657286.3005589128</c:v>
                </c:pt>
                <c:pt idx="107">
                  <c:v>653244.28586442431</c:v>
                </c:pt>
                <c:pt idx="108">
                  <c:v>649227.12773970852</c:v>
                </c:pt>
                <c:pt idx="109">
                  <c:v>645234.67332805716</c:v>
                </c:pt>
                <c:pt idx="110">
                  <c:v>641266.77071276191</c:v>
                </c:pt>
                <c:pt idx="111">
                  <c:v>637323.26891133375</c:v>
                </c:pt>
                <c:pt idx="112">
                  <c:v>633404.01786975795</c:v>
                </c:pt>
                <c:pt idx="113">
                  <c:v>629508.8684567844</c:v>
                </c:pt>
                <c:pt idx="114">
                  <c:v>625637.6724582531</c:v>
                </c:pt>
                <c:pt idx="115">
                  <c:v>621790.28257145418</c:v>
                </c:pt>
                <c:pt idx="116">
                  <c:v>617966.55239952332</c:v>
                </c:pt>
                <c:pt idx="117">
                  <c:v>614166.33644587081</c:v>
                </c:pt>
                <c:pt idx="118">
                  <c:v>610389.4901086454</c:v>
                </c:pt>
                <c:pt idx="119">
                  <c:v>606635.86967523233</c:v>
                </c:pt>
                <c:pt idx="120">
                  <c:v>602905.33231678442</c:v>
                </c:pt>
                <c:pt idx="121">
                  <c:v>599197.73608278763</c:v>
                </c:pt>
                <c:pt idx="122">
                  <c:v>595512.9398956598</c:v>
                </c:pt>
                <c:pt idx="123">
                  <c:v>591850.80354538222</c:v>
                </c:pt>
                <c:pt idx="124">
                  <c:v>588211.18768416462</c:v>
                </c:pt>
                <c:pt idx="125">
                  <c:v>584593.95382114302</c:v>
                </c:pt>
                <c:pt idx="126">
                  <c:v>580998.96431710979</c:v>
                </c:pt>
                <c:pt idx="127">
                  <c:v>577426.08237927628</c:v>
                </c:pt>
                <c:pt idx="128">
                  <c:v>573875.1720560682</c:v>
                </c:pt>
                <c:pt idx="129">
                  <c:v>570346.09823195182</c:v>
                </c:pt>
                <c:pt idx="130">
                  <c:v>566838.72662229347</c:v>
                </c:pt>
                <c:pt idx="131">
                  <c:v>563352.92376824922</c:v>
                </c:pt>
                <c:pt idx="132">
                  <c:v>559888.55703168712</c:v>
                </c:pt>
                <c:pt idx="133">
                  <c:v>556445.49459013972</c:v>
                </c:pt>
                <c:pt idx="134">
                  <c:v>553023.6054317886</c:v>
                </c:pt>
                <c:pt idx="135">
                  <c:v>549622.759350479</c:v>
                </c:pt>
                <c:pt idx="136">
                  <c:v>546242.82694076526</c:v>
                </c:pt>
                <c:pt idx="137">
                  <c:v>542883.67959298694</c:v>
                </c:pt>
                <c:pt idx="138">
                  <c:v>539545.18948837521</c:v>
                </c:pt>
                <c:pt idx="139">
                  <c:v>536227.22959418886</c:v>
                </c:pt>
                <c:pt idx="140">
                  <c:v>532929.6736588811</c:v>
                </c:pt>
                <c:pt idx="141">
                  <c:v>529652.39620729501</c:v>
                </c:pt>
                <c:pt idx="142">
                  <c:v>526395.27253588964</c:v>
                </c:pt>
                <c:pt idx="143">
                  <c:v>523158.17870799446</c:v>
                </c:pt>
                <c:pt idx="144">
                  <c:v>519940.99154909368</c:v>
                </c:pt>
                <c:pt idx="145">
                  <c:v>516743.58864213934</c:v>
                </c:pt>
                <c:pt idx="146">
                  <c:v>513565.84832289314</c:v>
                </c:pt>
                <c:pt idx="147">
                  <c:v>510407.64967529709</c:v>
                </c:pt>
                <c:pt idx="148">
                  <c:v>507268.8725268725</c:v>
                </c:pt>
                <c:pt idx="149">
                  <c:v>504149.39744414721</c:v>
                </c:pt>
                <c:pt idx="150">
                  <c:v>501049.10572811123</c:v>
                </c:pt>
                <c:pt idx="151">
                  <c:v>497967.87940969993</c:v>
                </c:pt>
                <c:pt idx="152">
                  <c:v>494905.60124530533</c:v>
                </c:pt>
                <c:pt idx="153">
                  <c:v>491862.15471231483</c:v>
                </c:pt>
                <c:pt idx="154">
                  <c:v>488837.42400467745</c:v>
                </c:pt>
                <c:pt idx="155">
                  <c:v>485831.29402849718</c:v>
                </c:pt>
                <c:pt idx="156">
                  <c:v>482843.65039765369</c:v>
                </c:pt>
                <c:pt idx="157">
                  <c:v>479874.37942944973</c:v>
                </c:pt>
                <c:pt idx="158">
                  <c:v>476923.36814028549</c:v>
                </c:pt>
                <c:pt idx="159">
                  <c:v>473990.50424135936</c:v>
                </c:pt>
                <c:pt idx="160">
                  <c:v>471075.6761343953</c:v>
                </c:pt>
                <c:pt idx="161">
                  <c:v>468178.77290739637</c:v>
                </c:pt>
                <c:pt idx="162">
                  <c:v>465299.68433042453</c:v>
                </c:pt>
                <c:pt idx="163">
                  <c:v>462438.30085140612</c:v>
                </c:pt>
                <c:pt idx="164">
                  <c:v>459594.51359196345</c:v>
                </c:pt>
                <c:pt idx="165">
                  <c:v>456768.2143432718</c:v>
                </c:pt>
                <c:pt idx="166">
                  <c:v>453959.29556194192</c:v>
                </c:pt>
                <c:pt idx="167">
                  <c:v>451167.65036592807</c:v>
                </c:pt>
                <c:pt idx="168">
                  <c:v>448393.17253046093</c:v>
                </c:pt>
                <c:pt idx="169">
                  <c:v>445635.7564840056</c:v>
                </c:pt>
                <c:pt idx="170">
                  <c:v>442895.2973042446</c:v>
                </c:pt>
                <c:pt idx="171">
                  <c:v>440171.69071408542</c:v>
                </c:pt>
                <c:pt idx="172">
                  <c:v>437464.83307769278</c:v>
                </c:pt>
                <c:pt idx="173">
                  <c:v>434774.62139654503</c:v>
                </c:pt>
                <c:pt idx="174">
                  <c:v>432100.95330551511</c:v>
                </c:pt>
                <c:pt idx="175">
                  <c:v>429443.72706897528</c:v>
                </c:pt>
                <c:pt idx="176">
                  <c:v>426802.84157692612</c:v>
                </c:pt>
                <c:pt idx="177">
                  <c:v>424178.19634114922</c:v>
                </c:pt>
                <c:pt idx="178">
                  <c:v>421569.69149138342</c:v>
                </c:pt>
                <c:pt idx="179">
                  <c:v>418977.22777152469</c:v>
                </c:pt>
                <c:pt idx="180">
                  <c:v>416400.70653584931</c:v>
                </c:pt>
                <c:pt idx="181">
                  <c:v>413840.02974526037</c:v>
                </c:pt>
                <c:pt idx="182">
                  <c:v>411295.09996355721</c:v>
                </c:pt>
                <c:pt idx="183">
                  <c:v>408765.8203537279</c:v>
                </c:pt>
                <c:pt idx="184">
                  <c:v>406252.09467426455</c:v>
                </c:pt>
                <c:pt idx="185">
                  <c:v>403753.82727550121</c:v>
                </c:pt>
                <c:pt idx="186">
                  <c:v>401270.92309597426</c:v>
                </c:pt>
                <c:pt idx="187">
                  <c:v>398803.28765880526</c:v>
                </c:pt>
                <c:pt idx="188">
                  <c:v>396350.8270681061</c:v>
                </c:pt>
                <c:pt idx="189">
                  <c:v>393913.44800540595</c:v>
                </c:pt>
                <c:pt idx="190">
                  <c:v>391491.05772610067</c:v>
                </c:pt>
                <c:pt idx="191">
                  <c:v>389083.56405592355</c:v>
                </c:pt>
                <c:pt idx="192">
                  <c:v>386690.87538743817</c:v>
                </c:pt>
                <c:pt idx="193">
                  <c:v>384312.90067655261</c:v>
                </c:pt>
                <c:pt idx="194">
                  <c:v>381949.54943905503</c:v>
                </c:pt>
                <c:pt idx="195">
                  <c:v>379600.73174717079</c:v>
                </c:pt>
                <c:pt idx="196">
                  <c:v>377266.35822614061</c:v>
                </c:pt>
                <c:pt idx="197">
                  <c:v>374946.34005081956</c:v>
                </c:pt>
                <c:pt idx="198">
                  <c:v>372640.5889422975</c:v>
                </c:pt>
                <c:pt idx="199">
                  <c:v>370349.01716453978</c:v>
                </c:pt>
                <c:pt idx="200">
                  <c:v>368071.5375210488</c:v>
                </c:pt>
                <c:pt idx="201">
                  <c:v>365808.06335154618</c:v>
                </c:pt>
                <c:pt idx="202">
                  <c:v>363558.50852867524</c:v>
                </c:pt>
                <c:pt idx="203">
                  <c:v>361322.78745472373</c:v>
                </c:pt>
                <c:pt idx="204">
                  <c:v>359100.81505836674</c:v>
                </c:pt>
                <c:pt idx="205">
                  <c:v>356892.50679142971</c:v>
                </c:pt>
                <c:pt idx="206">
                  <c:v>354697.77862567134</c:v>
                </c:pt>
                <c:pt idx="207">
                  <c:v>352516.54704958608</c:v>
                </c:pt>
                <c:pt idx="208">
                  <c:v>350348.72906522657</c:v>
                </c:pt>
                <c:pt idx="209">
                  <c:v>348194.24218504538</c:v>
                </c:pt>
                <c:pt idx="210">
                  <c:v>346053.00442875642</c:v>
                </c:pt>
                <c:pt idx="211">
                  <c:v>343924.93432021543</c:v>
                </c:pt>
                <c:pt idx="212">
                  <c:v>341809.95088431967</c:v>
                </c:pt>
                <c:pt idx="213">
                  <c:v>339707.9736439269</c:v>
                </c:pt>
                <c:pt idx="214">
                  <c:v>337618.92261679302</c:v>
                </c:pt>
                <c:pt idx="215">
                  <c:v>335542.71831252862</c:v>
                </c:pt>
                <c:pt idx="216">
                  <c:v>333479.28172957449</c:v>
                </c:pt>
                <c:pt idx="217">
                  <c:v>331428.53435219539</c:v>
                </c:pt>
                <c:pt idx="218">
                  <c:v>329390.39814749249</c:v>
                </c:pt>
                <c:pt idx="219">
                  <c:v>327364.79556243418</c:v>
                </c:pt>
                <c:pt idx="220">
                  <c:v>325351.64952090493</c:v>
                </c:pt>
                <c:pt idx="221">
                  <c:v>323350.88342077279</c:v>
                </c:pt>
                <c:pt idx="222">
                  <c:v>321362.42113097425</c:v>
                </c:pt>
                <c:pt idx="223">
                  <c:v>319386.18698861764</c:v>
                </c:pt>
                <c:pt idx="224">
                  <c:v>317422.10579610401</c:v>
                </c:pt>
                <c:pt idx="225">
                  <c:v>315470.10281826573</c:v>
                </c:pt>
                <c:pt idx="226">
                  <c:v>313530.10377952276</c:v>
                </c:pt>
                <c:pt idx="227">
                  <c:v>311602.03486105648</c:v>
                </c:pt>
                <c:pt idx="228">
                  <c:v>309685.82269800076</c:v>
                </c:pt>
                <c:pt idx="229">
                  <c:v>307781.39437665028</c:v>
                </c:pt>
                <c:pt idx="230">
                  <c:v>305888.67743168626</c:v>
                </c:pt>
                <c:pt idx="231">
                  <c:v>304007.59984341892</c:v>
                </c:pt>
                <c:pt idx="232">
                  <c:v>302138.09003504721</c:v>
                </c:pt>
                <c:pt idx="233">
                  <c:v>300280.07686993503</c:v>
                </c:pt>
                <c:pt idx="234">
                  <c:v>298433.48964890471</c:v>
                </c:pt>
                <c:pt idx="235">
                  <c:v>296598.25810754654</c:v>
                </c:pt>
                <c:pt idx="236">
                  <c:v>294774.31241354538</c:v>
                </c:pt>
                <c:pt idx="237">
                  <c:v>292961.58316402335</c:v>
                </c:pt>
                <c:pt idx="238">
                  <c:v>291160.00138289895</c:v>
                </c:pt>
                <c:pt idx="239">
                  <c:v>289369.49851826258</c:v>
                </c:pt>
                <c:pt idx="240">
                  <c:v>287590.00643976801</c:v>
                </c:pt>
                <c:pt idx="241">
                  <c:v>285821.45743603993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790462.05</c:v>
                </c:pt>
                <c:pt idx="86">
                  <c:v>829985.15250000008</c:v>
                </c:pt>
                <c:pt idx="87">
                  <c:v>871484.41012500017</c:v>
                </c:pt>
                <c:pt idx="88">
                  <c:v>915058.63063125021</c:v>
                </c:pt>
                <c:pt idx="89">
                  <c:v>960811.5621628128</c:v>
                </c:pt>
                <c:pt idx="90">
                  <c:v>1008852.1402709535</c:v>
                </c:pt>
                <c:pt idx="91">
                  <c:v>1059294.7472845013</c:v>
                </c:pt>
                <c:pt idx="92">
                  <c:v>1112259.4846487264</c:v>
                </c:pt>
                <c:pt idx="93">
                  <c:v>1167872.4588811628</c:v>
                </c:pt>
                <c:pt idx="94">
                  <c:v>1226266.081825221</c:v>
                </c:pt>
                <c:pt idx="95">
                  <c:v>1287579.385916482</c:v>
                </c:pt>
                <c:pt idx="96">
                  <c:v>1351958.3552123061</c:v>
                </c:pt>
                <c:pt idx="97">
                  <c:v>1419556.2729729216</c:v>
                </c:pt>
                <c:pt idx="98">
                  <c:v>1490534.0866215678</c:v>
                </c:pt>
                <c:pt idx="99">
                  <c:v>1565060.7909526464</c:v>
                </c:pt>
                <c:pt idx="100">
                  <c:v>1643313.8305002789</c:v>
                </c:pt>
                <c:pt idx="101">
                  <c:v>1725479.522025293</c:v>
                </c:pt>
                <c:pt idx="102">
                  <c:v>1811753.4981265578</c:v>
                </c:pt>
                <c:pt idx="103">
                  <c:v>1902341.1730328857</c:v>
                </c:pt>
                <c:pt idx="104">
                  <c:v>1997458.2316845299</c:v>
                </c:pt>
                <c:pt idx="105">
                  <c:v>2097331.1432687566</c:v>
                </c:pt>
                <c:pt idx="106">
                  <c:v>2202197.7004321944</c:v>
                </c:pt>
                <c:pt idx="107">
                  <c:v>2312307.5854538041</c:v>
                </c:pt>
                <c:pt idx="108">
                  <c:v>2427922.9647264946</c:v>
                </c:pt>
                <c:pt idx="109">
                  <c:v>2549319.1129628196</c:v>
                </c:pt>
                <c:pt idx="110">
                  <c:v>2676785.0686109606</c:v>
                </c:pt>
                <c:pt idx="111">
                  <c:v>2810624.3220415087</c:v>
                </c:pt>
                <c:pt idx="112">
                  <c:v>2951155.5381435845</c:v>
                </c:pt>
                <c:pt idx="113">
                  <c:v>3098713.315050764</c:v>
                </c:pt>
                <c:pt idx="114">
                  <c:v>3253648.9808033025</c:v>
                </c:pt>
                <c:pt idx="115">
                  <c:v>3416331.4298434677</c:v>
                </c:pt>
                <c:pt idx="116">
                  <c:v>3587148.0013356414</c:v>
                </c:pt>
                <c:pt idx="117">
                  <c:v>3766505.4014024236</c:v>
                </c:pt>
                <c:pt idx="118">
                  <c:v>3954830.6714725448</c:v>
                </c:pt>
                <c:pt idx="119">
                  <c:v>4152572.2050461723</c:v>
                </c:pt>
                <c:pt idx="120">
                  <c:v>4360200.8152984809</c:v>
                </c:pt>
                <c:pt idx="121">
                  <c:v>4578210.8560634051</c:v>
                </c:pt>
                <c:pt idx="122">
                  <c:v>4807121.3988665752</c:v>
                </c:pt>
                <c:pt idx="123">
                  <c:v>5047477.4688099045</c:v>
                </c:pt>
                <c:pt idx="124">
                  <c:v>5299851.3422504002</c:v>
                </c:pt>
                <c:pt idx="125">
                  <c:v>5564843.9093629206</c:v>
                </c:pt>
                <c:pt idx="126">
                  <c:v>5843086.1048310669</c:v>
                </c:pt>
                <c:pt idx="127">
                  <c:v>6135240.410072621</c:v>
                </c:pt>
                <c:pt idx="128">
                  <c:v>6442002.4305762518</c:v>
                </c:pt>
                <c:pt idx="129">
                  <c:v>6764102.5521050645</c:v>
                </c:pt>
                <c:pt idx="130">
                  <c:v>7102307.6797103183</c:v>
                </c:pt>
                <c:pt idx="131">
                  <c:v>7457423.0636958349</c:v>
                </c:pt>
                <c:pt idx="132">
                  <c:v>7830294.216880627</c:v>
                </c:pt>
                <c:pt idx="133">
                  <c:v>8221808.9277246585</c:v>
                </c:pt>
                <c:pt idx="134">
                  <c:v>8632899.3741108924</c:v>
                </c:pt>
                <c:pt idx="135">
                  <c:v>9064544.3428164367</c:v>
                </c:pt>
                <c:pt idx="136">
                  <c:v>9517771.5599572584</c:v>
                </c:pt>
                <c:pt idx="137">
                  <c:v>9993660.1379551217</c:v>
                </c:pt>
                <c:pt idx="138">
                  <c:v>10493343.144852879</c:v>
                </c:pt>
                <c:pt idx="139">
                  <c:v>11018010.302095523</c:v>
                </c:pt>
                <c:pt idx="140">
                  <c:v>11568910.817200299</c:v>
                </c:pt>
                <c:pt idx="141">
                  <c:v>12147356.358060315</c:v>
                </c:pt>
                <c:pt idx="142">
                  <c:v>12754724.175963331</c:v>
                </c:pt>
                <c:pt idx="143">
                  <c:v>13392460.384761497</c:v>
                </c:pt>
                <c:pt idx="144">
                  <c:v>14062083.403999573</c:v>
                </c:pt>
                <c:pt idx="145">
                  <c:v>14765187.574199552</c:v>
                </c:pt>
                <c:pt idx="146">
                  <c:v>15503446.952909529</c:v>
                </c:pt>
                <c:pt idx="147">
                  <c:v>16278619.300555006</c:v>
                </c:pt>
                <c:pt idx="148">
                  <c:v>17092550.265582755</c:v>
                </c:pt>
                <c:pt idx="149">
                  <c:v>17947177.778861895</c:v>
                </c:pt>
                <c:pt idx="150">
                  <c:v>18844536.66780499</c:v>
                </c:pt>
                <c:pt idx="151">
                  <c:v>19786763.501195241</c:v>
                </c:pt>
                <c:pt idx="152">
                  <c:v>20776101.676255003</c:v>
                </c:pt>
                <c:pt idx="153">
                  <c:v>21814906.760067753</c:v>
                </c:pt>
                <c:pt idx="154">
                  <c:v>22905652.098071143</c:v>
                </c:pt>
                <c:pt idx="155">
                  <c:v>24050934.702974699</c:v>
                </c:pt>
                <c:pt idx="156">
                  <c:v>25253481.438123435</c:v>
                </c:pt>
                <c:pt idx="157">
                  <c:v>26516155.510029607</c:v>
                </c:pt>
                <c:pt idx="158">
                  <c:v>27841963.285531089</c:v>
                </c:pt>
                <c:pt idx="159">
                  <c:v>29234061.449807644</c:v>
                </c:pt>
                <c:pt idx="160">
                  <c:v>30695764.522298027</c:v>
                </c:pt>
                <c:pt idx="161">
                  <c:v>32230552.748412929</c:v>
                </c:pt>
                <c:pt idx="162">
                  <c:v>33842080.385833576</c:v>
                </c:pt>
                <c:pt idx="163">
                  <c:v>35534184.40512526</c:v>
                </c:pt>
                <c:pt idx="164">
                  <c:v>37310893.625381522</c:v>
                </c:pt>
                <c:pt idx="165">
                  <c:v>39176438.306650601</c:v>
                </c:pt>
                <c:pt idx="166">
                  <c:v>41135260.221983135</c:v>
                </c:pt>
                <c:pt idx="167">
                  <c:v>43192023.233082294</c:v>
                </c:pt>
                <c:pt idx="168">
                  <c:v>45351624.394736409</c:v>
                </c:pt>
                <c:pt idx="169">
                  <c:v>47619205.614473231</c:v>
                </c:pt>
                <c:pt idx="170">
                  <c:v>50000165.895196892</c:v>
                </c:pt>
                <c:pt idx="171">
                  <c:v>52500174.18995674</c:v>
                </c:pt>
                <c:pt idx="172">
                  <c:v>55125182.899454579</c:v>
                </c:pt>
                <c:pt idx="173">
                  <c:v>57881442.044427313</c:v>
                </c:pt>
                <c:pt idx="174">
                  <c:v>60775514.146648683</c:v>
                </c:pt>
                <c:pt idx="175">
                  <c:v>63814289.853981122</c:v>
                </c:pt>
                <c:pt idx="176">
                  <c:v>67005004.346680179</c:v>
                </c:pt>
                <c:pt idx="177">
                  <c:v>70355254.564014196</c:v>
                </c:pt>
                <c:pt idx="178">
                  <c:v>73873017.292214915</c:v>
                </c:pt>
                <c:pt idx="179">
                  <c:v>77566668.156825662</c:v>
                </c:pt>
                <c:pt idx="180">
                  <c:v>81445001.564666942</c:v>
                </c:pt>
                <c:pt idx="181">
                  <c:v>85517251.642900288</c:v>
                </c:pt>
                <c:pt idx="182">
                  <c:v>89793114.225045308</c:v>
                </c:pt>
                <c:pt idx="183">
                  <c:v>94282769.936297581</c:v>
                </c:pt>
                <c:pt idx="184">
                  <c:v>98996908.433112457</c:v>
                </c:pt>
                <c:pt idx="185">
                  <c:v>103946753.85476808</c:v>
                </c:pt>
                <c:pt idx="186">
                  <c:v>109144091.5475065</c:v>
                </c:pt>
                <c:pt idx="187">
                  <c:v>114601296.12488182</c:v>
                </c:pt>
                <c:pt idx="188">
                  <c:v>120331360.93112591</c:v>
                </c:pt>
                <c:pt idx="189">
                  <c:v>126347928.9776822</c:v>
                </c:pt>
                <c:pt idx="190">
                  <c:v>132665325.42656632</c:v>
                </c:pt>
                <c:pt idx="191">
                  <c:v>139298591.69789463</c:v>
                </c:pt>
                <c:pt idx="192">
                  <c:v>146263521.28278938</c:v>
                </c:pt>
                <c:pt idx="193">
                  <c:v>153576697.34692886</c:v>
                </c:pt>
                <c:pt idx="194">
                  <c:v>161255532.2142753</c:v>
                </c:pt>
                <c:pt idx="195">
                  <c:v>169318308.82498908</c:v>
                </c:pt>
                <c:pt idx="196">
                  <c:v>177784224.26623854</c:v>
                </c:pt>
                <c:pt idx="197">
                  <c:v>186673435.47955048</c:v>
                </c:pt>
                <c:pt idx="198">
                  <c:v>196007107.253528</c:v>
                </c:pt>
                <c:pt idx="199">
                  <c:v>205807462.61620441</c:v>
                </c:pt>
                <c:pt idx="200">
                  <c:v>216097835.74701464</c:v>
                </c:pt>
                <c:pt idx="201">
                  <c:v>226902727.53436539</c:v>
                </c:pt>
                <c:pt idx="202">
                  <c:v>238247863.91108367</c:v>
                </c:pt>
                <c:pt idx="203">
                  <c:v>250160257.10663787</c:v>
                </c:pt>
                <c:pt idx="204">
                  <c:v>262668269.96196976</c:v>
                </c:pt>
                <c:pt idx="205">
                  <c:v>275801683.46006829</c:v>
                </c:pt>
                <c:pt idx="206">
                  <c:v>289591767.63307172</c:v>
                </c:pt>
                <c:pt idx="207">
                  <c:v>304071356.01472533</c:v>
                </c:pt>
                <c:pt idx="208">
                  <c:v>319274923.81546164</c:v>
                </c:pt>
                <c:pt idx="209">
                  <c:v>335238670.00623471</c:v>
                </c:pt>
                <c:pt idx="210">
                  <c:v>352000603.50654644</c:v>
                </c:pt>
                <c:pt idx="211">
                  <c:v>369600633.6818738</c:v>
                </c:pt>
                <c:pt idx="212">
                  <c:v>388080665.36596751</c:v>
                </c:pt>
                <c:pt idx="213">
                  <c:v>407484698.6342659</c:v>
                </c:pt>
                <c:pt idx="214">
                  <c:v>427858933.56597924</c:v>
                </c:pt>
                <c:pt idx="215">
                  <c:v>449251880.24427825</c:v>
                </c:pt>
                <c:pt idx="216">
                  <c:v>471714474.2564922</c:v>
                </c:pt>
                <c:pt idx="217">
                  <c:v>495300197.96931684</c:v>
                </c:pt>
                <c:pt idx="218">
                  <c:v>520065207.86778271</c:v>
                </c:pt>
                <c:pt idx="219">
                  <c:v>546068468.26117182</c:v>
                </c:pt>
                <c:pt idx="220">
                  <c:v>573371891.67423046</c:v>
                </c:pt>
                <c:pt idx="221">
                  <c:v>602040486.25794196</c:v>
                </c:pt>
                <c:pt idx="222">
                  <c:v>632142510.57083905</c:v>
                </c:pt>
                <c:pt idx="223">
                  <c:v>663749636.09938097</c:v>
                </c:pt>
                <c:pt idx="224">
                  <c:v>696937117.90435004</c:v>
                </c:pt>
                <c:pt idx="225">
                  <c:v>731783973.79956758</c:v>
                </c:pt>
                <c:pt idx="226">
                  <c:v>768373172.48954594</c:v>
                </c:pt>
                <c:pt idx="227">
                  <c:v>806791831.11402333</c:v>
                </c:pt>
                <c:pt idx="228">
                  <c:v>847131422.66972458</c:v>
                </c:pt>
                <c:pt idx="229">
                  <c:v>889487993.80321085</c:v>
                </c:pt>
                <c:pt idx="230">
                  <c:v>933962393.49337149</c:v>
                </c:pt>
                <c:pt idx="231">
                  <c:v>980660513.16804016</c:v>
                </c:pt>
                <c:pt idx="232">
                  <c:v>1029693538.8264422</c:v>
                </c:pt>
                <c:pt idx="233">
                  <c:v>1081178215.7677643</c:v>
                </c:pt>
                <c:pt idx="234">
                  <c:v>1135237126.5561526</c:v>
                </c:pt>
                <c:pt idx="235">
                  <c:v>1191998982.8839602</c:v>
                </c:pt>
                <c:pt idx="236">
                  <c:v>1251598932.0281584</c:v>
                </c:pt>
                <c:pt idx="237">
                  <c:v>1314178878.6295664</c:v>
                </c:pt>
                <c:pt idx="238">
                  <c:v>1379887822.5610447</c:v>
                </c:pt>
                <c:pt idx="239">
                  <c:v>1448882213.6890969</c:v>
                </c:pt>
                <c:pt idx="240">
                  <c:v>1521326324.3735518</c:v>
                </c:pt>
                <c:pt idx="241">
                  <c:v>1597392640.5922296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828103.10000000009</c:v>
                </c:pt>
                <c:pt idx="86">
                  <c:v>910913.41000000015</c:v>
                </c:pt>
                <c:pt idx="87">
                  <c:v>1002004.7510000003</c:v>
                </c:pt>
                <c:pt idx="88">
                  <c:v>1102205.2261000003</c:v>
                </c:pt>
                <c:pt idx="89">
                  <c:v>1212425.7487100004</c:v>
                </c:pt>
                <c:pt idx="90">
                  <c:v>1333668.3235810006</c:v>
                </c:pt>
                <c:pt idx="91">
                  <c:v>1467035.1559391008</c:v>
                </c:pt>
                <c:pt idx="92">
                  <c:v>1613738.6715330109</c:v>
                </c:pt>
                <c:pt idx="93">
                  <c:v>1775112.538686312</c:v>
                </c:pt>
                <c:pt idx="94">
                  <c:v>1952623.7925549434</c:v>
                </c:pt>
                <c:pt idx="95">
                  <c:v>2147886.1718104379</c:v>
                </c:pt>
                <c:pt idx="96">
                  <c:v>2362674.788991482</c:v>
                </c:pt>
                <c:pt idx="97">
                  <c:v>2598942.2678906303</c:v>
                </c:pt>
                <c:pt idx="98">
                  <c:v>2858836.4946796936</c:v>
                </c:pt>
                <c:pt idx="99">
                  <c:v>3144720.1441476634</c:v>
                </c:pt>
                <c:pt idx="100">
                  <c:v>3459192.1585624302</c:v>
                </c:pt>
                <c:pt idx="101">
                  <c:v>3805111.3744186736</c:v>
                </c:pt>
                <c:pt idx="102">
                  <c:v>4185622.5118605411</c:v>
                </c:pt>
                <c:pt idx="103">
                  <c:v>4604184.7630465953</c:v>
                </c:pt>
                <c:pt idx="104">
                  <c:v>5064603.2393512549</c:v>
                </c:pt>
                <c:pt idx="105">
                  <c:v>5571063.5632863808</c:v>
                </c:pt>
                <c:pt idx="106">
                  <c:v>6128169.9196150191</c:v>
                </c:pt>
                <c:pt idx="107">
                  <c:v>6740986.9115765216</c:v>
                </c:pt>
                <c:pt idx="108">
                  <c:v>7415085.6027341746</c:v>
                </c:pt>
                <c:pt idx="109">
                  <c:v>8156594.1630075928</c:v>
                </c:pt>
                <c:pt idx="110">
                  <c:v>8972253.5793083534</c:v>
                </c:pt>
                <c:pt idx="111">
                  <c:v>9869478.9372391887</c:v>
                </c:pt>
                <c:pt idx="112">
                  <c:v>10856426.830963109</c:v>
                </c:pt>
                <c:pt idx="113">
                  <c:v>11942069.514059421</c:v>
                </c:pt>
                <c:pt idx="114">
                  <c:v>13136276.465465363</c:v>
                </c:pt>
                <c:pt idx="115">
                  <c:v>14449904.1120119</c:v>
                </c:pt>
                <c:pt idx="116">
                  <c:v>15894894.523213092</c:v>
                </c:pt>
                <c:pt idx="117">
                  <c:v>17484383.975534402</c:v>
                </c:pt>
                <c:pt idx="118">
                  <c:v>19232822.373087842</c:v>
                </c:pt>
                <c:pt idx="119">
                  <c:v>21156104.610396627</c:v>
                </c:pt>
                <c:pt idx="120">
                  <c:v>23271715.071436293</c:v>
                </c:pt>
                <c:pt idx="121">
                  <c:v>25598886.578579925</c:v>
                </c:pt>
                <c:pt idx="122">
                  <c:v>28158775.23643792</c:v>
                </c:pt>
                <c:pt idx="123">
                  <c:v>30974652.760081716</c:v>
                </c:pt>
                <c:pt idx="124">
                  <c:v>34072118.03608989</c:v>
                </c:pt>
                <c:pt idx="125">
                  <c:v>37479329.839698881</c:v>
                </c:pt>
                <c:pt idx="126">
                  <c:v>41227262.82366877</c:v>
                </c:pt>
                <c:pt idx="127">
                  <c:v>45349989.10603565</c:v>
                </c:pt>
                <c:pt idx="128">
                  <c:v>49884988.016639218</c:v>
                </c:pt>
                <c:pt idx="129">
                  <c:v>54873486.818303145</c:v>
                </c:pt>
                <c:pt idx="130">
                  <c:v>60360835.500133462</c:v>
                </c:pt>
                <c:pt idx="131">
                  <c:v>66396919.050146811</c:v>
                </c:pt>
                <c:pt idx="132">
                  <c:v>73036610.955161497</c:v>
                </c:pt>
                <c:pt idx="133">
                  <c:v>80340272.050677657</c:v>
                </c:pt>
                <c:pt idx="134">
                  <c:v>88374299.255745426</c:v>
                </c:pt>
                <c:pt idx="135">
                  <c:v>97211729.181319982</c:v>
                </c:pt>
                <c:pt idx="136">
                  <c:v>106932902.09945199</c:v>
                </c:pt>
                <c:pt idx="137">
                  <c:v>117626192.30939719</c:v>
                </c:pt>
                <c:pt idx="138">
                  <c:v>129388811.54033692</c:v>
                </c:pt>
                <c:pt idx="139">
                  <c:v>142327692.69437063</c:v>
                </c:pt>
                <c:pt idx="140">
                  <c:v>156560461.9638077</c:v>
                </c:pt>
                <c:pt idx="141">
                  <c:v>172216508.1601885</c:v>
                </c:pt>
                <c:pt idx="142">
                  <c:v>189438158.97620738</c:v>
                </c:pt>
                <c:pt idx="143">
                  <c:v>208381974.87382814</c:v>
                </c:pt>
                <c:pt idx="144">
                  <c:v>229220172.36121097</c:v>
                </c:pt>
                <c:pt idx="145">
                  <c:v>252142189.59733209</c:v>
                </c:pt>
                <c:pt idx="146">
                  <c:v>277356408.55706531</c:v>
                </c:pt>
                <c:pt idx="147">
                  <c:v>305092049.41277188</c:v>
                </c:pt>
                <c:pt idx="148">
                  <c:v>335601254.35404909</c:v>
                </c:pt>
                <c:pt idx="149">
                  <c:v>369161379.78945404</c:v>
                </c:pt>
                <c:pt idx="150">
                  <c:v>406077517.76839948</c:v>
                </c:pt>
                <c:pt idx="151">
                  <c:v>446685269.54523945</c:v>
                </c:pt>
                <c:pt idx="152">
                  <c:v>491353796.49976343</c:v>
                </c:pt>
                <c:pt idx="153">
                  <c:v>540489176.14973986</c:v>
                </c:pt>
                <c:pt idx="154">
                  <c:v>594538093.76471388</c:v>
                </c:pt>
                <c:pt idx="155">
                  <c:v>653991903.14118528</c:v>
                </c:pt>
                <c:pt idx="156">
                  <c:v>719391093.45530391</c:v>
                </c:pt>
                <c:pt idx="157">
                  <c:v>791330202.80083442</c:v>
                </c:pt>
                <c:pt idx="158">
                  <c:v>870463223.08091795</c:v>
                </c:pt>
                <c:pt idx="159">
                  <c:v>957509545.38900983</c:v>
                </c:pt>
                <c:pt idx="160">
                  <c:v>1053260499.9279109</c:v>
                </c:pt>
                <c:pt idx="161">
                  <c:v>1158586549.9207022</c:v>
                </c:pt>
                <c:pt idx="162">
                  <c:v>1274445204.9127727</c:v>
                </c:pt>
                <c:pt idx="163">
                  <c:v>1401889725.4040501</c:v>
                </c:pt>
                <c:pt idx="164">
                  <c:v>1542078697.9444551</c:v>
                </c:pt>
                <c:pt idx="165">
                  <c:v>1696286567.7389009</c:v>
                </c:pt>
                <c:pt idx="166">
                  <c:v>1865915224.5127912</c:v>
                </c:pt>
                <c:pt idx="167">
                  <c:v>2052506746.9640703</c:v>
                </c:pt>
                <c:pt idx="168">
                  <c:v>2257757421.6604776</c:v>
                </c:pt>
                <c:pt idx="169">
                  <c:v>2483533163.8265257</c:v>
                </c:pt>
                <c:pt idx="170">
                  <c:v>2731886480.2091784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903385.2</c:v>
                </c:pt>
                <c:pt idx="86">
                  <c:v>1084062.24</c:v>
                </c:pt>
                <c:pt idx="87">
                  <c:v>1300874.6879999998</c:v>
                </c:pt>
                <c:pt idx="88">
                  <c:v>1561049.6255999997</c:v>
                </c:pt>
                <c:pt idx="89">
                  <c:v>1873259.5507199995</c:v>
                </c:pt>
                <c:pt idx="90">
                  <c:v>2247911.4608639991</c:v>
                </c:pt>
                <c:pt idx="91">
                  <c:v>2697493.7530367989</c:v>
                </c:pt>
                <c:pt idx="92">
                  <c:v>3236992.5036441586</c:v>
                </c:pt>
                <c:pt idx="93">
                  <c:v>3884391.0043729902</c:v>
                </c:pt>
                <c:pt idx="94">
                  <c:v>4661269.2052475885</c:v>
                </c:pt>
                <c:pt idx="95">
                  <c:v>5593523.046297106</c:v>
                </c:pt>
                <c:pt idx="96">
                  <c:v>6712227.655556527</c:v>
                </c:pt>
                <c:pt idx="97">
                  <c:v>8054673.1866678316</c:v>
                </c:pt>
                <c:pt idx="98">
                  <c:v>9665607.8240013979</c:v>
                </c:pt>
                <c:pt idx="99">
                  <c:v>11598729.388801677</c:v>
                </c:pt>
                <c:pt idx="100">
                  <c:v>13918475.266562013</c:v>
                </c:pt>
                <c:pt idx="101">
                  <c:v>16702170.319874415</c:v>
                </c:pt>
                <c:pt idx="102">
                  <c:v>20042604.383849297</c:v>
                </c:pt>
                <c:pt idx="103">
                  <c:v>24051125.260619156</c:v>
                </c:pt>
                <c:pt idx="104">
                  <c:v>28861350.312742986</c:v>
                </c:pt>
                <c:pt idx="105">
                  <c:v>34633620.375291578</c:v>
                </c:pt>
                <c:pt idx="106">
                  <c:v>41560344.45034989</c:v>
                </c:pt>
                <c:pt idx="107">
                  <c:v>49872413.340419866</c:v>
                </c:pt>
                <c:pt idx="108">
                  <c:v>59846896.008503839</c:v>
                </c:pt>
                <c:pt idx="109">
                  <c:v>71816275.210204601</c:v>
                </c:pt>
                <c:pt idx="110">
                  <c:v>86179530.252245516</c:v>
                </c:pt>
                <c:pt idx="111">
                  <c:v>103415436.30269462</c:v>
                </c:pt>
                <c:pt idx="112">
                  <c:v>124098523.56323354</c:v>
                </c:pt>
                <c:pt idx="113">
                  <c:v>148918228.27588025</c:v>
                </c:pt>
                <c:pt idx="114">
                  <c:v>178701873.93105629</c:v>
                </c:pt>
                <c:pt idx="115">
                  <c:v>214442248.71726754</c:v>
                </c:pt>
                <c:pt idx="116">
                  <c:v>257330698.46072105</c:v>
                </c:pt>
                <c:pt idx="117">
                  <c:v>308796838.15286523</c:v>
                </c:pt>
                <c:pt idx="118">
                  <c:v>370556205.78343827</c:v>
                </c:pt>
                <c:pt idx="119">
                  <c:v>444667446.94012588</c:v>
                </c:pt>
                <c:pt idx="120">
                  <c:v>533600936.32815105</c:v>
                </c:pt>
                <c:pt idx="121">
                  <c:v>640321123.59378123</c:v>
                </c:pt>
                <c:pt idx="122">
                  <c:v>768385348.31253743</c:v>
                </c:pt>
                <c:pt idx="123">
                  <c:v>922062417.97504485</c:v>
                </c:pt>
                <c:pt idx="124">
                  <c:v>1106474901.5700538</c:v>
                </c:pt>
                <c:pt idx="125">
                  <c:v>1327769881.8840644</c:v>
                </c:pt>
                <c:pt idx="126">
                  <c:v>1593323858.2608774</c:v>
                </c:pt>
                <c:pt idx="127">
                  <c:v>1911988629.9130528</c:v>
                </c:pt>
                <c:pt idx="128">
                  <c:v>2294386355.8956633</c:v>
                </c:pt>
                <c:pt idx="129">
                  <c:v>2753263627.0747957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662034</c:v>
                </c:pt>
                <c:pt idx="73">
                  <c:v>727454</c:v>
                </c:pt>
                <c:pt idx="74">
                  <c:v>745645</c:v>
                </c:pt>
                <c:pt idx="75">
                  <c:v>747421</c:v>
                </c:pt>
                <c:pt idx="76">
                  <c:v>766290</c:v>
                </c:pt>
                <c:pt idx="77">
                  <c:v>783700</c:v>
                </c:pt>
                <c:pt idx="78">
                  <c:v>812970</c:v>
                </c:pt>
                <c:pt idx="79">
                  <c:v>844009</c:v>
                </c:pt>
                <c:pt idx="80">
                  <c:v>835705</c:v>
                </c:pt>
                <c:pt idx="81">
                  <c:v>835465</c:v>
                </c:pt>
                <c:pt idx="82">
                  <c:v>819289</c:v>
                </c:pt>
                <c:pt idx="83">
                  <c:v>793794</c:v>
                </c:pt>
                <c:pt idx="84">
                  <c:v>752821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  <c:pt idx="71">
                  <c:v>52909</c:v>
                </c:pt>
                <c:pt idx="72">
                  <c:v>58708</c:v>
                </c:pt>
                <c:pt idx="73">
                  <c:v>64517</c:v>
                </c:pt>
                <c:pt idx="74">
                  <c:v>69273</c:v>
                </c:pt>
                <c:pt idx="75">
                  <c:v>74453</c:v>
                </c:pt>
                <c:pt idx="76">
                  <c:v>81744</c:v>
                </c:pt>
                <c:pt idx="77">
                  <c:v>88203</c:v>
                </c:pt>
                <c:pt idx="78">
                  <c:v>95317</c:v>
                </c:pt>
                <c:pt idx="79">
                  <c:v>102374</c:v>
                </c:pt>
                <c:pt idx="80">
                  <c:v>108347</c:v>
                </c:pt>
                <c:pt idx="81">
                  <c:v>113927</c:v>
                </c:pt>
                <c:pt idx="82">
                  <c:v>119313</c:v>
                </c:pt>
                <c:pt idx="83">
                  <c:v>125807</c:v>
                </c:pt>
                <c:pt idx="84">
                  <c:v>133995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0.15693992398157527</c:v>
                </c:pt>
                <c:pt idx="58">
                  <c:v>0.15798742961492049</c:v>
                </c:pt>
                <c:pt idx="59">
                  <c:v>0.16781374807798569</c:v>
                </c:pt>
                <c:pt idx="60">
                  <c:v>0.17172267316584486</c:v>
                </c:pt>
                <c:pt idx="61">
                  <c:v>0.17522264177302685</c:v>
                </c:pt>
                <c:pt idx="62">
                  <c:v>0.16717626557580312</c:v>
                </c:pt>
                <c:pt idx="63">
                  <c:v>0.15618821436383321</c:v>
                </c:pt>
                <c:pt idx="64">
                  <c:v>0.14340926641632143</c:v>
                </c:pt>
                <c:pt idx="65">
                  <c:v>0.14123094279273482</c:v>
                </c:pt>
                <c:pt idx="66">
                  <c:v>0.13921825217367592</c:v>
                </c:pt>
                <c:pt idx="67">
                  <c:v>0.13756575507975008</c:v>
                </c:pt>
                <c:pt idx="68">
                  <c:v>0.12801257733185847</c:v>
                </c:pt>
                <c:pt idx="69">
                  <c:v>0.11696509453373742</c:v>
                </c:pt>
                <c:pt idx="70">
                  <c:v>0.10162891798839342</c:v>
                </c:pt>
                <c:pt idx="71">
                  <c:v>9.0535040138073564E-2</c:v>
                </c:pt>
                <c:pt idx="72">
                  <c:v>8.1019314391831035E-2</c:v>
                </c:pt>
                <c:pt idx="73">
                  <c:v>7.8900225821027625E-2</c:v>
                </c:pt>
                <c:pt idx="74">
                  <c:v>7.4508119262926373E-2</c:v>
                </c:pt>
                <c:pt idx="75">
                  <c:v>6.7719189199018093E-2</c:v>
                </c:pt>
                <c:pt idx="76">
                  <c:v>5.3835351859419678E-2</c:v>
                </c:pt>
                <c:pt idx="77">
                  <c:v>4.2578803293836488E-2</c:v>
                </c:pt>
                <c:pt idx="78">
                  <c:v>3.2486916226533324E-2</c:v>
                </c:pt>
                <c:pt idx="79">
                  <c:v>2.7295842981778451E-2</c:v>
                </c:pt>
                <c:pt idx="80">
                  <c:v>2.3383506469995208E-2</c:v>
                </c:pt>
                <c:pt idx="81">
                  <c:v>2.1702915420529118E-2</c:v>
                </c:pt>
                <c:pt idx="82">
                  <c:v>1.6312692087180929E-2</c:v>
                </c:pt>
                <c:pt idx="83">
                  <c:v>7.1982760095101366E-3</c:v>
                </c:pt>
                <c:pt idx="84">
                  <c:v>-6.1495495814401684E-3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0.11845937449570128</c:v>
                </c:pt>
                <c:pt idx="71">
                  <c:v>0.11649488356803173</c:v>
                </c:pt>
                <c:pt idx="72">
                  <c:v>0.11547901903301543</c:v>
                </c:pt>
                <c:pt idx="73">
                  <c:v>0.11540180423255382</c:v>
                </c:pt>
                <c:pt idx="74">
                  <c:v>0.11185744394414421</c:v>
                </c:pt>
                <c:pt idx="75">
                  <c:v>0.10564854548031406</c:v>
                </c:pt>
                <c:pt idx="76">
                  <c:v>9.7811950197093614E-2</c:v>
                </c:pt>
                <c:pt idx="77">
                  <c:v>9.109417200188881E-2</c:v>
                </c:pt>
                <c:pt idx="78">
                  <c:v>8.5634240793204183E-2</c:v>
                </c:pt>
                <c:pt idx="79">
                  <c:v>8.2416484716561975E-2</c:v>
                </c:pt>
                <c:pt idx="80">
                  <c:v>8.0117212666301743E-2</c:v>
                </c:pt>
                <c:pt idx="81">
                  <c:v>7.593842489108231E-2</c:v>
                </c:pt>
                <c:pt idx="82">
                  <c:v>6.9617439410268808E-2</c:v>
                </c:pt>
                <c:pt idx="83">
                  <c:v>6.2669650197518648E-2</c:v>
                </c:pt>
                <c:pt idx="84">
                  <c:v>5.8223860225560843E-2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2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928409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396223</c:v>
                </c:pt>
                <c:pt idx="36">
                  <c:v>429052</c:v>
                </c:pt>
                <c:pt idx="37">
                  <c:v>461437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90848</c:v>
                </c:pt>
                <c:pt idx="36">
                  <c:v>93773</c:v>
                </c:pt>
                <c:pt idx="37">
                  <c:v>98963</c:v>
                </c:pt>
                <c:pt idx="38">
                  <c:v>110065</c:v>
                </c:pt>
                <c:pt idx="39">
                  <c:v>113959</c:v>
                </c:pt>
                <c:pt idx="40">
                  <c:v>118781</c:v>
                </c:pt>
                <c:pt idx="41">
                  <c:v>125931</c:v>
                </c:pt>
                <c:pt idx="42">
                  <c:v>130727</c:v>
                </c:pt>
                <c:pt idx="43">
                  <c:v>133670</c:v>
                </c:pt>
                <c:pt idx="44">
                  <c:v>137875</c:v>
                </c:pt>
                <c:pt idx="45">
                  <c:v>131361</c:v>
                </c:pt>
                <c:pt idx="46">
                  <c:v>134582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7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12722</c:v>
                </c:pt>
                <c:pt idx="35">
                  <c:v>14695</c:v>
                </c:pt>
                <c:pt idx="36">
                  <c:v>16478</c:v>
                </c:pt>
                <c:pt idx="37">
                  <c:v>18586</c:v>
                </c:pt>
                <c:pt idx="38">
                  <c:v>20463</c:v>
                </c:pt>
                <c:pt idx="39">
                  <c:v>22020</c:v>
                </c:pt>
                <c:pt idx="40">
                  <c:v>23529</c:v>
                </c:pt>
                <c:pt idx="41">
                  <c:v>25832</c:v>
                </c:pt>
                <c:pt idx="42">
                  <c:v>28326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0.18081976867509955</c:v>
                </c:pt>
                <c:pt idx="35" formatCode="0%">
                  <c:v>0.16664532534721066</c:v>
                </c:pt>
                <c:pt idx="36" formatCode="0%">
                  <c:v>0.15539326762957226</c:v>
                </c:pt>
                <c:pt idx="37" formatCode="0%">
                  <c:v>0.14729872906486174</c:v>
                </c:pt>
                <c:pt idx="38" formatCode="0%">
                  <c:v>0.14052496327120298</c:v>
                </c:pt>
                <c:pt idx="39" formatCode="0%">
                  <c:v>0.13115809949052712</c:v>
                </c:pt>
                <c:pt idx="40" formatCode="0%">
                  <c:v>0.11712973948952114</c:v>
                </c:pt>
                <c:pt idx="41" formatCode="0%">
                  <c:v>0.10292436993274638</c:v>
                </c:pt>
                <c:pt idx="42" formatCode="0%">
                  <c:v>9.3576909620494433E-2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0.18436401314356821</c:v>
                </c:pt>
                <c:pt idx="32" formatCode="0%">
                  <c:v>0.16363060308592914</c:v>
                </c:pt>
                <c:pt idx="33" formatCode="0%">
                  <c:v>0.13950113378327167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9.0139253684604848E-2</c:v>
                </c:pt>
                <c:pt idx="38" formatCode="0%">
                  <c:v>8.8822890436514923E-2</c:v>
                </c:pt>
                <c:pt idx="39" formatCode="0%">
                  <c:v>8.4807154067991108E-2</c:v>
                </c:pt>
                <c:pt idx="40" formatCode="0%">
                  <c:v>8.0527693116613966E-2</c:v>
                </c:pt>
                <c:pt idx="41" formatCode="0%">
                  <c:v>7.10204271672666E-2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0.40345096993370677</c:v>
                </c:pt>
                <c:pt idx="21" formatCode="0%">
                  <c:v>0.37205584073042924</c:v>
                </c:pt>
                <c:pt idx="22" formatCode="0%">
                  <c:v>0.3349325023135637</c:v>
                </c:pt>
                <c:pt idx="23" formatCode="0%">
                  <c:v>0.2865024157821236</c:v>
                </c:pt>
                <c:pt idx="24" formatCode="0%">
                  <c:v>0.26543550726277315</c:v>
                </c:pt>
                <c:pt idx="25" formatCode="0%">
                  <c:v>0.24801965977647242</c:v>
                </c:pt>
                <c:pt idx="26" formatCode="0%">
                  <c:v>0.22964186254226901</c:v>
                </c:pt>
                <c:pt idx="27" formatCode="0%">
                  <c:v>0.21198144462401824</c:v>
                </c:pt>
                <c:pt idx="28" formatCode="0%">
                  <c:v>0.19513905892992031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0.11335108719645715</c:v>
                </c:pt>
                <c:pt idx="36" formatCode="0%">
                  <c:v>0.10299002612660546</c:v>
                </c:pt>
                <c:pt idx="37" formatCode="0%">
                  <c:v>9.2738121924994907E-2</c:v>
                </c:pt>
                <c:pt idx="38" formatCode="0%">
                  <c:v>8.5577479706835088E-2</c:v>
                </c:pt>
                <c:pt idx="39" formatCode="0%">
                  <c:v>7.9719477464635702E-2</c:v>
                </c:pt>
                <c:pt idx="40" formatCode="0%">
                  <c:v>7.5130871378612671E-2</c:v>
                </c:pt>
                <c:pt idx="41" formatCode="0%">
                  <c:v>6.9070777154818311E-2</c:v>
                </c:pt>
                <c:pt idx="42" formatCode="0%">
                  <c:v>6.2938083288152979E-2</c:v>
                </c:pt>
                <c:pt idx="43" formatCode="0%">
                  <c:v>5.6614288364693101E-2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0.11452389646797172</c:v>
                </c:pt>
                <c:pt idx="36" formatCode="0%">
                  <c:v>0.12346588776565093</c:v>
                </c:pt>
                <c:pt idx="37" formatCode="0%">
                  <c:v>0.12844951830669035</c:v>
                </c:pt>
                <c:pt idx="38" formatCode="0%">
                  <c:v>0.12154777200521856</c:v>
                </c:pt>
                <c:pt idx="39" formatCode="0%">
                  <c:v>0.12039011916791094</c:v>
                </c:pt>
                <c:pt idx="40" formatCode="0%">
                  <c:v>0.10083595019049667</c:v>
                </c:pt>
                <c:pt idx="41" formatCode="0%">
                  <c:v>7.7990232373804133E-2</c:v>
                </c:pt>
                <c:pt idx="42" formatCode="0%">
                  <c:v>5.7693044839311668E-2</c:v>
                </c:pt>
                <c:pt idx="43" formatCode="0%">
                  <c:v>5.2540806122279037E-2</c:v>
                </c:pt>
                <c:pt idx="44" formatCode="0%">
                  <c:v>4.5238135680636171E-2</c:v>
                </c:pt>
                <c:pt idx="45" formatCode="0%">
                  <c:v>3.2933359652442373E-2</c:v>
                </c:pt>
                <c:pt idx="46" formatCode="0%">
                  <c:v>2.4183706343491613E-2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0.75519</cdr:x>
      <cdr:y>0.63813</cdr:y>
    </cdr:from>
    <cdr:to>
      <cdr:x>0.86653</cdr:x>
      <cdr:y>0.69814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8029590" y="4122731"/>
          <a:ext cx="1183824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0.64316</cdr:x>
      <cdr:y>0.16072</cdr:y>
    </cdr:from>
    <cdr:to>
      <cdr:x>0.7545</cdr:x>
      <cdr:y>0.22073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838377" y="1038346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0.10069</cdr:x>
      <cdr:y>0.54182</cdr:y>
    </cdr:from>
    <cdr:to>
      <cdr:x>0.33895</cdr:x>
      <cdr:y>0.60965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070609" y="3500531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0.25129</cdr:x>
      <cdr:y>0.33901</cdr:y>
    </cdr:from>
    <cdr:to>
      <cdr:x>0.4502</cdr:x>
      <cdr:y>0.40684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2671869" y="2190263"/>
          <a:ext cx="211491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zoomScale="46" zoomScaleNormal="46" workbookViewId="0">
      <selection activeCell="E55" sqref="E55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World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535</v>
      </c>
      <c r="X3" s="146"/>
      <c r="Y3" s="147"/>
      <c r="Z3" s="154" t="s">
        <v>597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475</v>
      </c>
      <c r="C7" s="107" t="str">
        <f>Z3</f>
        <v>World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534</v>
      </c>
      <c r="X8" s="146"/>
      <c r="Y8" s="147"/>
      <c r="Z8" s="154">
        <v>5</v>
      </c>
      <c r="AA8" s="155"/>
      <c r="AB8" s="163" t="s">
        <v>543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498</v>
      </c>
      <c r="C10" s="117">
        <f>Projections_Data!C4</f>
        <v>2047574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581</v>
      </c>
      <c r="C12" s="115">
        <f>Projections_Data!C6</f>
        <v>752821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536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582</v>
      </c>
      <c r="C14" s="113">
        <f>Projections_Data!C7</f>
        <v>1160758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537</v>
      </c>
      <c r="X15" s="140"/>
      <c r="Y15" s="140"/>
      <c r="Z15" s="138">
        <v>0.2</v>
      </c>
      <c r="AA15" s="139"/>
    </row>
    <row r="16" spans="1:32" ht="18.600000000000001" customHeight="1" x14ac:dyDescent="0.25">
      <c r="A16" s="46"/>
      <c r="B16" s="109" t="s">
        <v>507</v>
      </c>
      <c r="C16" s="111">
        <f>Projections_Data!C8</f>
        <v>133995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538</v>
      </c>
      <c r="X17" s="140"/>
      <c r="Y17" s="140"/>
      <c r="Z17" s="138">
        <v>0.1</v>
      </c>
      <c r="AA17" s="139"/>
    </row>
    <row r="18" spans="1:42" ht="18.600000000000001" customHeight="1" x14ac:dyDescent="0.25">
      <c r="A18" s="46"/>
      <c r="B18" s="126" t="s">
        <v>594</v>
      </c>
      <c r="C18" s="128">
        <f ca="1">Projections_Data!C11</f>
        <v>-6.1495495814401684E-3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539</v>
      </c>
      <c r="X19" s="140"/>
      <c r="Y19" s="140"/>
      <c r="Z19" s="138">
        <v>0.05</v>
      </c>
      <c r="AA19" s="139"/>
    </row>
    <row r="20" spans="1:42" ht="18.600000000000001" customHeight="1" x14ac:dyDescent="0.25">
      <c r="A20" s="46"/>
      <c r="B20" s="122" t="s">
        <v>500</v>
      </c>
      <c r="C20" s="124">
        <f>Projections_Data!C14</f>
        <v>2128758.1202659481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595</v>
      </c>
      <c r="C22" s="119">
        <f ca="1">Projections_Data!C13</f>
        <v>5.8223860225560843E-2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596</v>
      </c>
      <c r="C24" s="111">
        <f ca="1">C16*(1+C22)</f>
        <v>141796.70615092403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36" t="s">
        <v>616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15/04/2020.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World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540</v>
      </c>
      <c r="X32" s="144"/>
      <c r="Y32" s="144"/>
      <c r="Z32" s="166"/>
      <c r="AA32" s="166"/>
      <c r="AB32" s="141" t="s">
        <v>541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463</v>
      </c>
      <c r="C34" s="137" t="e">
        <f>Projections_Data!C16</f>
        <v>#N/A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512</v>
      </c>
      <c r="C36" s="121">
        <f>Projections_Data!C15</f>
        <v>4.7E-2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511</v>
      </c>
      <c r="C38" s="137">
        <f>Projections!C12*Projections!C36</f>
        <v>35382.587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463</v>
      </c>
      <c r="X39" s="144"/>
      <c r="Y39" s="144"/>
      <c r="Z39" s="143"/>
      <c r="AA39" s="143"/>
      <c r="AB39" s="165" t="s">
        <v>542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486</v>
      </c>
      <c r="C40" s="135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487</v>
      </c>
      <c r="C42" s="133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534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15/04/2020.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Days_Since_100!$C$5:$C$74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636350</v>
      </c>
      <c r="E4" s="75">
        <f>D4*Projections_Data!$C$15</f>
        <v>29908.45</v>
      </c>
      <c r="F4" s="75">
        <f>VLOOKUP(C4,Country_Data!C:G,5,FALSE)</f>
        <v>28326</v>
      </c>
      <c r="G4" s="76">
        <f>IFERROR(VLOOKUP(C4,Days_Since_100!C:G,5,FALSE)-1,0)</f>
        <v>5.0870586253683125E-2</v>
      </c>
      <c r="H4" s="82">
        <f>IFERROR(VLOOKUP(C4,Deaths_since_10!C:G,5,FALSE)-1,0)</f>
        <v>8.7927271695556364E-2</v>
      </c>
      <c r="J4" s="68" t="str">
        <f>IFERROR(LOG((M4/E4),1+G4),"")</f>
        <v/>
      </c>
      <c r="K4" s="67"/>
      <c r="L4" s="61">
        <f>VLOOKUP(C4,Country_Data!C:J,8,FALSE)</f>
        <v>331002651</v>
      </c>
      <c r="M4" s="60">
        <f>(L4/100000)*K4</f>
        <v>0</v>
      </c>
      <c r="O4" s="59">
        <f t="array" ref="O4">IF(OR(C4=$Q$4:$Q$22),1,0)</f>
        <v>0</v>
      </c>
    </row>
    <row r="5" spans="2:18" s="59" customFormat="1" ht="13.8" customHeight="1" x14ac:dyDescent="0.3">
      <c r="B5" s="66">
        <f t="shared" ref="B5:B36" si="0">B4+1</f>
        <v>2</v>
      </c>
      <c r="C5" s="62" t="s">
        <v>60</v>
      </c>
      <c r="D5" s="75">
        <f>VLOOKUP(C5,Country_Data!B:F,5,FALSE)</f>
        <v>177644</v>
      </c>
      <c r="E5" s="75">
        <f>D5*Projections_Data!$C$15</f>
        <v>8349.268</v>
      </c>
      <c r="F5" s="75">
        <f>VLOOKUP(C5,Country_Data!C:G,5,FALSE)</f>
        <v>18708</v>
      </c>
      <c r="G5" s="76">
        <f>IFERROR(VLOOKUP(C5,Days_Since_100!C:G,5,FALSE)-1,0)</f>
        <v>2.3360716636432466E-2</v>
      </c>
      <c r="H5" s="77">
        <f>IFERROR(VLOOKUP(C5,Deaths_since_10!C:G,5,FALSE)-1,0)</f>
        <v>3.0725123348375405E-2</v>
      </c>
      <c r="J5" s="68">
        <f>IFERROR(LOG((M5/E5),1+G5),"")</f>
        <v>-43.103957897212474</v>
      </c>
      <c r="K5" s="67">
        <v>6.6</v>
      </c>
      <c r="L5" s="61">
        <f>VLOOKUP(C5,Country_Data!C:J,8,FALSE)</f>
        <v>46754778</v>
      </c>
      <c r="M5" s="60">
        <f>(L5/100000)*K5</f>
        <v>3085.8153479999996</v>
      </c>
      <c r="O5" s="59">
        <f t="array" ref="O5">IF(OR(C5=$Q$4:$Q$22),1,0)</f>
        <v>0</v>
      </c>
    </row>
    <row r="6" spans="2:18" s="59" customFormat="1" ht="13.8" customHeight="1" x14ac:dyDescent="0.3">
      <c r="B6" s="66">
        <f t="shared" si="0"/>
        <v>3</v>
      </c>
      <c r="C6" s="62" t="s">
        <v>58</v>
      </c>
      <c r="D6" s="75">
        <f>VLOOKUP(C6,Country_Data!B:F,5,FALSE)</f>
        <v>165155</v>
      </c>
      <c r="E6" s="75">
        <f>D6*Projections_Data!$C$15</f>
        <v>7762.2849999999999</v>
      </c>
      <c r="F6" s="75">
        <f>VLOOKUP(C6,Country_Data!C:G,5,FALSE)</f>
        <v>21645</v>
      </c>
      <c r="G6" s="76">
        <f>IFERROR(VLOOKUP(C6,Days_Since_100!C:G,5,FALSE)-1,0)</f>
        <v>2.2762061215180651E-2</v>
      </c>
      <c r="H6" s="77">
        <f>IFERROR(VLOOKUP(C6,Deaths_since_10!C:G,5,FALSE)-1,0)</f>
        <v>2.8049095088717335E-2</v>
      </c>
      <c r="J6" s="68">
        <f>IFERROR(LOG((M6/E6),1+G6),"")</f>
        <v>-33.797469509370444</v>
      </c>
      <c r="K6" s="67">
        <v>6</v>
      </c>
      <c r="L6" s="61">
        <f>VLOOKUP(C6,Country_Data!C:J,8,FALSE)</f>
        <v>60461826</v>
      </c>
      <c r="M6" s="60">
        <f>(L6/100000)*K6</f>
        <v>3627.7095599999998</v>
      </c>
      <c r="O6" s="59">
        <f t="array" ref="O6">IF(OR(C6=$Q$4:$Q$22),1,0)</f>
        <v>0</v>
      </c>
    </row>
    <row r="7" spans="2:18" s="59" customFormat="1" ht="13.8" customHeight="1" x14ac:dyDescent="0.3">
      <c r="B7" s="66">
        <f t="shared" si="0"/>
        <v>4</v>
      </c>
      <c r="C7" s="62" t="s">
        <v>41</v>
      </c>
      <c r="D7" s="75">
        <f>VLOOKUP(C7,Country_Data!B:F,5,FALSE)</f>
        <v>137875</v>
      </c>
      <c r="E7" s="75">
        <f>D7*Projections_Data!$C$15</f>
        <v>6480.125</v>
      </c>
      <c r="F7" s="75">
        <f>VLOOKUP(C7,Country_Data!C:G,5,FALSE)</f>
        <v>17188</v>
      </c>
      <c r="G7" s="76">
        <f>IFERROR(VLOOKUP(C7,Days_Since_100!C:G,5,FALSE)-1,0)</f>
        <v>1.33765847504006E-2</v>
      </c>
      <c r="H7" s="77">
        <f>IFERROR(VLOOKUP(C7,Deaths_since_10!C:G,5,FALSE)-1,0)</f>
        <v>5.3978217683626983E-2</v>
      </c>
      <c r="J7" s="68">
        <f>IFERROR(LOG((M7/E7),1+G7),"")</f>
        <v>-33.039488799999162</v>
      </c>
      <c r="K7" s="67">
        <v>6.4</v>
      </c>
      <c r="L7" s="61">
        <f>VLOOKUP(C7,Country_Data!C:J,8,FALSE)</f>
        <v>65273511</v>
      </c>
      <c r="M7" s="60">
        <f>(L7/100000)*K7</f>
        <v>4177.5047039999999</v>
      </c>
      <c r="O7" s="59">
        <f t="array" ref="O7">IF(OR(C7=$Q$4:$Q$22),1,0)</f>
        <v>0</v>
      </c>
    </row>
    <row r="8" spans="2:18" s="59" customFormat="1" ht="13.8" customHeight="1" x14ac:dyDescent="0.3">
      <c r="B8" s="66">
        <f t="shared" si="0"/>
        <v>5</v>
      </c>
      <c r="C8" s="62" t="s">
        <v>53</v>
      </c>
      <c r="D8" s="75">
        <f>VLOOKUP(C8,Country_Data!B:F,5,FALSE)</f>
        <v>134753</v>
      </c>
      <c r="E8" s="75">
        <f>D8*Projections_Data!$C$15</f>
        <v>6333.3909999999996</v>
      </c>
      <c r="F8" s="75">
        <f>VLOOKUP(C8,Country_Data!C:G,5,FALSE)</f>
        <v>3804</v>
      </c>
      <c r="G8" s="76">
        <f>IFERROR(VLOOKUP(C8,Days_Since_100!C:G,5,FALSE)-1,0)</f>
        <v>1.9797781345829435E-2</v>
      </c>
      <c r="H8" s="77">
        <f>IFERROR(VLOOKUP(C8,Deaths_since_10!C:G,5,FALSE)-1,0)</f>
        <v>6.572773896637818E-2</v>
      </c>
      <c r="J8" s="68" t="str">
        <f>IFERROR(LOG((M8/E8),1+G8),"")</f>
        <v/>
      </c>
      <c r="K8" s="67"/>
      <c r="L8" s="61">
        <f>VLOOKUP(C8,Country_Data!C:J,8,FALSE)</f>
        <v>83783942</v>
      </c>
      <c r="M8" s="60">
        <f>(L8/100000)*K8</f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0"/>
        <v>6</v>
      </c>
      <c r="C9" s="62" t="s">
        <v>349</v>
      </c>
      <c r="D9" s="75">
        <f>VLOOKUP(C9,Country_Data!B:F,5,FALSE)</f>
        <v>99483</v>
      </c>
      <c r="E9" s="75">
        <f>D9*Projections_Data!$C$15</f>
        <v>4675.701</v>
      </c>
      <c r="F9" s="75">
        <f>VLOOKUP(C9,Country_Data!C:G,5,FALSE)</f>
        <v>12894</v>
      </c>
      <c r="G9" s="76">
        <f>IFERROR(VLOOKUP(C9,Days_Since_100!C:G,5,FALSE)-1,0)</f>
        <v>5.9244426999772948E-2</v>
      </c>
      <c r="H9" s="77">
        <f>IFERROR(VLOOKUP(C9,Deaths_since_10!C:G,5,FALSE)-1,0)</f>
        <v>7.5177878073787952E-2</v>
      </c>
      <c r="J9" s="68">
        <f>IFERROR(LOG((M9/E9),1+G9),"")</f>
        <v>20.01865476329283</v>
      </c>
      <c r="K9" s="67">
        <v>21.8</v>
      </c>
      <c r="L9" s="61">
        <f>VLOOKUP(C9,Country_Data!C:J,8,FALSE)</f>
        <v>67886011</v>
      </c>
      <c r="M9" s="60">
        <f>(L9/100000)*K9</f>
        <v>14799.150398</v>
      </c>
      <c r="O9" s="59">
        <f t="array" ref="O9">IF(OR(C9=$Q$4:$Q$22),1,0)</f>
        <v>0</v>
      </c>
    </row>
    <row r="10" spans="2:18" s="59" customFormat="1" ht="13.8" customHeight="1" x14ac:dyDescent="0.3">
      <c r="B10" s="66">
        <f t="shared" si="0"/>
        <v>7</v>
      </c>
      <c r="C10" s="62" t="s">
        <v>337</v>
      </c>
      <c r="D10" s="75">
        <f>VLOOKUP(C10,Country_Data!B:F,5,FALSE)</f>
        <v>83356</v>
      </c>
      <c r="E10" s="75">
        <f>D10*Projections_Data!$C$15</f>
        <v>3917.732</v>
      </c>
      <c r="F10" s="75">
        <f>VLOOKUP(C10,Country_Data!C:G,5,FALSE)</f>
        <v>3346</v>
      </c>
      <c r="G10" s="76">
        <f>IFERROR(VLOOKUP(C10,Days_Since_100!C:G,5,FALSE)-1,0)</f>
        <v>9.9871449445654292E-4</v>
      </c>
      <c r="H10" s="77">
        <f>IFERROR(VLOOKUP(C10,Deaths_since_10!C:G,5,FALSE)-1,0)</f>
        <v>3.5902354873718068E-4</v>
      </c>
      <c r="J10" s="68">
        <f>IFERROR(LOG((M10/E10),1+G10),"")</f>
        <v>2586.7939803008912</v>
      </c>
      <c r="K10" s="67">
        <v>3.6</v>
      </c>
      <c r="L10" s="61">
        <f>VLOOKUP(C10,Country_Data!C:J,8,FALSE)</f>
        <v>1439323776</v>
      </c>
      <c r="M10" s="60">
        <f>(L10/100000)*K10</f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338</v>
      </c>
      <c r="D11" s="75">
        <f>VLOOKUP(C11,Country_Data!B:F,5,FALSE)</f>
        <v>76389</v>
      </c>
      <c r="E11" s="75">
        <f>D11*Projections_Data!$C$15</f>
        <v>3590.2829999999999</v>
      </c>
      <c r="F11" s="75">
        <f>VLOOKUP(C11,Country_Data!C:G,5,FALSE)</f>
        <v>4777</v>
      </c>
      <c r="G11" s="76">
        <f>IFERROR(VLOOKUP(C11,Days_Since_100!C:G,5,FALSE)-1,0)</f>
        <v>2.2961948378285912E-2</v>
      </c>
      <c r="H11" s="77">
        <f>IFERROR(VLOOKUP(C11,Deaths_since_10!C:G,5,FALSE)-1,0)</f>
        <v>2.4523481064833375E-2</v>
      </c>
      <c r="J11" s="68" t="str">
        <f>IFERROR(LOG((M11/E11),1+G11),"")</f>
        <v/>
      </c>
      <c r="K11" s="67"/>
      <c r="L11" s="61">
        <f>VLOOKUP(C11,Country_Data!C:J,8,FALSE)</f>
        <v>83992949</v>
      </c>
      <c r="M11" s="60">
        <f>(L11/100000)*K11</f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63</v>
      </c>
      <c r="D12" s="75">
        <f>VLOOKUP(C12,Country_Data!B:F,5,FALSE)</f>
        <v>33573</v>
      </c>
      <c r="E12" s="75">
        <f>D12*Projections_Data!$C$15</f>
        <v>1577.931</v>
      </c>
      <c r="F12" s="75">
        <f>VLOOKUP(C12,Country_Data!C:G,5,FALSE)</f>
        <v>4440</v>
      </c>
      <c r="G12" s="76">
        <f>IFERROR(VLOOKUP(C12,Days_Since_100!C:G,5,FALSE)-1,0)</f>
        <v>4.7136258563638123E-2</v>
      </c>
      <c r="H12" s="77">
        <f>IFERROR(VLOOKUP(C12,Deaths_since_10!C:G,5,FALSE)-1,0)</f>
        <v>8.0199498751921006E-2</v>
      </c>
      <c r="J12" s="68">
        <f>IFERROR(LOG((M12/E12),1+G12),"")</f>
        <v>-38.608369868811621</v>
      </c>
      <c r="K12" s="67">
        <v>2.2999999999999998</v>
      </c>
      <c r="L12" s="61">
        <f>VLOOKUP(C12,Country_Data!C:J,8,FALSE)</f>
        <v>11589623</v>
      </c>
      <c r="M12" s="60">
        <f>(L12/100000)*K12</f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81</v>
      </c>
      <c r="D13" s="75">
        <f>VLOOKUP(C13,Country_Data!B:F,5,FALSE)</f>
        <v>28320</v>
      </c>
      <c r="E13" s="75">
        <f>D13*Projections_Data!$C$15</f>
        <v>1331.04</v>
      </c>
      <c r="F13" s="75">
        <f>VLOOKUP(C13,Country_Data!C:G,5,FALSE)</f>
        <v>1736</v>
      </c>
      <c r="G13" s="76">
        <f>IFERROR(VLOOKUP(C13,Days_Since_100!C:G,5,FALSE)-1,0)</f>
        <v>7.5967611893332787E-2</v>
      </c>
      <c r="H13" s="77">
        <f>IFERROR(VLOOKUP(C13,Deaths_since_10!C:G,5,FALSE)-1,0)</f>
        <v>0.10432002312723299</v>
      </c>
      <c r="J13" s="68">
        <f>IFERROR(LOG((M13/E13),1+G13),"")</f>
        <v>25.99243277742675</v>
      </c>
      <c r="K13" s="67">
        <v>4.2</v>
      </c>
      <c r="L13" s="61">
        <f>VLOOKUP(C13,Country_Data!C:J,8,FALSE)</f>
        <v>212559417</v>
      </c>
      <c r="M13" s="60">
        <f>(L13/100000)*K13</f>
        <v>8927.4955140000002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89</v>
      </c>
      <c r="D14" s="75">
        <f>VLOOKUP(C14,Country_Data!B:F,5,FALSE)</f>
        <v>28316</v>
      </c>
      <c r="E14" s="75">
        <f>D14*Projections_Data!$C$15</f>
        <v>1330.8520000000001</v>
      </c>
      <c r="F14" s="75">
        <f>VLOOKUP(C14,Country_Data!C:G,5,FALSE)</f>
        <v>3145</v>
      </c>
      <c r="G14" s="76">
        <f>IFERROR(VLOOKUP(C14,Days_Since_100!C:G,5,FALSE)-1,0)</f>
        <v>4.0220780027501402E-2</v>
      </c>
      <c r="H14" s="77">
        <f>IFERROR(VLOOKUP(C14,Deaths_since_10!C:G,5,FALSE)-1,0)</f>
        <v>4.5307392564699622E-2</v>
      </c>
      <c r="J14" s="68" t="str">
        <f>IFERROR(LOG((M14/E14),1+G14),"")</f>
        <v/>
      </c>
      <c r="K14" s="67"/>
      <c r="L14" s="61">
        <f>VLOOKUP(C14,Country_Data!C:J,8,FALSE)</f>
        <v>17134872</v>
      </c>
      <c r="M14" s="60">
        <f>(L14/100000)*K14</f>
        <v>0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0"/>
        <v>12</v>
      </c>
      <c r="C15" s="62" t="s">
        <v>45</v>
      </c>
      <c r="D15" s="75">
        <f>VLOOKUP(C15,Country_Data!B:F,5,FALSE)</f>
        <v>28208</v>
      </c>
      <c r="E15" s="75">
        <f>D15*Projections_Data!$C$15</f>
        <v>1325.7760000000001</v>
      </c>
      <c r="F15" s="75">
        <f>VLOOKUP(C15,Country_Data!C:G,5,FALSE)</f>
        <v>1006</v>
      </c>
      <c r="G15" s="76">
        <f>IFERROR(VLOOKUP(C15,Days_Since_100!C:G,5,FALSE)-1,0)</f>
        <v>5.0406244382085186E-2</v>
      </c>
      <c r="H15" s="77">
        <f>IFERROR(VLOOKUP(C15,Deaths_since_10!C:G,5,FALSE)-1,0)</f>
        <v>0.12550792442784697</v>
      </c>
      <c r="J15" s="68">
        <f>IFERROR(LOG((M15/E15),1+G15),"")</f>
        <v>13.728593542668712</v>
      </c>
      <c r="K15" s="67">
        <v>6.9</v>
      </c>
      <c r="L15" s="61">
        <f>VLOOKUP(C15,Country_Data!C:J,8,FALSE)</f>
        <v>37742154</v>
      </c>
      <c r="M15" s="60">
        <f>(L15/100000)*K15</f>
        <v>2604.2086260000001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77</v>
      </c>
      <c r="D16" s="75">
        <f>VLOOKUP(C16,Country_Data!B:F,5,FALSE)</f>
        <v>26336</v>
      </c>
      <c r="E16" s="75">
        <f>D16*Projections_Data!$C$15</f>
        <v>1237.7919999999999</v>
      </c>
      <c r="F16" s="75">
        <f>VLOOKUP(C16,Country_Data!C:G,5,FALSE)</f>
        <v>1239</v>
      </c>
      <c r="G16" s="76">
        <f>IFERROR(VLOOKUP(C16,Days_Since_100!C:G,5,FALSE)-1,0)</f>
        <v>1.4135826698227882E-2</v>
      </c>
      <c r="H16" s="77">
        <f>IFERROR(VLOOKUP(C16,Deaths_since_10!C:G,5,FALSE)-1,0)</f>
        <v>4.3375697817887637E-2</v>
      </c>
      <c r="J16" s="68" t="str">
        <f>IFERROR(LOG((M16/E16),1+G16),"")</f>
        <v/>
      </c>
      <c r="K16" s="67"/>
      <c r="L16" s="61">
        <f>VLOOKUP(C16,Country_Data!C:J,8,FALSE)</f>
        <v>8654622</v>
      </c>
      <c r="M16" s="60">
        <f>(L16/100000)*K16</f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344</v>
      </c>
      <c r="D17" s="75">
        <f>VLOOKUP(C17,Country_Data!B:F,5,FALSE)</f>
        <v>24490</v>
      </c>
      <c r="E17" s="75">
        <f>D17*Projections_Data!$C$15</f>
        <v>1151.03</v>
      </c>
      <c r="F17" s="75">
        <f>VLOOKUP(C17,Country_Data!C:G,5,FALSE)</f>
        <v>198</v>
      </c>
      <c r="G17" s="76">
        <f>IFERROR(VLOOKUP(C17,Days_Since_100!C:G,5,FALSE)-1,0)</f>
        <v>0.15495315391595965</v>
      </c>
      <c r="H17" s="77">
        <f>IFERROR(VLOOKUP(C17,Deaths_since_10!C:G,5,FALSE)-1,0)</f>
        <v>0.16066654712615236</v>
      </c>
      <c r="J17" s="68">
        <f>IFERROR(LOG((M17/E17),1+G17),"")</f>
        <v>14.640674673571219</v>
      </c>
      <c r="K17" s="67">
        <v>6.5</v>
      </c>
      <c r="L17" s="61">
        <f>VLOOKUP(C17,Country_Data!C:J,8,FALSE)</f>
        <v>145934462</v>
      </c>
      <c r="M17" s="60">
        <f>(L17/100000)*K17</f>
        <v>9485.7400300000008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108</v>
      </c>
      <c r="D18" s="75">
        <f>VLOOKUP(C18,Country_Data!B:F,5,FALSE)</f>
        <v>18091</v>
      </c>
      <c r="E18" s="75">
        <f>D18*Projections_Data!$C$15</f>
        <v>850.27700000000004</v>
      </c>
      <c r="F18" s="75">
        <f>VLOOKUP(C18,Country_Data!C:G,5,FALSE)</f>
        <v>599</v>
      </c>
      <c r="G18" s="76">
        <f>IFERROR(VLOOKUP(C18,Days_Since_100!C:G,5,FALSE)-1,0)</f>
        <v>3.1770777606271006E-2</v>
      </c>
      <c r="H18" s="77">
        <f>IFERROR(VLOOKUP(C18,Deaths_since_10!C:G,5,FALSE)-1,0)</f>
        <v>6.6074396243312128E-2</v>
      </c>
      <c r="J18" s="68">
        <f>IFERROR(LOG((M18/E18),1+G18),"")</f>
        <v>10.554017922184171</v>
      </c>
      <c r="K18" s="67">
        <v>11.6</v>
      </c>
      <c r="L18" s="61">
        <f>VLOOKUP(C18,Country_Data!C:J,8,FALSE)</f>
        <v>10196709</v>
      </c>
      <c r="M18" s="60">
        <f>(L18/100000)*K18</f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0"/>
        <v>16</v>
      </c>
      <c r="C19" s="62" t="s">
        <v>78</v>
      </c>
      <c r="D19" s="75">
        <f>VLOOKUP(C19,Country_Data!B:F,5,FALSE)</f>
        <v>14336</v>
      </c>
      <c r="E19" s="75">
        <f>D19*Projections_Data!$C$15</f>
        <v>673.79200000000003</v>
      </c>
      <c r="F19" s="75">
        <f>VLOOKUP(C19,Country_Data!C:G,5,FALSE)</f>
        <v>393</v>
      </c>
      <c r="G19" s="76">
        <f>IFERROR(VLOOKUP(C19,Days_Since_100!C:G,5,FALSE)-1,0)</f>
        <v>1.126667086247668E-2</v>
      </c>
      <c r="H19" s="77">
        <f>IFERROR(VLOOKUP(C19,Deaths_since_10!C:G,5,FALSE)-1,0)</f>
        <v>4.2606368705075948E-2</v>
      </c>
      <c r="I19" s="58"/>
      <c r="J19" s="68" t="str">
        <f>IFERROR(LOG((M19/E19),1+G19),"")</f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98</v>
      </c>
      <c r="D20" s="75">
        <f>VLOOKUP(C20,Country_Data!B:F,5,FALSE)</f>
        <v>12547</v>
      </c>
      <c r="E20" s="75">
        <f>D20*Projections_Data!$C$15</f>
        <v>589.70899999999995</v>
      </c>
      <c r="F20" s="75">
        <f>VLOOKUP(C20,Country_Data!C:G,5,FALSE)</f>
        <v>444</v>
      </c>
      <c r="G20" s="76">
        <f>IFERROR(VLOOKUP(C20,Days_Since_100!C:G,5,FALSE)-1,0)</f>
        <v>9.1764610381889211E-2</v>
      </c>
      <c r="H20" s="77">
        <f>IFERROR(VLOOKUP(C20,Deaths_since_10!C:G,5,FALSE)-1,0)</f>
        <v>9.1189591341047427E-2</v>
      </c>
      <c r="J20" s="68" t="str">
        <f>IFERROR(LOG((M20/E20),1+G20),"")</f>
        <v/>
      </c>
      <c r="K20" s="67"/>
      <c r="L20" s="61">
        <f>VLOOKUP(C20,Country_Data!C:J,8,FALSE)</f>
        <v>4937786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79</v>
      </c>
      <c r="D21" s="75">
        <f>VLOOKUP(C21,Country_Data!B:F,5,FALSE)</f>
        <v>12501</v>
      </c>
      <c r="E21" s="75">
        <f>D21*Projections_Data!$C$15</f>
        <v>587.54700000000003</v>
      </c>
      <c r="F21" s="75">
        <f>VLOOKUP(C21,Country_Data!C:G,5,FALSE)</f>
        <v>130</v>
      </c>
      <c r="G21" s="76">
        <f>IFERROR(VLOOKUP(C21,Days_Since_100!C:G,5,FALSE)-1,0)</f>
        <v>3.7326551614157433E-2</v>
      </c>
      <c r="H21" s="77">
        <f>IFERROR(VLOOKUP(C21,Deaths_since_10!C:G,5,FALSE)-1,0)</f>
        <v>6.4740930444701084E-2</v>
      </c>
      <c r="J21" s="68" t="str">
        <f>IFERROR(LOG((M21/E21),1+G21),"")</f>
        <v/>
      </c>
      <c r="K21" s="67">
        <v>9.1999999999999993</v>
      </c>
      <c r="L21" s="61">
        <f>VLOOKUP(C21,Country_Data!C:J,8,FALSE)</f>
        <v>8655535</v>
      </c>
      <c r="M21" s="60"/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57</v>
      </c>
      <c r="D22" s="75">
        <f>VLOOKUP(C22,Country_Data!B:F,5,FALSE)</f>
        <v>12322</v>
      </c>
      <c r="E22" s="75">
        <f>D22*Projections_Data!$C$15</f>
        <v>579.13400000000001</v>
      </c>
      <c r="F22" s="75">
        <f>VLOOKUP(C22,Country_Data!C:G,5,FALSE)</f>
        <v>405</v>
      </c>
      <c r="G22" s="76">
        <f>IFERROR(VLOOKUP(C22,Days_Since_100!C:G,5,FALSE)-1,0)</f>
        <v>0.1015301355853262</v>
      </c>
      <c r="H22" s="77">
        <f>IFERROR(VLOOKUP(C22,Deaths_since_10!C:G,5,FALSE)-1,0)</f>
        <v>0.10485168720209903</v>
      </c>
      <c r="J22" s="68" t="str">
        <f>IFERROR(LOG((M22/E22),1+G22),"")</f>
        <v/>
      </c>
      <c r="K22" s="67"/>
      <c r="L22" s="61">
        <f>VLOOKUP(C22,Country_Data!C:J,8,FALSE)</f>
        <v>1380004385</v>
      </c>
      <c r="M22" s="60">
        <f>(L22/100000)*K22</f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59</v>
      </c>
      <c r="D23" s="75">
        <f>VLOOKUP(C23,Country_Data!B:F,5,FALSE)</f>
        <v>11927</v>
      </c>
      <c r="E23" s="75">
        <f>D23*Projections_Data!$C$15</f>
        <v>560.56899999999996</v>
      </c>
      <c r="F23" s="75">
        <f>VLOOKUP(C23,Country_Data!C:G,5,FALSE)</f>
        <v>1203</v>
      </c>
      <c r="G23" s="76">
        <f>IFERROR(VLOOKUP(C23,Days_Since_100!C:G,5,FALSE)-1,0)</f>
        <v>4.2524617319253499E-2</v>
      </c>
      <c r="H23" s="77">
        <f>IFERROR(VLOOKUP(C23,Deaths_since_10!C:G,5,FALSE)-1,0)</f>
        <v>6.6962792806886551E-2</v>
      </c>
      <c r="J23" s="68">
        <f>IFERROR(LOG((M23/E23),1+G23),"")</f>
        <v>23.222721569316846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160</v>
      </c>
      <c r="D24" s="75">
        <f>VLOOKUP(C24,Country_Data!B:F,5,FALSE)</f>
        <v>11475</v>
      </c>
      <c r="E24" s="75">
        <f>D24*Projections_Data!$C$15</f>
        <v>539.32500000000005</v>
      </c>
      <c r="F24" s="75">
        <f>VLOOKUP(C24,Country_Data!C:G,5,FALSE)</f>
        <v>254</v>
      </c>
      <c r="G24" s="76">
        <f>IFERROR(VLOOKUP(C24,Days_Since_100!C:G,5,FALSE)-1,0)</f>
        <v>0.14241609559543522</v>
      </c>
      <c r="H24" s="77">
        <f>IFERROR(VLOOKUP(C24,Deaths_since_10!C:G,5,FALSE)-1,0)</f>
        <v>8.4899233597428125E-2</v>
      </c>
      <c r="J24" s="68">
        <f>IFERROR(LOG((M24/E24),1+G24),"")</f>
        <v>21.671860245293789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474</v>
      </c>
      <c r="D25" s="75">
        <f>VLOOKUP(C25,Country_Data!B:F,5,FALSE)</f>
        <v>10591</v>
      </c>
      <c r="E25" s="75">
        <f>D25*Projections_Data!$C$15</f>
        <v>497.77699999999999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>IFERROR(LOG((M25/E25),1+G25),"")</f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124</v>
      </c>
      <c r="D26" s="75">
        <f>VLOOKUP(C26,Country_Data!B:F,5,FALSE)</f>
        <v>8273</v>
      </c>
      <c r="E26" s="75">
        <f>D26*Projections_Data!$C$15</f>
        <v>388.83100000000002</v>
      </c>
      <c r="F26" s="75">
        <f>VLOOKUP(C26,Country_Data!C:G,5,FALSE)</f>
        <v>94</v>
      </c>
      <c r="G26" s="76">
        <f>IFERROR(VLOOKUP(C26,Days_Since_100!C:G,5,FALSE)-1,0)</f>
        <v>4.9389155059724299E-2</v>
      </c>
      <c r="H26" s="77">
        <f>IFERROR(VLOOKUP(C26,Deaths_since_10!C:G,5,FALSE)-1,0)</f>
        <v>7.6571551576315011E-2</v>
      </c>
      <c r="J26" s="68">
        <f>IFERROR(LOG((M26/E26),1+G26),"")</f>
        <v>55.263276931494701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36</v>
      </c>
      <c r="D27" s="75">
        <f>VLOOKUP(C27,Country_Data!B:F,5,FALSE)</f>
        <v>8100</v>
      </c>
      <c r="E27" s="75">
        <f>D27*Projections_Data!$C$15</f>
        <v>380.7</v>
      </c>
      <c r="F27" s="75">
        <f>VLOOKUP(C27,Country_Data!C:G,5,FALSE)</f>
        <v>146</v>
      </c>
      <c r="G27" s="76">
        <f>IFERROR(VLOOKUP(C27,Days_Since_100!C:G,5,FALSE)-1,0)</f>
        <v>7.9324356168388066E-2</v>
      </c>
      <c r="H27" s="77">
        <f>IFERROR(VLOOKUP(C27,Deaths_since_10!C:G,5,FALSE)-1,0)</f>
        <v>8.0795511069611914E-2</v>
      </c>
      <c r="J27" s="68">
        <f>IFERROR(LOG((M27/E27),1+G27),"")</f>
        <v>41.769746241387267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103</v>
      </c>
      <c r="D28" s="75">
        <f>VLOOKUP(C28,Country_Data!B:F,5,FALSE)</f>
        <v>7858</v>
      </c>
      <c r="E28" s="75">
        <f>D28*Projections_Data!$C$15</f>
        <v>369.32600000000002</v>
      </c>
      <c r="F28" s="75">
        <f>VLOOKUP(C28,Country_Data!C:G,5,FALSE)</f>
        <v>388</v>
      </c>
      <c r="G28" s="76">
        <f>IFERROR(VLOOKUP(C28,Days_Since_100!C:G,5,FALSE)-1,0)</f>
        <v>1.8750113539039326E-2</v>
      </c>
      <c r="H28" s="77">
        <f>IFERROR(VLOOKUP(C28,Deaths_since_10!C:G,5,FALSE)-1,0)</f>
        <v>5.4909140176857107E-2</v>
      </c>
      <c r="J28" s="68" t="str">
        <f>IFERROR(LOG((M28/E28),1+G28),"")</f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137</v>
      </c>
      <c r="D29" s="75">
        <f>VLOOKUP(C29,Country_Data!B:F,5,FALSE)</f>
        <v>7582</v>
      </c>
      <c r="E29" s="75">
        <f>D29*Projections_Data!$C$15</f>
        <v>356.35399999999998</v>
      </c>
      <c r="F29" s="75">
        <f>VLOOKUP(C29,Country_Data!C:G,5,FALSE)</f>
        <v>286</v>
      </c>
      <c r="G29" s="76">
        <f>IFERROR(VLOOKUP(C29,Days_Since_100!C:G,5,FALSE)-1,0)</f>
        <v>4.9495070068056091E-2</v>
      </c>
      <c r="H29" s="77">
        <f>IFERROR(VLOOKUP(C29,Deaths_since_10!C:G,5,FALSE)-1,0)</f>
        <v>9.5815632562682662E-2</v>
      </c>
      <c r="J29" s="68" t="str">
        <f>IFERROR(LOG((M29/E29),1+G29),"")</f>
        <v/>
      </c>
      <c r="K29" s="67"/>
      <c r="L29" s="61">
        <f>VLOOKUP(C29,Country_Data!C:J,8,FALSE)</f>
        <v>37846611</v>
      </c>
      <c r="M29" s="60">
        <f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86</v>
      </c>
      <c r="D30" s="75">
        <f>VLOOKUP(C30,Country_Data!B:F,5,FALSE)</f>
        <v>7216</v>
      </c>
      <c r="E30" s="75">
        <f>D30*Projections_Data!$C$15</f>
        <v>339.15199999999999</v>
      </c>
      <c r="F30" s="75">
        <f>VLOOKUP(C30,Country_Data!C:G,5,FALSE)</f>
        <v>372</v>
      </c>
      <c r="G30" s="76">
        <f>IFERROR(VLOOKUP(C30,Days_Since_100!C:G,5,FALSE)-1,0)</f>
        <v>5.7083977421008347E-2</v>
      </c>
      <c r="H30" s="77">
        <f>IFERROR(VLOOKUP(C30,Deaths_since_10!C:G,5,FALSE)-1,0)</f>
        <v>6.6193020302802719E-2</v>
      </c>
      <c r="J30" s="68" t="str">
        <f>IFERROR(LOG((M30/E30),1+G30),"")</f>
        <v/>
      </c>
      <c r="K30" s="67"/>
      <c r="L30" s="61">
        <f>VLOOKUP(C30,Country_Data!C:J,8,FALSE)</f>
        <v>19237691</v>
      </c>
      <c r="M30" s="60">
        <f>(L30/100000)*K30</f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87</v>
      </c>
      <c r="D31" s="75">
        <f>VLOOKUP(C31,Country_Data!B:F,5,FALSE)</f>
        <v>6876</v>
      </c>
      <c r="E31" s="75">
        <f>D31*Projections_Data!$C$15</f>
        <v>323.17200000000003</v>
      </c>
      <c r="F31" s="75">
        <f>VLOOKUP(C31,Country_Data!C:G,5,FALSE)</f>
        <v>309</v>
      </c>
      <c r="G31" s="76">
        <f>IFERROR(VLOOKUP(C31,Days_Since_100!C:G,5,FALSE)-1,0)</f>
        <v>2.7151462492617018E-2</v>
      </c>
      <c r="H31" s="77">
        <f>IFERROR(VLOOKUP(C31,Deaths_since_10!C:G,5,FALSE)-1,0)</f>
        <v>4.580883211327369E-2</v>
      </c>
      <c r="J31" s="68" t="str">
        <f>IFERROR(LOG((M31/E31),1+G31),"")</f>
        <v/>
      </c>
      <c r="K31" s="67"/>
      <c r="L31" s="61">
        <f>VLOOKUP(C31,Country_Data!C:J,8,FALSE)</f>
        <v>5792202</v>
      </c>
      <c r="M31" s="60">
        <f>(L31/100000)*K31</f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85</v>
      </c>
      <c r="D32" s="75">
        <f>VLOOKUP(C32,Country_Data!B:F,5,FALSE)</f>
        <v>6740</v>
      </c>
      <c r="E32" s="75">
        <f>D32*Projections_Data!$C$15</f>
        <v>316.77999999999997</v>
      </c>
      <c r="F32" s="75">
        <f>VLOOKUP(C32,Country_Data!C:G,5,FALSE)</f>
        <v>150</v>
      </c>
      <c r="G32" s="76">
        <f>IFERROR(VLOOKUP(C32,Days_Since_100!C:G,5,FALSE)-1,0)</f>
        <v>1.3143736349658708E-2</v>
      </c>
      <c r="H32" s="77">
        <f>IFERROR(VLOOKUP(C32,Deaths_since_10!C:G,5,FALSE)-1,0)</f>
        <v>5.8284811344259335E-2</v>
      </c>
      <c r="J32" s="68">
        <f>IFERROR(LOG((M32/E32),1+G32),"")</f>
        <v>24.057381754489128</v>
      </c>
      <c r="K32" s="67">
        <v>8</v>
      </c>
      <c r="L32" s="61">
        <f>VLOOKUP(C32,Country_Data!C:J,8,FALSE)</f>
        <v>5421241</v>
      </c>
      <c r="M32" s="60">
        <f>(L32/100000)*K32</f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48</v>
      </c>
      <c r="D33" s="75">
        <f>VLOOKUP(C33,Country_Data!B:F,5,FALSE)</f>
        <v>6440</v>
      </c>
      <c r="E33" s="75">
        <f>D33*Projections_Data!$C$15</f>
        <v>302.68</v>
      </c>
      <c r="F33" s="75">
        <f>VLOOKUP(C33,Country_Data!C:G,5,FALSE)</f>
        <v>63</v>
      </c>
      <c r="G33" s="76">
        <f>IFERROR(VLOOKUP(C33,Days_Since_100!C:G,5,FALSE)-1,0)</f>
        <v>7.1379173829808629E-3</v>
      </c>
      <c r="H33" s="77">
        <f>IFERROR(VLOOKUP(C33,Deaths_since_10!C:G,5,FALSE)-1,0)</f>
        <v>3.1310306477545069E-2</v>
      </c>
      <c r="J33" s="68" t="str">
        <f>IFERROR(LOG((M33/E33),1+G33),"")</f>
        <v/>
      </c>
      <c r="K33" s="67"/>
      <c r="L33" s="61">
        <f>VLOOKUP(C33,Country_Data!C:J,8,FALSE)</f>
        <v>25499884</v>
      </c>
      <c r="M33" s="60">
        <f>(L33/100000)*K33</f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80</v>
      </c>
      <c r="D34" s="75">
        <f>VLOOKUP(C34,Country_Data!B:F,5,FALSE)</f>
        <v>6383</v>
      </c>
      <c r="E34" s="75">
        <f>D34*Projections_Data!$C$15</f>
        <v>300.00099999999998</v>
      </c>
      <c r="F34" s="75">
        <f>VLOOKUP(C34,Country_Data!C:G,5,FALSE)</f>
        <v>111</v>
      </c>
      <c r="G34" s="76">
        <f>IFERROR(VLOOKUP(C34,Days_Since_100!C:G,5,FALSE)-1,0)</f>
        <v>6.3353952198293317E-2</v>
      </c>
      <c r="H34" s="77">
        <f>IFERROR(VLOOKUP(C34,Deaths_since_10!C:G,5,FALSE)-1,0)</f>
        <v>0.10957281717318423</v>
      </c>
      <c r="J34" s="68" t="str">
        <f>IFERROR(LOG((M34/E34),1+G34),"")</f>
        <v/>
      </c>
      <c r="K34" s="67"/>
      <c r="L34" s="61">
        <f>VLOOKUP(C34,Country_Data!C:J,8,FALSE)</f>
        <v>220892340</v>
      </c>
      <c r="M34" s="60">
        <f>(L34/100000)*K34</f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477</v>
      </c>
      <c r="D35" s="75">
        <f>VLOOKUP(C35,Country_Data!B:F,5,FALSE)</f>
        <v>6216</v>
      </c>
      <c r="E35" s="75">
        <f>D35*Projections_Data!$C$15</f>
        <v>292.15199999999999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>IFERROR(LOG((M35/E35),1+G35),"")</f>
        <v/>
      </c>
      <c r="K35" s="67">
        <v>11.6</v>
      </c>
      <c r="L35" s="61" t="e">
        <f>VLOOKUP(C35,Country_Data!C:J,8,FALSE)</f>
        <v>#N/A</v>
      </c>
      <c r="M35" s="60" t="e">
        <f>(L35/100000)*K35</f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113</v>
      </c>
      <c r="D36" s="75">
        <f>VLOOKUP(C36,Country_Data!B:F,5,FALSE)</f>
        <v>5862</v>
      </c>
      <c r="E36" s="75">
        <f>D36*Projections_Data!$C$15</f>
        <v>275.51400000000001</v>
      </c>
      <c r="F36" s="75">
        <f>VLOOKUP(C36,Country_Data!C:G,5,FALSE)</f>
        <v>79</v>
      </c>
      <c r="G36" s="76">
        <f>IFERROR(VLOOKUP(C36,Days_Since_100!C:G,5,FALSE)-1,0)</f>
        <v>9.93267510438538E-2</v>
      </c>
      <c r="H36" s="77">
        <f>IFERROR(VLOOKUP(C36,Deaths_since_10!C:G,5,FALSE)-1,0)</f>
        <v>0.10944517736569059</v>
      </c>
      <c r="J36" s="68">
        <f>IFERROR(LOG((M36/E36),1+G36),"")</f>
        <v>26.464020486051812</v>
      </c>
      <c r="K36" s="67">
        <v>9.6999999999999993</v>
      </c>
      <c r="L36" s="61">
        <f>VLOOKUP(C36,Country_Data!C:J,8,FALSE)</f>
        <v>34813871</v>
      </c>
      <c r="M36" s="60">
        <f>(L36/100000)*K36</f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1">B36+1</f>
        <v>34</v>
      </c>
      <c r="C37" s="62" t="s">
        <v>56</v>
      </c>
      <c r="D37" s="75">
        <f>VLOOKUP(C37,Country_Data!B:F,5,FALSE)</f>
        <v>5453</v>
      </c>
      <c r="E37" s="75">
        <f>D37*Projections_Data!$C$15</f>
        <v>256.291</v>
      </c>
      <c r="F37" s="75">
        <f>VLOOKUP(C37,Country_Data!C:G,5,FALSE)</f>
        <v>349</v>
      </c>
      <c r="G37" s="76">
        <f>IFERROR(VLOOKUP(C37,Days_Since_100!C:G,5,FALSE)-1,0)</f>
        <v>5.385462662667484E-2</v>
      </c>
      <c r="H37" s="77">
        <f>IFERROR(VLOOKUP(C37,Deaths_since_10!C:G,5,FALSE)-1,0)</f>
        <v>9.5687307164472379E-2</v>
      </c>
      <c r="J37" s="68">
        <f>IFERROR(LOG((M37/E37),1+G37),"")</f>
        <v>75.849808500303766</v>
      </c>
      <c r="K37" s="67">
        <v>12.5</v>
      </c>
      <c r="L37" s="61">
        <f>VLOOKUP(C37,Country_Data!C:J,8,FALSE)</f>
        <v>109581078</v>
      </c>
      <c r="M37" s="60">
        <f>(L37/100000)*K37</f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1"/>
        <v>35</v>
      </c>
      <c r="C38" s="62" t="s">
        <v>55</v>
      </c>
      <c r="D38" s="75">
        <f>VLOOKUP(C38,Country_Data!B:F,5,FALSE)</f>
        <v>5365</v>
      </c>
      <c r="E38" s="75">
        <f>D38*Projections_Data!$C$15</f>
        <v>252.155</v>
      </c>
      <c r="F38" s="75">
        <f>VLOOKUP(C38,Country_Data!C:G,5,FALSE)</f>
        <v>33</v>
      </c>
      <c r="G38" s="76">
        <f>IFERROR(VLOOKUP(C38,Days_Since_100!C:G,5,FALSE)-1,0)</f>
        <v>9.8110615164364479E-2</v>
      </c>
      <c r="H38" s="77">
        <f>IFERROR(VLOOKUP(C38,Deaths_since_10!C:G,5,FALSE)-1,0)</f>
        <v>0.15578962436501453</v>
      </c>
      <c r="J38" s="68">
        <f>IFERROR(LOG((M38/E38),1+G38),"")</f>
        <v>10.323776893839918</v>
      </c>
      <c r="K38" s="67">
        <v>6.7</v>
      </c>
      <c r="L38" s="61">
        <f>VLOOKUP(C38,Country_Data!C:J,8,FALSE)</f>
        <v>9890402</v>
      </c>
      <c r="M38" s="60">
        <f>(L38/100000)*K38</f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1"/>
        <v>36</v>
      </c>
      <c r="C39" s="62" t="s">
        <v>107</v>
      </c>
      <c r="D39" s="75">
        <f>VLOOKUP(C39,Country_Data!B:F,5,FALSE)</f>
        <v>5136</v>
      </c>
      <c r="E39" s="75">
        <f>D39*Projections_Data!$C$15</f>
        <v>241.392</v>
      </c>
      <c r="F39" s="75">
        <f>VLOOKUP(C39,Country_Data!C:G,5,FALSE)</f>
        <v>469</v>
      </c>
      <c r="G39" s="76">
        <f>IFERROR(VLOOKUP(C39,Days_Since_100!C:G,5,FALSE)-1,0)</f>
        <v>7.8981756257104685E-2</v>
      </c>
      <c r="H39" s="77">
        <f>IFERROR(VLOOKUP(C39,Deaths_since_10!C:G,5,FALSE)-1,0)</f>
        <v>8.9156488942552237E-2</v>
      </c>
      <c r="J39" s="68" t="str">
        <f>IFERROR(LOG((M39/E39),1+G39),"")</f>
        <v/>
      </c>
      <c r="K39" s="67"/>
      <c r="L39" s="61">
        <f>VLOOKUP(C39,Country_Data!C:J,8,FALSE)</f>
        <v>273523615</v>
      </c>
      <c r="M39" s="60">
        <f>(L39/100000)*K39</f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1"/>
        <v>37</v>
      </c>
      <c r="C40" s="62" t="s">
        <v>43</v>
      </c>
      <c r="D40" s="75">
        <f>VLOOKUP(C40,Country_Data!B:F,5,FALSE)</f>
        <v>5072</v>
      </c>
      <c r="E40" s="75">
        <f>D40*Projections_Data!$C$15</f>
        <v>238.38400000000001</v>
      </c>
      <c r="F40" s="75">
        <f>VLOOKUP(C40,Country_Data!C:G,5,FALSE)</f>
        <v>83</v>
      </c>
      <c r="G40" s="76">
        <f>IFERROR(VLOOKUP(C40,Days_Since_100!C:G,5,FALSE)-1,0)</f>
        <v>3.1378097860927046E-2</v>
      </c>
      <c r="H40" s="77">
        <f>IFERROR(VLOOKUP(C40,Deaths_since_10!C:G,5,FALSE)-1,0)</f>
        <v>3.4656071213384987E-2</v>
      </c>
      <c r="J40" s="68">
        <f>IFERROR(LOG((M40/E40),1+G40),"")</f>
        <v>109.05023794337735</v>
      </c>
      <c r="K40" s="67">
        <v>21.4</v>
      </c>
      <c r="L40" s="61">
        <f>VLOOKUP(C40,Country_Data!C:J,8,FALSE)</f>
        <v>32365999</v>
      </c>
      <c r="M40" s="60">
        <f>(L40/100000)*K40</f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1"/>
        <v>38</v>
      </c>
      <c r="C41" s="62" t="s">
        <v>101</v>
      </c>
      <c r="D41" s="75">
        <f>VLOOKUP(C41,Country_Data!B:F,5,FALSE)</f>
        <v>3711</v>
      </c>
      <c r="E41" s="75">
        <f>D41*Projections_Data!$C$15</f>
        <v>174.417</v>
      </c>
      <c r="F41" s="75">
        <f>VLOOKUP(C41,Country_Data!C:G,5,FALSE)</f>
        <v>7</v>
      </c>
      <c r="G41" s="76">
        <f>IFERROR(VLOOKUP(C41,Days_Since_100!C:G,5,FALSE)-1,0)</f>
        <v>8.1170690443097326E-2</v>
      </c>
      <c r="H41" s="77">
        <f>IFERROR(VLOOKUP(C41,Deaths_since_10!C:G,5,FALSE)-1,0)</f>
        <v>0</v>
      </c>
      <c r="J41" s="68" t="str">
        <f>IFERROR(LOG((M41/E41),1+G41),"")</f>
        <v/>
      </c>
      <c r="K41" s="67"/>
      <c r="L41" s="61">
        <f>VLOOKUP(C41,Country_Data!C:J,8,FALSE)</f>
        <v>2881053</v>
      </c>
      <c r="M41" s="60">
        <f>(L41/100000)*K41</f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1"/>
        <v>39</v>
      </c>
      <c r="C42" s="62" t="s">
        <v>40</v>
      </c>
      <c r="D42" s="75">
        <f>VLOOKUP(C42,Country_Data!B:F,5,FALSE)</f>
        <v>3699</v>
      </c>
      <c r="E42" s="75">
        <f>D42*Projections_Data!$C$15</f>
        <v>173.85300000000001</v>
      </c>
      <c r="F42" s="75">
        <f>VLOOKUP(C42,Country_Data!C:G,5,FALSE)</f>
        <v>10</v>
      </c>
      <c r="G42" s="76">
        <f>IFERROR(VLOOKUP(C42,Days_Since_100!C:G,5,FALSE)-1,0)</f>
        <v>0.11903261608521176</v>
      </c>
      <c r="H42" s="77">
        <f>IFERROR(VLOOKUP(C42,Deaths_since_10!C:G,5,FALSE)-1,0)</f>
        <v>5.7371263440564091E-2</v>
      </c>
      <c r="J42" s="68" t="str">
        <f>IFERROR(LOG((M42/E42),1+G42),"")</f>
        <v/>
      </c>
      <c r="K42" s="67"/>
      <c r="L42" s="61">
        <f>VLOOKUP(C42,Country_Data!C:J,8,FALSE)</f>
        <v>5850342</v>
      </c>
      <c r="M42" s="60">
        <f>(L42/100000)*K42</f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1"/>
        <v>40</v>
      </c>
      <c r="C43" s="62" t="s">
        <v>99</v>
      </c>
      <c r="D43" s="75">
        <f>VLOOKUP(C43,Country_Data!B:F,5,FALSE)</f>
        <v>3373</v>
      </c>
      <c r="E43" s="75">
        <f>D43*Projections_Data!$C$15</f>
        <v>158.53100000000001</v>
      </c>
      <c r="F43" s="75">
        <f>VLOOKUP(C43,Country_Data!C:G,5,FALSE)</f>
        <v>69</v>
      </c>
      <c r="G43" s="76">
        <f>IFERROR(VLOOKUP(C43,Days_Since_100!C:G,5,FALSE)-1,0)</f>
        <v>9.139503164154128E-3</v>
      </c>
      <c r="H43" s="77">
        <f>IFERROR(VLOOKUP(C43,Deaths_since_10!C:G,5,FALSE)-1,0)</f>
        <v>5.0246072638682637E-2</v>
      </c>
      <c r="J43" s="68">
        <f>IFERROR(LOG((M43/E43),1+G43),"")</f>
        <v>-2.3039663044606713</v>
      </c>
      <c r="K43" s="67">
        <v>24.8</v>
      </c>
      <c r="L43" s="61">
        <f>VLOOKUP(C43,Country_Data!C:J,8,FALSE)</f>
        <v>625978</v>
      </c>
      <c r="M43" s="60">
        <f>(L43/100000)*K43</f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1"/>
        <v>41</v>
      </c>
      <c r="C44" s="62" t="s">
        <v>54</v>
      </c>
      <c r="D44" s="75">
        <f>VLOOKUP(C44,Country_Data!B:F,5,FALSE)</f>
        <v>3237</v>
      </c>
      <c r="E44" s="75">
        <f>D44*Projections_Data!$C$15</f>
        <v>152.13900000000001</v>
      </c>
      <c r="F44" s="75">
        <f>VLOOKUP(C44,Country_Data!C:G,5,FALSE)</f>
        <v>72</v>
      </c>
      <c r="G44" s="76">
        <f>IFERROR(VLOOKUP(C44,Days_Since_100!C:G,5,FALSE)-1,0)</f>
        <v>3.1724987072595079E-2</v>
      </c>
      <c r="H44" s="77">
        <f>IFERROR(VLOOKUP(C44,Deaths_since_10!C:G,5,FALSE)-1,0)</f>
        <v>8.4471771197698553E-2</v>
      </c>
      <c r="I44" s="58"/>
      <c r="J44" s="68" t="str">
        <f>IFERROR(LOG((M44/E44),1+G44),"")</f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1"/>
        <v>42</v>
      </c>
      <c r="C45" s="62" t="s">
        <v>35</v>
      </c>
      <c r="D45" s="75">
        <f>VLOOKUP(C45,Country_Data!B:F,5,FALSE)</f>
        <v>2643</v>
      </c>
      <c r="E45" s="75">
        <f>D45*Projections_Data!$C$15</f>
        <v>124.221</v>
      </c>
      <c r="F45" s="75">
        <f>VLOOKUP(C45,Country_Data!C:G,5,FALSE)</f>
        <v>43</v>
      </c>
      <c r="G45" s="76">
        <f>IFERROR(VLOOKUP(C45,Days_Since_100!C:G,5,FALSE)-1,0)</f>
        <v>1.3385321368992287E-2</v>
      </c>
      <c r="H45" s="77">
        <f>IFERROR(VLOOKUP(C45,Deaths_since_10!C:G,5,FALSE)-1,0)</f>
        <v>5.4364811125223733E-2</v>
      </c>
      <c r="J45" s="68" t="str">
        <f>IFERROR(LOG((M45/E45),1+G45),"")</f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1"/>
        <v>43</v>
      </c>
      <c r="C46" s="62" t="s">
        <v>145</v>
      </c>
      <c r="D46" s="75">
        <f>VLOOKUP(C46,Country_Data!B:F,5,FALSE)</f>
        <v>2506</v>
      </c>
      <c r="E46" s="75">
        <f>D46*Projections_Data!$C$15</f>
        <v>117.782</v>
      </c>
      <c r="F46" s="75">
        <f>VLOOKUP(C46,Country_Data!C:G,5,FALSE)</f>
        <v>34</v>
      </c>
      <c r="G46" s="76">
        <f>IFERROR(VLOOKUP(C46,Days_Since_100!C:G,5,FALSE)-1,0)</f>
        <v>4.5827418292684996E-2</v>
      </c>
      <c r="H46" s="77">
        <f>IFERROR(VLOOKUP(C46,Deaths_since_10!C:G,5,FALSE)-1,0)</f>
        <v>7.2145025900850923E-2</v>
      </c>
      <c r="J46" s="68" t="str">
        <f>IFERROR(LOG((M46/E46),1+G46),"")</f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1"/>
        <v>44</v>
      </c>
      <c r="C47" s="62" t="s">
        <v>65</v>
      </c>
      <c r="D47" s="75">
        <f>VLOOKUP(C47,Country_Data!B:F,5,FALSE)</f>
        <v>2505</v>
      </c>
      <c r="E47" s="75">
        <f>D47*Projections_Data!$C$15</f>
        <v>117.735</v>
      </c>
      <c r="F47" s="75">
        <f>VLOOKUP(C47,Country_Data!C:G,5,FALSE)</f>
        <v>183</v>
      </c>
      <c r="G47" s="76">
        <f>IFERROR(VLOOKUP(C47,Days_Since_100!C:G,5,FALSE)-1,0)</f>
        <v>6.9047637986016319E-2</v>
      </c>
      <c r="H47" s="77">
        <f>IFERROR(VLOOKUP(C47,Deaths_since_10!C:G,5,FALSE)-1,0)</f>
        <v>6.2731281549329498E-2</v>
      </c>
      <c r="J47" s="68">
        <f>IFERROR(LOG((M47/E47),1+G47),"")</f>
        <v>38.113716899115786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1"/>
        <v>45</v>
      </c>
      <c r="C48" s="62" t="s">
        <v>83</v>
      </c>
      <c r="D48" s="75">
        <f>VLOOKUP(C48,Country_Data!B:F,5,FALSE)</f>
        <v>2192</v>
      </c>
      <c r="E48" s="75">
        <f>D48*Projections_Data!$C$15</f>
        <v>103.024</v>
      </c>
      <c r="F48" s="75">
        <f>VLOOKUP(C48,Country_Data!C:G,5,FALSE)</f>
        <v>102</v>
      </c>
      <c r="G48" s="76">
        <f>IFERROR(VLOOKUP(C48,Days_Since_100!C:G,5,FALSE)-1,0)</f>
        <v>1.7385856460427229E-2</v>
      </c>
      <c r="H48" s="77">
        <f>IFERROR(VLOOKUP(C48,Deaths_since_10!C:G,5,FALSE)-1,0)</f>
        <v>2.0851259369290887E-2</v>
      </c>
      <c r="J48" s="68" t="str">
        <f>IFERROR(LOG((M48/E48),1+G48),"")</f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1"/>
        <v>46</v>
      </c>
      <c r="C49" s="62" t="s">
        <v>76</v>
      </c>
      <c r="D49" s="75">
        <f>VLOOKUP(C49,Country_Data!B:F,5,FALSE)</f>
        <v>1741</v>
      </c>
      <c r="E49" s="75">
        <f>D49*Projections_Data!$C$15</f>
        <v>81.826999999999998</v>
      </c>
      <c r="F49" s="75">
        <f>VLOOKUP(C49,Country_Data!C:G,5,FALSE)</f>
        <v>33</v>
      </c>
      <c r="G49" s="76">
        <f>IFERROR(VLOOKUP(C49,Days_Since_100!C:G,5,FALSE)-1,0)</f>
        <v>3.0935549826775155E-2</v>
      </c>
      <c r="H49" s="77">
        <f>IFERROR(VLOOKUP(C49,Deaths_since_10!C:G,5,FALSE)-1,0)</f>
        <v>9.4608784223157549E-2</v>
      </c>
      <c r="I49" s="58"/>
      <c r="J49" s="68" t="str">
        <f>IFERROR(LOG((M49/E49),1+G49),"")</f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1"/>
        <v>47</v>
      </c>
      <c r="C50" s="62" t="s">
        <v>92</v>
      </c>
      <c r="D50" s="75">
        <f>VLOOKUP(C50,Country_Data!B:F,5,FALSE)</f>
        <v>1727</v>
      </c>
      <c r="E50" s="75">
        <f>D50*Projections_Data!$C$15</f>
        <v>81.168999999999997</v>
      </c>
      <c r="F50" s="75">
        <f>VLOOKUP(C50,Country_Data!C:G,5,FALSE)</f>
        <v>8</v>
      </c>
      <c r="G50" s="76">
        <f>IFERROR(VLOOKUP(C50,Days_Since_100!C:G,5,FALSE)-1,0)</f>
        <v>6.1332586557540925E-3</v>
      </c>
      <c r="H50" s="77">
        <f>IFERROR(VLOOKUP(C50,Deaths_since_10!C:G,5,FALSE)-1,0)</f>
        <v>0</v>
      </c>
      <c r="J50" s="68" t="str">
        <f>IFERROR(LOG((M50/E50),1+G50),"")</f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1"/>
        <v>48</v>
      </c>
      <c r="C51" s="62" t="s">
        <v>92</v>
      </c>
      <c r="D51" s="75">
        <f>VLOOKUP(C51,Country_Data!B:F,5,FALSE)</f>
        <v>1727</v>
      </c>
      <c r="E51" s="75">
        <f>D51*Projections_Data!$C$15</f>
        <v>81.168999999999997</v>
      </c>
      <c r="F51" s="75">
        <f>VLOOKUP(C51,Country_Data!C:G,5,FALSE)</f>
        <v>8</v>
      </c>
      <c r="G51" s="76">
        <f>IFERROR(VLOOKUP(C51,Days_Since_100!C:G,5,FALSE)-1,0)</f>
        <v>6.1332586557540925E-3</v>
      </c>
      <c r="H51" s="77">
        <f>IFERROR(VLOOKUP(C51,Deaths_since_10!C:G,5,FALSE)-1,0)</f>
        <v>0</v>
      </c>
      <c r="J51" s="68">
        <f>IFERROR(LOG((M51/E51),1+G51),"")</f>
        <v>-65.874213790387401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1"/>
        <v>49</v>
      </c>
      <c r="C52" s="62" t="s">
        <v>73</v>
      </c>
      <c r="D52" s="75">
        <f>VLOOKUP(C52,Country_Data!B:F,5,FALSE)</f>
        <v>1671</v>
      </c>
      <c r="E52" s="75">
        <f>D52*Projections_Data!$C$15</f>
        <v>78.537000000000006</v>
      </c>
      <c r="F52" s="75">
        <f>VLOOKUP(C52,Country_Data!C:G,5,FALSE)</f>
        <v>7</v>
      </c>
      <c r="G52" s="76">
        <f>IFERROR(VLOOKUP(C52,Days_Since_100!C:G,5,FALSE)-1,0)</f>
        <v>0.12555557501891124</v>
      </c>
      <c r="H52" s="77">
        <f>IFERROR(VLOOKUP(C52,Deaths_since_10!C:G,5,FALSE)-1,0)</f>
        <v>0</v>
      </c>
      <c r="J52" s="68" t="str">
        <f>IFERROR(LOG((M52/E52),1+G52),"")</f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1"/>
        <v>50</v>
      </c>
      <c r="C53" s="62" t="s">
        <v>132</v>
      </c>
      <c r="D53" s="75">
        <f>VLOOKUP(C53,Country_Data!B:F,5,FALSE)</f>
        <v>1579</v>
      </c>
      <c r="E53" s="75">
        <f>D53*Projections_Data!$C$15</f>
        <v>74.212999999999994</v>
      </c>
      <c r="F53" s="75">
        <f>VLOOKUP(C53,Country_Data!C:G,5,FALSE)</f>
        <v>134</v>
      </c>
      <c r="G53" s="76">
        <f>IFERROR(VLOOKUP(C53,Days_Since_100!C:G,5,FALSE)-1,0)</f>
        <v>5.8198237190658642E-2</v>
      </c>
      <c r="H53" s="77">
        <f>IFERROR(VLOOKUP(C53,Deaths_since_10!C:G,5,FALSE)-1,0)</f>
        <v>0.11717913149164949</v>
      </c>
      <c r="I53" s="58"/>
      <c r="J53" s="68" t="str">
        <f>IFERROR(LOG((M53/E53),1+G53),"")</f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1"/>
        <v>51</v>
      </c>
      <c r="C54" s="62" t="s">
        <v>70</v>
      </c>
      <c r="D54" s="75">
        <f>VLOOKUP(C54,Country_Data!B:F,5,FALSE)</f>
        <v>1415</v>
      </c>
      <c r="E54" s="75">
        <f>D54*Projections_Data!$C$15</f>
        <v>66.504999999999995</v>
      </c>
      <c r="F54" s="75">
        <f>VLOOKUP(C54,Country_Data!C:G,5,FALSE)</f>
        <v>79</v>
      </c>
      <c r="G54" s="76">
        <f>IFERROR(VLOOKUP(C54,Days_Since_100!C:G,5,FALSE)-1,0)</f>
        <v>2.0415810622717023E-2</v>
      </c>
      <c r="H54" s="77">
        <f>IFERROR(VLOOKUP(C54,Deaths_since_10!C:G,5,FALSE)-1,0)</f>
        <v>2.448548640749415E-2</v>
      </c>
      <c r="J54" s="68">
        <f>IFERROR(LOG((M54/E54),1+G54),"")</f>
        <v>176.02952692477106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1"/>
        <v>52</v>
      </c>
      <c r="C55" s="62" t="s">
        <v>74</v>
      </c>
      <c r="D55" s="75">
        <f>VLOOKUP(C55,Country_Data!B:F,5,FALSE)</f>
        <v>1405</v>
      </c>
      <c r="E55" s="75">
        <f>D55*Projections_Data!$C$15</f>
        <v>66.034999999999997</v>
      </c>
      <c r="F55" s="75">
        <f>VLOOKUP(C55,Country_Data!C:G,5,FALSE)</f>
        <v>3</v>
      </c>
      <c r="G55" s="76">
        <f>IFERROR(VLOOKUP(C55,Days_Since_100!C:G,5,FALSE)-1,0)</f>
        <v>7.1878142926863786E-2</v>
      </c>
      <c r="H55" s="77">
        <f>IFERROR(VLOOKUP(C55,Deaths_since_10!C:G,5,FALSE)-1,0)</f>
        <v>0</v>
      </c>
      <c r="J55" s="68" t="str">
        <f>IFERROR(LOG((M55/E55),1+G55),"")</f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1"/>
        <v>53</v>
      </c>
      <c r="C56" s="62" t="s">
        <v>88</v>
      </c>
      <c r="D56" s="75">
        <f>VLOOKUP(C56,Country_Data!B:F,5,FALSE)</f>
        <v>1400</v>
      </c>
      <c r="E56" s="75">
        <f>D56*Projections_Data!$C$15</f>
        <v>65.8</v>
      </c>
      <c r="F56" s="75">
        <f>VLOOKUP(C56,Country_Data!C:G,5,FALSE)</f>
        <v>35</v>
      </c>
      <c r="G56" s="76">
        <f>IFERROR(VLOOKUP(C56,Days_Since_100!C:G,5,FALSE)-1,0)</f>
        <v>2.1620217594991997E-2</v>
      </c>
      <c r="H56" s="77">
        <f>IFERROR(VLOOKUP(C56,Deaths_since_10!C:G,5,FALSE)-1,0)</f>
        <v>7.8378847447948985E-2</v>
      </c>
      <c r="J56" s="68" t="str">
        <f>IFERROR(LOG((M56/E56),1+G56),"")</f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1"/>
        <v>54</v>
      </c>
      <c r="C57" s="62" t="s">
        <v>141</v>
      </c>
      <c r="D57" s="75">
        <f>VLOOKUP(C57,Country_Data!B:F,5,FALSE)</f>
        <v>1248</v>
      </c>
      <c r="E57" s="75">
        <f>D57*Projections_Data!$C$15</f>
        <v>58.655999999999999</v>
      </c>
      <c r="F57" s="75">
        <f>VLOOKUP(C57,Country_Data!C:G,5,FALSE)</f>
        <v>61</v>
      </c>
      <c r="G57" s="76">
        <f>IFERROR(VLOOKUP(C57,Days_Since_100!C:G,5,FALSE)-1,0)</f>
        <v>1.4731913489484549E-2</v>
      </c>
      <c r="H57" s="77">
        <f>IFERROR(VLOOKUP(C57,Deaths_since_10!C:G,5,FALSE)-1,0)</f>
        <v>6.2731281549329498E-2</v>
      </c>
      <c r="J57" s="68" t="str">
        <f>IFERROR(LOG((M57/E57),1+G57),"")</f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1"/>
        <v>55</v>
      </c>
      <c r="C58" s="62" t="s">
        <v>93</v>
      </c>
      <c r="D58" s="75">
        <f>VLOOKUP(C58,Country_Data!B:F,5,FALSE)</f>
        <v>1091</v>
      </c>
      <c r="E58" s="75">
        <f>D58*Projections_Data!$C$15</f>
        <v>51.277000000000001</v>
      </c>
      <c r="F58" s="75">
        <f>VLOOKUP(C58,Country_Data!C:G,5,FALSE)</f>
        <v>30</v>
      </c>
      <c r="G58" s="76">
        <f>IFERROR(VLOOKUP(C58,Days_Since_100!C:G,5,FALSE)-1,0)</f>
        <v>1.7775172358633684E-2</v>
      </c>
      <c r="H58" s="77">
        <f>IFERROR(VLOOKUP(C58,Deaths_since_10!C:G,5,FALSE)-1,0)</f>
        <v>6.3995312815083638E-2</v>
      </c>
      <c r="I58" s="79"/>
      <c r="J58" s="68" t="str">
        <f>IFERROR(LOG((M58/E58),1+G58),"")</f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1"/>
        <v>56</v>
      </c>
      <c r="C59" s="62" t="s">
        <v>162</v>
      </c>
      <c r="D59" s="75">
        <f>VLOOKUP(C59,Country_Data!B:F,5,FALSE)</f>
        <v>863</v>
      </c>
      <c r="E59" s="75">
        <f>D59*Projections_Data!$C$15</f>
        <v>40.561</v>
      </c>
      <c r="F59" s="75">
        <f>VLOOKUP(C59,Country_Data!C:G,5,FALSE)</f>
        <v>6</v>
      </c>
      <c r="G59" s="76">
        <f>IFERROR(VLOOKUP(C59,Days_Since_100!C:G,5,FALSE)-1,0)</f>
        <v>3.8343266188171965E-2</v>
      </c>
      <c r="H59" s="77">
        <f>IFERROR(VLOOKUP(C59,Deaths_since_10!C:G,5,FALSE)-1,0)</f>
        <v>0</v>
      </c>
      <c r="I59" s="58"/>
      <c r="J59" s="68" t="str">
        <f>IFERROR(LOG((M59/E59),1+G59),"")</f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2">B59+1</f>
        <v>57</v>
      </c>
      <c r="C60" s="62" t="s">
        <v>199</v>
      </c>
      <c r="D60" s="75">
        <f>VLOOKUP(C60,Country_Data!B:F,5,FALSE)</f>
        <v>747</v>
      </c>
      <c r="E60" s="75">
        <f>D60*Projections_Data!$C$15</f>
        <v>35.109000000000002</v>
      </c>
      <c r="F60" s="75">
        <f>VLOOKUP(C60,Country_Data!C:G,5,FALSE)</f>
        <v>36</v>
      </c>
      <c r="G60" s="76">
        <f>IFERROR(VLOOKUP(C60,Days_Since_100!C:G,5,FALSE)-1,0)</f>
        <v>3.3021535289644355E-2</v>
      </c>
      <c r="H60" s="77">
        <f>IFERROR(VLOOKUP(C60,Deaths_since_10!C:G,5,FALSE)-1,0)</f>
        <v>7.5653756932570149E-2</v>
      </c>
      <c r="I60" s="59"/>
      <c r="J60" s="68" t="str">
        <f>IFERROR(LOG((M60/E60),1+G60),"")</f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2"/>
        <v>58</v>
      </c>
      <c r="C61" s="62" t="s">
        <v>231</v>
      </c>
      <c r="D61" s="75">
        <f>VLOOKUP(C61,Country_Data!B:F,5,FALSE)</f>
        <v>715</v>
      </c>
      <c r="E61" s="75">
        <f>D61*Projections_Data!$C$15</f>
        <v>33.604999999999997</v>
      </c>
      <c r="F61" s="75">
        <f>VLOOKUP(C61,Country_Data!C:G,5,FALSE)</f>
        <v>12</v>
      </c>
      <c r="G61" s="76">
        <f>IFERROR(VLOOKUP(C61,Days_Since_100!C:G,5,FALSE)-1,0)</f>
        <v>3.7427641366851061E-2</v>
      </c>
      <c r="H61" s="77">
        <f>IFERROR(VLOOKUP(C61,Deaths_since_10!C:G,5,FALSE)-1,0)</f>
        <v>3.7137289336648172E-2</v>
      </c>
      <c r="I61" s="79"/>
      <c r="J61" s="68" t="str">
        <f>IFERROR(LOG((M61/E61),1+G61),"")</f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2"/>
        <v>59</v>
      </c>
      <c r="C62" s="62" t="s">
        <v>111</v>
      </c>
      <c r="D62" s="75">
        <f>VLOOKUP(C62,Country_Data!B:F,5,FALSE)</f>
        <v>666</v>
      </c>
      <c r="E62" s="75">
        <f>D62*Projections_Data!$C$15</f>
        <v>31.302</v>
      </c>
      <c r="F62" s="75">
        <f>VLOOKUP(C62,Country_Data!C:G,5,FALSE)</f>
        <v>5</v>
      </c>
      <c r="G62" s="76">
        <f>IFERROR(VLOOKUP(C62,Days_Since_100!C:G,5,FALSE)-1,0)</f>
        <v>1.7055286171035355E-2</v>
      </c>
      <c r="H62" s="77">
        <f>IFERROR(VLOOKUP(C62,Deaths_since_10!C:G,5,FALSE)-1,0)</f>
        <v>0</v>
      </c>
      <c r="I62" s="59"/>
      <c r="J62" s="68">
        <f>IFERROR(LOG((M62/E62),1+G62),"")</f>
        <v>111.83892853280531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2"/>
        <v>60</v>
      </c>
      <c r="C63" s="62" t="s">
        <v>67</v>
      </c>
      <c r="D63" s="75">
        <f>VLOOKUP(C63,Country_Data!B:F,5,FALSE)</f>
        <v>658</v>
      </c>
      <c r="E63" s="75">
        <f>D63*Projections_Data!$C$15</f>
        <v>30.925999999999998</v>
      </c>
      <c r="F63" s="75">
        <f>VLOOKUP(C63,Country_Data!C:G,5,FALSE)</f>
        <v>21</v>
      </c>
      <c r="G63" s="76">
        <f>IFERROR(VLOOKUP(C63,Days_Since_100!C:G,5,FALSE)-1,0)</f>
        <v>1.5597726962486735E-2</v>
      </c>
      <c r="H63" s="77">
        <f>IFERROR(VLOOKUP(C63,Deaths_since_10!C:G,5,FALSE)-1,0)</f>
        <v>9.805797673485328E-3</v>
      </c>
      <c r="I63" s="59"/>
      <c r="J63" s="68">
        <f>IFERROR(LOG((M63/E63),1+G63),"")</f>
        <v>167.98334681098058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2"/>
        <v>61</v>
      </c>
      <c r="C64" s="62" t="s">
        <v>342</v>
      </c>
      <c r="D64" s="75">
        <f>VLOOKUP(C64,Country_Data!B:F,5,FALSE)</f>
        <v>395</v>
      </c>
      <c r="E64" s="75">
        <f>D64*Projections_Data!$C$15</f>
        <v>18.565000000000001</v>
      </c>
      <c r="F64" s="75">
        <f>VLOOKUP(C64,Country_Data!C:G,5,FALSE)</f>
        <v>6</v>
      </c>
      <c r="G64" s="76">
        <f>IFERROR(VLOOKUP(C64,Days_Since_100!C:G,5,FALSE)-1,0)</f>
        <v>6.7154796472679301E-3</v>
      </c>
      <c r="H64" s="77">
        <f>IFERROR(VLOOKUP(C64,Deaths_since_10!C:G,5,FALSE)-1,0)</f>
        <v>0</v>
      </c>
      <c r="I64" s="59"/>
      <c r="J64" s="68" t="str">
        <f>IFERROR(LOG((M64/E64),1+G64),"")</f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2"/>
        <v>62</v>
      </c>
      <c r="C65" s="62" t="s">
        <v>90</v>
      </c>
      <c r="D65" s="75">
        <f>VLOOKUP(C65,Country_Data!B:F,5,FALSE)</f>
        <v>372</v>
      </c>
      <c r="E65" s="75">
        <f>D65*Projections_Data!$C$15</f>
        <v>17.484000000000002</v>
      </c>
      <c r="F65" s="75">
        <f>VLOOKUP(C65,Country_Data!C:G,5,FALSE)</f>
        <v>36</v>
      </c>
      <c r="G65" s="76">
        <f>IFERROR(VLOOKUP(C65,Days_Since_100!C:G,5,FALSE)-1,0)</f>
        <v>1.5773548907257018E-2</v>
      </c>
      <c r="H65" s="77">
        <f>IFERROR(VLOOKUP(C65,Deaths_since_10!C:G,5,FALSE)-1,0)</f>
        <v>1.1497274155136239E-2</v>
      </c>
      <c r="I65" s="59"/>
      <c r="J65" s="68" t="str">
        <f>IFERROR(LOG((M65/E65),1+G65),"")</f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2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>IFERROR(LOG((M66/E66),1+G66),"")</f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66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abSelected="1" topLeftCell="B1" zoomScale="80" zoomScaleNormal="80" workbookViewId="0">
      <selection activeCell="P7" sqref="P7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700000</v>
      </c>
      <c r="D4" s="5">
        <v>25000</v>
      </c>
      <c r="H4">
        <v>3</v>
      </c>
      <c r="I4" s="17" t="s">
        <v>58</v>
      </c>
      <c r="Q4" t="s">
        <v>429</v>
      </c>
      <c r="R4">
        <v>50</v>
      </c>
      <c r="S4">
        <v>50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50</v>
      </c>
      <c r="D7">
        <v>50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XEQ6" activePane="bottomRight" state="frozen"/>
      <selection pane="topRight" activeCell="G1" sqref="G1"/>
      <selection pane="bottomLeft" activeCell="A4" sqref="A4"/>
      <selection pane="bottomRight" activeCell="F21" sqref="F21:F23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World</v>
      </c>
      <c r="C2" s="20">
        <f>MAX(ConfirmedRaw!1:1)</f>
        <v>43936</v>
      </c>
      <c r="AM2" s="24"/>
      <c r="AN2" s="24"/>
    </row>
    <row r="3" spans="2:248" x14ac:dyDescent="0.3">
      <c r="G3" s="20">
        <f ca="1">VLOOKUP(B2,Country_Data!B:E,4,FALSE)</f>
        <v>43852</v>
      </c>
      <c r="H3" s="20">
        <f t="shared" ref="H3:BS3" ca="1" si="0">G3+1</f>
        <v>43853</v>
      </c>
      <c r="I3" s="20">
        <f t="shared" ca="1" si="0"/>
        <v>43854</v>
      </c>
      <c r="J3" s="20">
        <f t="shared" ca="1" si="0"/>
        <v>43855</v>
      </c>
      <c r="K3" s="20">
        <f t="shared" ca="1" si="0"/>
        <v>43856</v>
      </c>
      <c r="L3" s="20">
        <f t="shared" ca="1" si="0"/>
        <v>43857</v>
      </c>
      <c r="M3" s="20">
        <f t="shared" ca="1" si="0"/>
        <v>43858</v>
      </c>
      <c r="N3" s="20">
        <f t="shared" ca="1" si="0"/>
        <v>43859</v>
      </c>
      <c r="O3" s="20">
        <f t="shared" ca="1" si="0"/>
        <v>43860</v>
      </c>
      <c r="P3" s="20">
        <f t="shared" ca="1" si="0"/>
        <v>43861</v>
      </c>
      <c r="Q3" s="20">
        <f t="shared" ca="1" si="0"/>
        <v>43862</v>
      </c>
      <c r="R3" s="20">
        <f t="shared" ca="1" si="0"/>
        <v>43863</v>
      </c>
      <c r="S3" s="20">
        <f t="shared" ca="1" si="0"/>
        <v>43864</v>
      </c>
      <c r="T3" s="20">
        <f t="shared" ca="1" si="0"/>
        <v>43865</v>
      </c>
      <c r="U3" s="20">
        <f t="shared" ca="1" si="0"/>
        <v>43866</v>
      </c>
      <c r="V3" s="20">
        <f t="shared" ca="1" si="0"/>
        <v>43867</v>
      </c>
      <c r="W3" s="20">
        <f t="shared" ca="1" si="0"/>
        <v>43868</v>
      </c>
      <c r="X3" s="20">
        <f t="shared" ca="1" si="0"/>
        <v>43869</v>
      </c>
      <c r="Y3" s="20">
        <f t="shared" ca="1" si="0"/>
        <v>43870</v>
      </c>
      <c r="Z3" s="20">
        <f t="shared" ca="1" si="0"/>
        <v>43871</v>
      </c>
      <c r="AA3" s="20">
        <f t="shared" ca="1" si="0"/>
        <v>43872</v>
      </c>
      <c r="AB3" s="20">
        <f t="shared" ca="1" si="0"/>
        <v>43873</v>
      </c>
      <c r="AC3" s="20">
        <f t="shared" ca="1" si="0"/>
        <v>43874</v>
      </c>
      <c r="AD3" s="20">
        <f t="shared" ca="1" si="0"/>
        <v>43875</v>
      </c>
      <c r="AE3" s="20">
        <f t="shared" ca="1" si="0"/>
        <v>43876</v>
      </c>
      <c r="AF3" s="20">
        <f t="shared" ca="1" si="0"/>
        <v>43877</v>
      </c>
      <c r="AG3" s="20">
        <f t="shared" ca="1" si="0"/>
        <v>43878</v>
      </c>
      <c r="AH3" s="20">
        <f t="shared" ca="1" si="0"/>
        <v>43879</v>
      </c>
      <c r="AI3" s="20">
        <f t="shared" ca="1" si="0"/>
        <v>43880</v>
      </c>
      <c r="AJ3" s="20">
        <f t="shared" ca="1" si="0"/>
        <v>43881</v>
      </c>
      <c r="AK3" s="20">
        <f t="shared" ca="1" si="0"/>
        <v>43882</v>
      </c>
      <c r="AL3" s="20">
        <f t="shared" ca="1" si="0"/>
        <v>43883</v>
      </c>
      <c r="AM3" s="20">
        <f t="shared" ca="1" si="0"/>
        <v>43884</v>
      </c>
      <c r="AN3" s="20">
        <f t="shared" ca="1" si="0"/>
        <v>43885</v>
      </c>
      <c r="AO3" s="20">
        <f t="shared" ca="1" si="0"/>
        <v>43886</v>
      </c>
      <c r="AP3" s="20">
        <f t="shared" ca="1" si="0"/>
        <v>43887</v>
      </c>
      <c r="AQ3" s="20">
        <f t="shared" ca="1" si="0"/>
        <v>43888</v>
      </c>
      <c r="AR3" s="20">
        <f t="shared" ca="1" si="0"/>
        <v>43889</v>
      </c>
      <c r="AS3" s="20">
        <f t="shared" ca="1" si="0"/>
        <v>43890</v>
      </c>
      <c r="AT3" s="20">
        <f t="shared" ca="1" si="0"/>
        <v>43891</v>
      </c>
      <c r="AU3" s="20">
        <f t="shared" ca="1" si="0"/>
        <v>43892</v>
      </c>
      <c r="AV3" s="20">
        <f t="shared" ca="1" si="0"/>
        <v>43893</v>
      </c>
      <c r="AW3" s="20">
        <f t="shared" ca="1" si="0"/>
        <v>43894</v>
      </c>
      <c r="AX3" s="20">
        <f t="shared" ca="1" si="0"/>
        <v>43895</v>
      </c>
      <c r="AY3" s="20">
        <f t="shared" ca="1" si="0"/>
        <v>43896</v>
      </c>
      <c r="AZ3" s="20">
        <f t="shared" ca="1" si="0"/>
        <v>43897</v>
      </c>
      <c r="BA3" s="20">
        <f t="shared" ca="1" si="0"/>
        <v>43898</v>
      </c>
      <c r="BB3" s="20">
        <f t="shared" ca="1" si="0"/>
        <v>43899</v>
      </c>
      <c r="BC3" s="20">
        <f t="shared" ca="1" si="0"/>
        <v>43900</v>
      </c>
      <c r="BD3" s="20">
        <f t="shared" ca="1" si="0"/>
        <v>43901</v>
      </c>
      <c r="BE3" s="20">
        <f t="shared" ca="1" si="0"/>
        <v>43902</v>
      </c>
      <c r="BF3" s="20">
        <f t="shared" ca="1" si="0"/>
        <v>43903</v>
      </c>
      <c r="BG3" s="20">
        <f t="shared" ca="1" si="0"/>
        <v>43904</v>
      </c>
      <c r="BH3" s="20">
        <f t="shared" ca="1" si="0"/>
        <v>43905</v>
      </c>
      <c r="BI3" s="20">
        <f t="shared" ca="1" si="0"/>
        <v>43906</v>
      </c>
      <c r="BJ3" s="20">
        <f t="shared" ca="1" si="0"/>
        <v>43907</v>
      </c>
      <c r="BK3" s="20">
        <f t="shared" ca="1" si="0"/>
        <v>43908</v>
      </c>
      <c r="BL3" s="20">
        <f t="shared" ca="1" si="0"/>
        <v>43909</v>
      </c>
      <c r="BM3" s="20">
        <f t="shared" ca="1" si="0"/>
        <v>43910</v>
      </c>
      <c r="BN3" s="20">
        <f t="shared" ca="1" si="0"/>
        <v>43911</v>
      </c>
      <c r="BO3" s="20">
        <f t="shared" ca="1" si="0"/>
        <v>43912</v>
      </c>
      <c r="BP3" s="20">
        <f t="shared" ca="1" si="0"/>
        <v>43913</v>
      </c>
      <c r="BQ3" s="20">
        <f t="shared" ca="1" si="0"/>
        <v>43914</v>
      </c>
      <c r="BR3" s="20">
        <f t="shared" ca="1" si="0"/>
        <v>43915</v>
      </c>
      <c r="BS3" s="20">
        <f t="shared" ca="1" si="0"/>
        <v>43916</v>
      </c>
      <c r="BT3" s="20">
        <f t="shared" ref="BT3:EE3" ca="1" si="1">BS3+1</f>
        <v>43917</v>
      </c>
      <c r="BU3" s="20">
        <f t="shared" ca="1" si="1"/>
        <v>43918</v>
      </c>
      <c r="BV3" s="20">
        <f t="shared" ca="1" si="1"/>
        <v>43919</v>
      </c>
      <c r="BW3" s="20">
        <f t="shared" ca="1" si="1"/>
        <v>43920</v>
      </c>
      <c r="BX3" s="20">
        <f t="shared" ca="1" si="1"/>
        <v>43921</v>
      </c>
      <c r="BY3" s="20">
        <f t="shared" ca="1" si="1"/>
        <v>43922</v>
      </c>
      <c r="BZ3" s="20">
        <f t="shared" ca="1" si="1"/>
        <v>43923</v>
      </c>
      <c r="CA3" s="20">
        <f t="shared" ca="1" si="1"/>
        <v>43924</v>
      </c>
      <c r="CB3" s="20">
        <f t="shared" ca="1" si="1"/>
        <v>43925</v>
      </c>
      <c r="CC3" s="20">
        <f t="shared" ca="1" si="1"/>
        <v>43926</v>
      </c>
      <c r="CD3" s="20">
        <f t="shared" ca="1" si="1"/>
        <v>43927</v>
      </c>
      <c r="CE3" s="20">
        <f t="shared" ca="1" si="1"/>
        <v>43928</v>
      </c>
      <c r="CF3" s="20">
        <f t="shared" ca="1" si="1"/>
        <v>43929</v>
      </c>
      <c r="CG3" s="20">
        <f t="shared" ca="1" si="1"/>
        <v>43930</v>
      </c>
      <c r="CH3" s="20">
        <f t="shared" ca="1" si="1"/>
        <v>43931</v>
      </c>
      <c r="CI3" s="20">
        <f t="shared" ca="1" si="1"/>
        <v>43932</v>
      </c>
      <c r="CJ3" s="20">
        <f t="shared" ca="1" si="1"/>
        <v>43933</v>
      </c>
      <c r="CK3" s="20">
        <f t="shared" ca="1" si="1"/>
        <v>43934</v>
      </c>
      <c r="CL3" s="20">
        <f t="shared" ca="1" si="1"/>
        <v>43935</v>
      </c>
      <c r="CM3" s="20">
        <f t="shared" ca="1" si="1"/>
        <v>43936</v>
      </c>
      <c r="CN3" s="20">
        <f t="shared" ca="1" si="1"/>
        <v>43937</v>
      </c>
      <c r="CO3" s="20">
        <f t="shared" ca="1" si="1"/>
        <v>43938</v>
      </c>
      <c r="CP3" s="20">
        <f t="shared" ca="1" si="1"/>
        <v>43939</v>
      </c>
      <c r="CQ3" s="20">
        <f t="shared" ca="1" si="1"/>
        <v>43940</v>
      </c>
      <c r="CR3" s="20">
        <f t="shared" ca="1" si="1"/>
        <v>43941</v>
      </c>
      <c r="CS3" s="20">
        <f t="shared" ca="1" si="1"/>
        <v>43942</v>
      </c>
      <c r="CT3" s="20">
        <f t="shared" ca="1" si="1"/>
        <v>43943</v>
      </c>
      <c r="CU3" s="20">
        <f t="shared" ca="1" si="1"/>
        <v>43944</v>
      </c>
      <c r="CV3" s="20">
        <f t="shared" ca="1" si="1"/>
        <v>43945</v>
      </c>
      <c r="CW3" s="20">
        <f t="shared" ca="1" si="1"/>
        <v>43946</v>
      </c>
      <c r="CX3" s="20">
        <f t="shared" ca="1" si="1"/>
        <v>43947</v>
      </c>
      <c r="CY3" s="20">
        <f t="shared" ca="1" si="1"/>
        <v>43948</v>
      </c>
      <c r="CZ3" s="20">
        <f t="shared" ca="1" si="1"/>
        <v>43949</v>
      </c>
      <c r="DA3" s="20">
        <f t="shared" ca="1" si="1"/>
        <v>43950</v>
      </c>
      <c r="DB3" s="20">
        <f t="shared" ca="1" si="1"/>
        <v>43951</v>
      </c>
      <c r="DC3" s="20">
        <f t="shared" ca="1" si="1"/>
        <v>43952</v>
      </c>
      <c r="DD3" s="20">
        <f t="shared" ca="1" si="1"/>
        <v>43953</v>
      </c>
      <c r="DE3" s="20">
        <f t="shared" ca="1" si="1"/>
        <v>43954</v>
      </c>
      <c r="DF3" s="20">
        <f t="shared" ca="1" si="1"/>
        <v>43955</v>
      </c>
      <c r="DG3" s="20">
        <f t="shared" ca="1" si="1"/>
        <v>43956</v>
      </c>
      <c r="DH3" s="20">
        <f t="shared" ca="1" si="1"/>
        <v>43957</v>
      </c>
      <c r="DI3" s="20">
        <f t="shared" ca="1" si="1"/>
        <v>43958</v>
      </c>
      <c r="DJ3" s="20">
        <f t="shared" ca="1" si="1"/>
        <v>43959</v>
      </c>
      <c r="DK3" s="20">
        <f t="shared" ca="1" si="1"/>
        <v>43960</v>
      </c>
      <c r="DL3" s="20">
        <f t="shared" ca="1" si="1"/>
        <v>43961</v>
      </c>
      <c r="DM3" s="20">
        <f t="shared" ca="1" si="1"/>
        <v>43962</v>
      </c>
      <c r="DN3" s="20">
        <f t="shared" ca="1" si="1"/>
        <v>43963</v>
      </c>
      <c r="DO3" s="20">
        <f t="shared" ca="1" si="1"/>
        <v>43964</v>
      </c>
      <c r="DP3" s="20">
        <f t="shared" ca="1" si="1"/>
        <v>43965</v>
      </c>
      <c r="DQ3" s="20">
        <f t="shared" ca="1" si="1"/>
        <v>43966</v>
      </c>
      <c r="DR3" s="20">
        <f t="shared" ca="1" si="1"/>
        <v>43967</v>
      </c>
      <c r="DS3" s="20">
        <f t="shared" ca="1" si="1"/>
        <v>43968</v>
      </c>
      <c r="DT3" s="20">
        <f t="shared" ca="1" si="1"/>
        <v>43969</v>
      </c>
      <c r="DU3" s="20">
        <f t="shared" ca="1" si="1"/>
        <v>43970</v>
      </c>
      <c r="DV3" s="20">
        <f t="shared" ca="1" si="1"/>
        <v>43971</v>
      </c>
      <c r="DW3" s="20">
        <f t="shared" ca="1" si="1"/>
        <v>43972</v>
      </c>
      <c r="DX3" s="20">
        <f t="shared" ca="1" si="1"/>
        <v>43973</v>
      </c>
      <c r="DY3" s="20">
        <f t="shared" ca="1" si="1"/>
        <v>43974</v>
      </c>
      <c r="DZ3" s="20">
        <f t="shared" ca="1" si="1"/>
        <v>43975</v>
      </c>
      <c r="EA3" s="20">
        <f t="shared" ca="1" si="1"/>
        <v>43976</v>
      </c>
      <c r="EB3" s="20">
        <f t="shared" ca="1" si="1"/>
        <v>43977</v>
      </c>
      <c r="EC3" s="20">
        <f t="shared" ca="1" si="1"/>
        <v>43978</v>
      </c>
      <c r="ED3" s="20">
        <f t="shared" ca="1" si="1"/>
        <v>43979</v>
      </c>
      <c r="EE3" s="20">
        <f t="shared" ca="1" si="1"/>
        <v>43980</v>
      </c>
      <c r="EF3" s="20">
        <f t="shared" ref="EF3:GQ3" ca="1" si="2">EE3+1</f>
        <v>43981</v>
      </c>
      <c r="EG3" s="20">
        <f t="shared" ca="1" si="2"/>
        <v>43982</v>
      </c>
      <c r="EH3" s="20">
        <f t="shared" ca="1" si="2"/>
        <v>43983</v>
      </c>
      <c r="EI3" s="20">
        <f t="shared" ca="1" si="2"/>
        <v>43984</v>
      </c>
      <c r="EJ3" s="20">
        <f t="shared" ca="1" si="2"/>
        <v>43985</v>
      </c>
      <c r="EK3" s="20">
        <f t="shared" ca="1" si="2"/>
        <v>43986</v>
      </c>
      <c r="EL3" s="20">
        <f t="shared" ca="1" si="2"/>
        <v>43987</v>
      </c>
      <c r="EM3" s="20">
        <f t="shared" ca="1" si="2"/>
        <v>43988</v>
      </c>
      <c r="EN3" s="20">
        <f t="shared" ca="1" si="2"/>
        <v>43989</v>
      </c>
      <c r="EO3" s="20">
        <f t="shared" ca="1" si="2"/>
        <v>43990</v>
      </c>
      <c r="EP3" s="20">
        <f t="shared" ca="1" si="2"/>
        <v>43991</v>
      </c>
      <c r="EQ3" s="20">
        <f t="shared" ca="1" si="2"/>
        <v>43992</v>
      </c>
      <c r="ER3" s="20">
        <f t="shared" ca="1" si="2"/>
        <v>43993</v>
      </c>
      <c r="ES3" s="20">
        <f t="shared" ca="1" si="2"/>
        <v>43994</v>
      </c>
      <c r="ET3" s="20">
        <f t="shared" ca="1" si="2"/>
        <v>43995</v>
      </c>
      <c r="EU3" s="20">
        <f t="shared" ca="1" si="2"/>
        <v>43996</v>
      </c>
      <c r="EV3" s="20">
        <f t="shared" ca="1" si="2"/>
        <v>43997</v>
      </c>
      <c r="EW3" s="20">
        <f t="shared" ca="1" si="2"/>
        <v>43998</v>
      </c>
      <c r="EX3" s="20">
        <f t="shared" ca="1" si="2"/>
        <v>43999</v>
      </c>
      <c r="EY3" s="20">
        <f t="shared" ca="1" si="2"/>
        <v>44000</v>
      </c>
      <c r="EZ3" s="20">
        <f t="shared" ca="1" si="2"/>
        <v>44001</v>
      </c>
      <c r="FA3" s="20">
        <f t="shared" ca="1" si="2"/>
        <v>44002</v>
      </c>
      <c r="FB3" s="20">
        <f t="shared" ca="1" si="2"/>
        <v>44003</v>
      </c>
      <c r="FC3" s="20">
        <f t="shared" ca="1" si="2"/>
        <v>44004</v>
      </c>
      <c r="FD3" s="20">
        <f t="shared" ca="1" si="2"/>
        <v>44005</v>
      </c>
      <c r="FE3" s="20">
        <f t="shared" ca="1" si="2"/>
        <v>44006</v>
      </c>
      <c r="FF3" s="20">
        <f t="shared" ca="1" si="2"/>
        <v>44007</v>
      </c>
      <c r="FG3" s="20">
        <f t="shared" ca="1" si="2"/>
        <v>44008</v>
      </c>
      <c r="FH3" s="20">
        <f t="shared" ca="1" si="2"/>
        <v>44009</v>
      </c>
      <c r="FI3" s="20">
        <f t="shared" ca="1" si="2"/>
        <v>44010</v>
      </c>
      <c r="FJ3" s="20">
        <f t="shared" ca="1" si="2"/>
        <v>44011</v>
      </c>
      <c r="FK3" s="20">
        <f t="shared" ca="1" si="2"/>
        <v>44012</v>
      </c>
      <c r="FL3" s="20">
        <f t="shared" ca="1" si="2"/>
        <v>44013</v>
      </c>
      <c r="FM3" s="20">
        <f t="shared" ca="1" si="2"/>
        <v>44014</v>
      </c>
      <c r="FN3" s="20">
        <f t="shared" ca="1" si="2"/>
        <v>44015</v>
      </c>
      <c r="FO3" s="20">
        <f t="shared" ca="1" si="2"/>
        <v>44016</v>
      </c>
      <c r="FP3" s="20">
        <f t="shared" ca="1" si="2"/>
        <v>44017</v>
      </c>
      <c r="FQ3" s="20">
        <f t="shared" ca="1" si="2"/>
        <v>44018</v>
      </c>
      <c r="FR3" s="20">
        <f t="shared" ca="1" si="2"/>
        <v>44019</v>
      </c>
      <c r="FS3" s="20">
        <f t="shared" ca="1" si="2"/>
        <v>44020</v>
      </c>
      <c r="FT3" s="20">
        <f t="shared" ca="1" si="2"/>
        <v>44021</v>
      </c>
      <c r="FU3" s="20">
        <f t="shared" ca="1" si="2"/>
        <v>44022</v>
      </c>
      <c r="FV3" s="20">
        <f t="shared" ca="1" si="2"/>
        <v>44023</v>
      </c>
      <c r="FW3" s="20">
        <f t="shared" ca="1" si="2"/>
        <v>44024</v>
      </c>
      <c r="FX3" s="20">
        <f t="shared" ca="1" si="2"/>
        <v>44025</v>
      </c>
      <c r="FY3" s="20">
        <f t="shared" ca="1" si="2"/>
        <v>44026</v>
      </c>
      <c r="FZ3" s="20">
        <f t="shared" ca="1" si="2"/>
        <v>44027</v>
      </c>
      <c r="GA3" s="20">
        <f t="shared" ca="1" si="2"/>
        <v>44028</v>
      </c>
      <c r="GB3" s="20">
        <f t="shared" ca="1" si="2"/>
        <v>44029</v>
      </c>
      <c r="GC3" s="20">
        <f t="shared" ca="1" si="2"/>
        <v>44030</v>
      </c>
      <c r="GD3" s="20">
        <f t="shared" ca="1" si="2"/>
        <v>44031</v>
      </c>
      <c r="GE3" s="20">
        <f t="shared" ca="1" si="2"/>
        <v>44032</v>
      </c>
      <c r="GF3" s="20">
        <f t="shared" ca="1" si="2"/>
        <v>44033</v>
      </c>
      <c r="GG3" s="20">
        <f t="shared" ca="1" si="2"/>
        <v>44034</v>
      </c>
      <c r="GH3" s="20">
        <f t="shared" ca="1" si="2"/>
        <v>44035</v>
      </c>
      <c r="GI3" s="20">
        <f t="shared" ca="1" si="2"/>
        <v>44036</v>
      </c>
      <c r="GJ3" s="20">
        <f t="shared" ca="1" si="2"/>
        <v>44037</v>
      </c>
      <c r="GK3" s="20">
        <f t="shared" ca="1" si="2"/>
        <v>44038</v>
      </c>
      <c r="GL3" s="20">
        <f t="shared" ca="1" si="2"/>
        <v>44039</v>
      </c>
      <c r="GM3" s="20">
        <f t="shared" ca="1" si="2"/>
        <v>44040</v>
      </c>
      <c r="GN3" s="20">
        <f t="shared" ca="1" si="2"/>
        <v>44041</v>
      </c>
      <c r="GO3" s="20">
        <f t="shared" ca="1" si="2"/>
        <v>44042</v>
      </c>
      <c r="GP3" s="20">
        <f t="shared" ca="1" si="2"/>
        <v>44043</v>
      </c>
      <c r="GQ3" s="20">
        <f t="shared" ca="1" si="2"/>
        <v>44044</v>
      </c>
      <c r="GR3" s="20">
        <f t="shared" ref="GR3:IN3" ca="1" si="3">GQ3+1</f>
        <v>44045</v>
      </c>
      <c r="GS3" s="20">
        <f t="shared" ca="1" si="3"/>
        <v>44046</v>
      </c>
      <c r="GT3" s="20">
        <f t="shared" ca="1" si="3"/>
        <v>44047</v>
      </c>
      <c r="GU3" s="20">
        <f t="shared" ca="1" si="3"/>
        <v>44048</v>
      </c>
      <c r="GV3" s="20">
        <f t="shared" ca="1" si="3"/>
        <v>44049</v>
      </c>
      <c r="GW3" s="20">
        <f t="shared" ca="1" si="3"/>
        <v>44050</v>
      </c>
      <c r="GX3" s="20">
        <f t="shared" ca="1" si="3"/>
        <v>44051</v>
      </c>
      <c r="GY3" s="20">
        <f t="shared" ca="1" si="3"/>
        <v>44052</v>
      </c>
      <c r="GZ3" s="20">
        <f t="shared" ca="1" si="3"/>
        <v>44053</v>
      </c>
      <c r="HA3" s="20">
        <f t="shared" ca="1" si="3"/>
        <v>44054</v>
      </c>
      <c r="HB3" s="20">
        <f t="shared" ca="1" si="3"/>
        <v>44055</v>
      </c>
      <c r="HC3" s="20">
        <f t="shared" ca="1" si="3"/>
        <v>44056</v>
      </c>
      <c r="HD3" s="20">
        <f t="shared" ca="1" si="3"/>
        <v>44057</v>
      </c>
      <c r="HE3" s="20">
        <f t="shared" ca="1" si="3"/>
        <v>44058</v>
      </c>
      <c r="HF3" s="20">
        <f t="shared" ca="1" si="3"/>
        <v>44059</v>
      </c>
      <c r="HG3" s="20">
        <f t="shared" ca="1" si="3"/>
        <v>44060</v>
      </c>
      <c r="HH3" s="20">
        <f t="shared" ca="1" si="3"/>
        <v>44061</v>
      </c>
      <c r="HI3" s="20">
        <f t="shared" ca="1" si="3"/>
        <v>44062</v>
      </c>
      <c r="HJ3" s="20">
        <f t="shared" ca="1" si="3"/>
        <v>44063</v>
      </c>
      <c r="HK3" s="20">
        <f t="shared" ca="1" si="3"/>
        <v>44064</v>
      </c>
      <c r="HL3" s="20">
        <f t="shared" ca="1" si="3"/>
        <v>44065</v>
      </c>
      <c r="HM3" s="20">
        <f t="shared" ca="1" si="3"/>
        <v>44066</v>
      </c>
      <c r="HN3" s="20">
        <f t="shared" ca="1" si="3"/>
        <v>44067</v>
      </c>
      <c r="HO3" s="20">
        <f t="shared" ca="1" si="3"/>
        <v>44068</v>
      </c>
      <c r="HP3" s="20">
        <f t="shared" ca="1" si="3"/>
        <v>44069</v>
      </c>
      <c r="HQ3" s="20">
        <f t="shared" ca="1" si="3"/>
        <v>44070</v>
      </c>
      <c r="HR3" s="20">
        <f t="shared" ca="1" si="3"/>
        <v>44071</v>
      </c>
      <c r="HS3" s="20">
        <f t="shared" ca="1" si="3"/>
        <v>44072</v>
      </c>
      <c r="HT3" s="20">
        <f t="shared" ca="1" si="3"/>
        <v>44073</v>
      </c>
      <c r="HU3" s="20">
        <f t="shared" ca="1" si="3"/>
        <v>44074</v>
      </c>
      <c r="HV3" s="20">
        <f t="shared" ca="1" si="3"/>
        <v>44075</v>
      </c>
      <c r="HW3" s="20">
        <f t="shared" ca="1" si="3"/>
        <v>44076</v>
      </c>
      <c r="HX3" s="20">
        <f t="shared" ca="1" si="3"/>
        <v>44077</v>
      </c>
      <c r="HY3" s="20">
        <f t="shared" ca="1" si="3"/>
        <v>44078</v>
      </c>
      <c r="HZ3" s="20">
        <f t="shared" ca="1" si="3"/>
        <v>44079</v>
      </c>
      <c r="IA3" s="20">
        <f t="shared" ca="1" si="3"/>
        <v>44080</v>
      </c>
      <c r="IB3" s="20">
        <f t="shared" ca="1" si="3"/>
        <v>44081</v>
      </c>
      <c r="IC3" s="20">
        <f t="shared" ca="1" si="3"/>
        <v>44082</v>
      </c>
      <c r="ID3" s="20">
        <f t="shared" ca="1" si="3"/>
        <v>44083</v>
      </c>
      <c r="IE3" s="20">
        <f t="shared" ca="1" si="3"/>
        <v>44084</v>
      </c>
      <c r="IF3" s="20">
        <f t="shared" ca="1" si="3"/>
        <v>44085</v>
      </c>
      <c r="IG3" s="20">
        <f t="shared" ca="1" si="3"/>
        <v>44086</v>
      </c>
      <c r="IH3" s="20">
        <f t="shared" ca="1" si="3"/>
        <v>44087</v>
      </c>
      <c r="II3" s="20">
        <f t="shared" ca="1" si="3"/>
        <v>44088</v>
      </c>
      <c r="IJ3" s="20">
        <f t="shared" ca="1" si="3"/>
        <v>44089</v>
      </c>
      <c r="IK3" s="20">
        <f t="shared" ca="1" si="3"/>
        <v>44090</v>
      </c>
      <c r="IL3" s="20">
        <f t="shared" ca="1" si="3"/>
        <v>44091</v>
      </c>
      <c r="IM3" s="20">
        <f t="shared" ca="1" si="3"/>
        <v>44092</v>
      </c>
      <c r="IN3" s="20">
        <f t="shared" ca="1" si="3"/>
        <v>44093</v>
      </c>
    </row>
    <row r="4" spans="2:248" x14ac:dyDescent="0.3">
      <c r="B4" s="19" t="s">
        <v>449</v>
      </c>
      <c r="C4" s="21">
        <f>VLOOKUP(B2,Days_Since_100!C:D,2,FALSE)</f>
        <v>2047574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85</v>
      </c>
      <c r="F5" s="19" t="s">
        <v>498</v>
      </c>
      <c r="G5" s="40">
        <f>IF(VLOOKUP($B$2,Days_Since_100!$H:$KU,Projections_Data!G$4+2,FALSE)=0,#N/A,VLOOKUP($B$2,Days_Since_100!$H:$KU,Projections_Data!G$4+2,FALSE))</f>
        <v>555</v>
      </c>
      <c r="H5" s="40">
        <f>IF(VLOOKUP($B$2,Days_Since_100!$H:$KU,Projections_Data!H$4+2,FALSE)=0,#N/A,VLOOKUP($B$2,Days_Since_100!$H:$KU,Projections_Data!H$4+2,FALSE))</f>
        <v>654</v>
      </c>
      <c r="I5" s="40">
        <f>IF(VLOOKUP($B$2,Days_Since_100!$H:$KU,Projections_Data!I$4+2,FALSE)=0,#N/A,VLOOKUP($B$2,Days_Since_100!$H:$KU,Projections_Data!I$4+2,FALSE))</f>
        <v>941</v>
      </c>
      <c r="J5" s="40">
        <f>IF(VLOOKUP($B$2,Days_Since_100!$H:$KU,Projections_Data!J$4+2,FALSE)=0,#N/A,VLOOKUP($B$2,Days_Since_100!$H:$KU,Projections_Data!J$4+2,FALSE))</f>
        <v>1434</v>
      </c>
      <c r="K5" s="40">
        <f>IF(VLOOKUP($B$2,Days_Since_100!$H:$KU,Projections_Data!K$4+2,FALSE)=0,#N/A,VLOOKUP($B$2,Days_Since_100!$H:$KU,Projections_Data!K$4+2,FALSE))</f>
        <v>2118</v>
      </c>
      <c r="L5" s="40">
        <f>IF(VLOOKUP($B$2,Days_Since_100!$H:$KU,Projections_Data!L$4+2,FALSE)=0,#N/A,VLOOKUP($B$2,Days_Since_100!$H:$KU,Projections_Data!L$4+2,FALSE))</f>
        <v>2927</v>
      </c>
      <c r="M5" s="40">
        <f>IF(VLOOKUP($B$2,Days_Since_100!$H:$KU,Projections_Data!M$4+2,FALSE)=0,#N/A,VLOOKUP($B$2,Days_Since_100!$H:$KU,Projections_Data!M$4+2,FALSE))</f>
        <v>5578</v>
      </c>
      <c r="N5" s="40">
        <f>IF(VLOOKUP($B$2,Days_Since_100!$H:$KU,Projections_Data!N$4+2,FALSE)=0,#N/A,VLOOKUP($B$2,Days_Since_100!$H:$KU,Projections_Data!N$4+2,FALSE))</f>
        <v>6166</v>
      </c>
      <c r="O5" s="40">
        <f>IF(VLOOKUP($B$2,Days_Since_100!$H:$KU,Projections_Data!O$4+2,FALSE)=0,#N/A,VLOOKUP($B$2,Days_Since_100!$H:$KU,Projections_Data!O$4+2,FALSE))</f>
        <v>8234</v>
      </c>
      <c r="P5" s="40">
        <f>IF(VLOOKUP($B$2,Days_Since_100!$H:$KU,Projections_Data!P$4+2,FALSE)=0,#N/A,VLOOKUP($B$2,Days_Since_100!$H:$KU,Projections_Data!P$4+2,FALSE))</f>
        <v>9927</v>
      </c>
      <c r="Q5" s="40">
        <f>IF(VLOOKUP($B$2,Days_Since_100!$H:$KU,Projections_Data!Q$4+2,FALSE)=0,#N/A,VLOOKUP($B$2,Days_Since_100!$H:$KU,Projections_Data!Q$4+2,FALSE))</f>
        <v>12038</v>
      </c>
      <c r="R5" s="40">
        <f>IF(VLOOKUP($B$2,Days_Since_100!$H:$KU,Projections_Data!R$4+2,FALSE)=0,#N/A,VLOOKUP($B$2,Days_Since_100!$H:$KU,Projections_Data!R$4+2,FALSE))</f>
        <v>16787</v>
      </c>
      <c r="S5" s="40">
        <f>IF(VLOOKUP($B$2,Days_Since_100!$H:$KU,Projections_Data!S$4+2,FALSE)=0,#N/A,VLOOKUP($B$2,Days_Since_100!$H:$KU,Projections_Data!S$4+2,FALSE))</f>
        <v>19881</v>
      </c>
      <c r="T5" s="40">
        <f>IF(VLOOKUP($B$2,Days_Since_100!$H:$KU,Projections_Data!T$4+2,FALSE)=0,#N/A,VLOOKUP($B$2,Days_Since_100!$H:$KU,Projections_Data!T$4+2,FALSE))</f>
        <v>23892</v>
      </c>
      <c r="U5" s="40">
        <f>IF(VLOOKUP($B$2,Days_Since_100!$H:$KU,Projections_Data!U$4+2,FALSE)=0,#N/A,VLOOKUP($B$2,Days_Since_100!$H:$KU,Projections_Data!U$4+2,FALSE))</f>
        <v>27635</v>
      </c>
      <c r="V5" s="40">
        <f>IF(VLOOKUP($B$2,Days_Since_100!$H:$KU,Projections_Data!V$4+2,FALSE)=0,#N/A,VLOOKUP($B$2,Days_Since_100!$H:$KU,Projections_Data!V$4+2,FALSE))</f>
        <v>30794</v>
      </c>
      <c r="W5" s="40">
        <f>IF(VLOOKUP($B$2,Days_Since_100!$H:$KU,Projections_Data!W$4+2,FALSE)=0,#N/A,VLOOKUP($B$2,Days_Since_100!$H:$KU,Projections_Data!W$4+2,FALSE))</f>
        <v>34330</v>
      </c>
      <c r="X5" s="40">
        <f>IF(VLOOKUP($B$2,Days_Since_100!$H:$KU,Projections_Data!X$4+2,FALSE)=0,#N/A,VLOOKUP($B$2,Days_Since_100!$H:$KU,Projections_Data!X$4+2,FALSE))</f>
        <v>37059</v>
      </c>
      <c r="Y5" s="40">
        <f>IF(VLOOKUP($B$2,Days_Since_100!$H:$KU,Projections_Data!Y$4+2,FALSE)=0,#N/A,VLOOKUP($B$2,Days_Since_100!$H:$KU,Projections_Data!Y$4+2,FALSE))</f>
        <v>40086</v>
      </c>
      <c r="Z5" s="40">
        <f>IF(VLOOKUP($B$2,Days_Since_100!$H:$KU,Projections_Data!Z$4+2,FALSE)=0,#N/A,VLOOKUP($B$2,Days_Since_100!$H:$KU,Projections_Data!Z$4+2,FALSE))</f>
        <v>42627</v>
      </c>
      <c r="AA5" s="40">
        <f>IF(VLOOKUP($B$2,Days_Since_100!$H:$KU,Projections_Data!AA$4+2,FALSE)=0,#N/A,VLOOKUP($B$2,Days_Since_100!$H:$KU,Projections_Data!AA$4+2,FALSE))</f>
        <v>44667</v>
      </c>
      <c r="AB5" s="40">
        <f>IF(VLOOKUP($B$2,Days_Since_100!$H:$KU,Projections_Data!AB$4+2,FALSE)=0,#N/A,VLOOKUP($B$2,Days_Since_100!$H:$KU,Projections_Data!AB$4+2,FALSE))</f>
        <v>50287</v>
      </c>
      <c r="AC5" s="40">
        <f>IF(VLOOKUP($B$2,Days_Since_100!$H:$KU,Projections_Data!AC$4+2,FALSE)=0,#N/A,VLOOKUP($B$2,Days_Since_100!$H:$KU,Projections_Data!AC$4+2,FALSE))</f>
        <v>60193</v>
      </c>
      <c r="AD5" s="40">
        <f>IF(VLOOKUP($B$2,Days_Since_100!$H:$KU,Projections_Data!AD$4+2,FALSE)=0,#N/A,VLOOKUP($B$2,Days_Since_100!$H:$KU,Projections_Data!AD$4+2,FALSE))</f>
        <v>66667</v>
      </c>
      <c r="AE5" s="40">
        <f>IF(VLOOKUP($B$2,Days_Since_100!$H:$KU,Projections_Data!AE$4+2,FALSE)=0,#N/A,VLOOKUP($B$2,Days_Since_100!$H:$KU,Projections_Data!AE$4+2,FALSE))</f>
        <v>68745</v>
      </c>
      <c r="AF5" s="40">
        <f>IF(VLOOKUP($B$2,Days_Since_100!$H:$KU,Projections_Data!AF$4+2,FALSE)=0,#N/A,VLOOKUP($B$2,Days_Since_100!$H:$KU,Projections_Data!AF$4+2,FALSE))</f>
        <v>70869</v>
      </c>
      <c r="AG5" s="40">
        <f>IF(VLOOKUP($B$2,Days_Since_100!$H:$KU,Projections_Data!AG$4+2,FALSE)=0,#N/A,VLOOKUP($B$2,Days_Since_100!$H:$KU,Projections_Data!AG$4+2,FALSE))</f>
        <v>72804</v>
      </c>
      <c r="AH5" s="40">
        <f>IF(VLOOKUP($B$2,Days_Since_100!$H:$KU,Projections_Data!AH$4+2,FALSE)=0,#N/A,VLOOKUP($B$2,Days_Since_100!$H:$KU,Projections_Data!AH$4+2,FALSE))</f>
        <v>74594</v>
      </c>
      <c r="AI5" s="40">
        <f>IF(VLOOKUP($B$2,Days_Since_100!$H:$KU,Projections_Data!AI$4+2,FALSE)=0,#N/A,VLOOKUP($B$2,Days_Since_100!$H:$KU,Projections_Data!AI$4+2,FALSE))</f>
        <v>75018</v>
      </c>
      <c r="AJ5" s="40">
        <f>IF(VLOOKUP($B$2,Days_Since_100!$H:$KU,Projections_Data!AJ$4+2,FALSE)=0,#N/A,VLOOKUP($B$2,Days_Since_100!$H:$KU,Projections_Data!AJ$4+2,FALSE))</f>
        <v>75563</v>
      </c>
      <c r="AK5" s="40">
        <f>IF(VLOOKUP($B$2,Days_Since_100!$H:$KU,Projections_Data!AK$4+2,FALSE)=0,#N/A,VLOOKUP($B$2,Days_Since_100!$H:$KU,Projections_Data!AK$4+2,FALSE))</f>
        <v>76185</v>
      </c>
      <c r="AL5" s="40">
        <f>IF(VLOOKUP($B$2,Days_Since_100!$H:$KU,Projections_Data!AL$4+2,FALSE)=0,#N/A,VLOOKUP($B$2,Days_Since_100!$H:$KU,Projections_Data!AL$4+2,FALSE))</f>
        <v>77938</v>
      </c>
      <c r="AM5" s="40">
        <f>IF(VLOOKUP($B$2,Days_Since_100!$H:$KU,Projections_Data!AM$4+2,FALSE)=0,#N/A,VLOOKUP($B$2,Days_Since_100!$H:$KU,Projections_Data!AM$4+2,FALSE))</f>
        <v>78267</v>
      </c>
      <c r="AN5" s="40">
        <f>IF(VLOOKUP($B$2,Days_Since_100!$H:$KU,Projections_Data!AN$4+2,FALSE)=0,#N/A,VLOOKUP($B$2,Days_Since_100!$H:$KU,Projections_Data!AN$4+2,FALSE))</f>
        <v>78870</v>
      </c>
      <c r="AO5" s="40">
        <f>IF(VLOOKUP($B$2,Days_Since_100!$H:$KU,Projections_Data!AO$4+2,FALSE)=0,#N/A,VLOOKUP($B$2,Days_Since_100!$H:$KU,Projections_Data!AO$4+2,FALSE))</f>
        <v>79715</v>
      </c>
      <c r="AP5" s="40">
        <f>IF(VLOOKUP($B$2,Days_Since_100!$H:$KU,Projections_Data!AP$4+2,FALSE)=0,#N/A,VLOOKUP($B$2,Days_Since_100!$H:$KU,Projections_Data!AP$4+2,FALSE))</f>
        <v>80683</v>
      </c>
      <c r="AQ5" s="40">
        <f>IF(VLOOKUP($B$2,Days_Since_100!$H:$KU,Projections_Data!AQ$4+2,FALSE)=0,#N/A,VLOOKUP($B$2,Days_Since_100!$H:$KU,Projections_Data!AQ$4+2,FALSE))</f>
        <v>82041</v>
      </c>
      <c r="AR5" s="40">
        <f>IF(VLOOKUP($B$2,Days_Since_100!$H:$KU,Projections_Data!AR$4+2,FALSE)=0,#N/A,VLOOKUP($B$2,Days_Since_100!$H:$KU,Projections_Data!AR$4+2,FALSE))</f>
        <v>83407</v>
      </c>
      <c r="AS5" s="40">
        <f>IF(VLOOKUP($B$2,Days_Since_100!$H:$KU,Projections_Data!AS$4+2,FALSE)=0,#N/A,VLOOKUP($B$2,Days_Since_100!$H:$KU,Projections_Data!AS$4+2,FALSE))</f>
        <v>85306</v>
      </c>
      <c r="AT5" s="40">
        <f>IF(VLOOKUP($B$2,Days_Since_100!$H:$KU,Projections_Data!AT$4+2,FALSE)=0,#N/A,VLOOKUP($B$2,Days_Since_100!$H:$KU,Projections_Data!AT$4+2,FALSE))</f>
        <v>87664</v>
      </c>
      <c r="AU5" s="40">
        <f>IF(VLOOKUP($B$2,Days_Since_100!$H:$KU,Projections_Data!AU$4+2,FALSE)=0,#N/A,VLOOKUP($B$2,Days_Since_100!$H:$KU,Projections_Data!AU$4+2,FALSE))</f>
        <v>89601</v>
      </c>
      <c r="AV5" s="40">
        <f>IF(VLOOKUP($B$2,Days_Since_100!$H:$KU,Projections_Data!AV$4+2,FALSE)=0,#N/A,VLOOKUP($B$2,Days_Since_100!$H:$KU,Projections_Data!AV$4+2,FALSE))</f>
        <v>92134</v>
      </c>
      <c r="AW5" s="40">
        <f>IF(VLOOKUP($B$2,Days_Since_100!$H:$KU,Projections_Data!AW$4+2,FALSE)=0,#N/A,VLOOKUP($B$2,Days_Since_100!$H:$KU,Projections_Data!AW$4+2,FALSE))</f>
        <v>94414</v>
      </c>
      <c r="AX5" s="40">
        <f>IF(VLOOKUP($B$2,Days_Since_100!$H:$KU,Projections_Data!AX$4+2,FALSE)=0,#N/A,VLOOKUP($B$2,Days_Since_100!$H:$KU,Projections_Data!AX$4+2,FALSE))</f>
        <v>97176</v>
      </c>
      <c r="AY5" s="40">
        <f>IF(VLOOKUP($B$2,Days_Since_100!$H:$KU,Projections_Data!AY$4+2,FALSE)=0,#N/A,VLOOKUP($B$2,Days_Since_100!$H:$KU,Projections_Data!AY$4+2,FALSE))</f>
        <v>101088</v>
      </c>
      <c r="AZ5" s="40">
        <f>IF(VLOOKUP($B$2,Days_Since_100!$H:$KU,Projections_Data!AZ$4+2,FALSE)=0,#N/A,VLOOKUP($B$2,Days_Since_100!$H:$KU,Projections_Data!AZ$4+2,FALSE))</f>
        <v>105125</v>
      </c>
      <c r="BA5" s="40">
        <f>IF(VLOOKUP($B$2,Days_Since_100!$H:$KU,Projections_Data!BA$4+2,FALSE)=0,#N/A,VLOOKUP($B$2,Days_Since_100!$H:$KU,Projections_Data!BA$4+2,FALSE))</f>
        <v>109099</v>
      </c>
      <c r="BB5" s="40">
        <f>IF(VLOOKUP($B$2,Days_Since_100!$H:$KU,Projections_Data!BB$4+2,FALSE)=0,#N/A,VLOOKUP($B$2,Days_Since_100!$H:$KU,Projections_Data!BB$4+2,FALSE))</f>
        <v>112865</v>
      </c>
      <c r="BC5" s="40">
        <f>IF(VLOOKUP($B$2,Days_Since_100!$H:$KU,Projections_Data!BC$4+2,FALSE)=0,#N/A,VLOOKUP($B$2,Days_Since_100!$H:$KU,Projections_Data!BC$4+2,FALSE))</f>
        <v>117888</v>
      </c>
      <c r="BD5" s="40">
        <f>IF(VLOOKUP($B$2,Days_Since_100!$H:$KU,Projections_Data!BD$4+2,FALSE)=0,#N/A,VLOOKUP($B$2,Days_Since_100!$H:$KU,Projections_Data!BD$4+2,FALSE))</f>
        <v>125139</v>
      </c>
      <c r="BE5" s="40">
        <f>IF(VLOOKUP($B$2,Days_Since_100!$H:$KU,Projections_Data!BE$4+2,FALSE)=0,#N/A,VLOOKUP($B$2,Days_Since_100!$H:$KU,Projections_Data!BE$4+2,FALSE))</f>
        <v>132517</v>
      </c>
      <c r="BF5" s="40">
        <f>IF(VLOOKUP($B$2,Days_Since_100!$H:$KU,Projections_Data!BF$4+2,FALSE)=0,#N/A,VLOOKUP($B$2,Days_Since_100!$H:$KU,Projections_Data!BF$4+2,FALSE))</f>
        <v>144468</v>
      </c>
      <c r="BG5" s="40">
        <f>IF(VLOOKUP($B$2,Days_Since_100!$H:$KU,Projections_Data!BG$4+2,FALSE)=0,#N/A,VLOOKUP($B$2,Days_Since_100!$H:$KU,Projections_Data!BG$4+2,FALSE))</f>
        <v>155337</v>
      </c>
      <c r="BH5" s="40">
        <f>IF(VLOOKUP($B$2,Days_Since_100!$H:$KU,Projections_Data!BH$4+2,FALSE)=0,#N/A,VLOOKUP($B$2,Days_Since_100!$H:$KU,Projections_Data!BH$4+2,FALSE))</f>
        <v>167781</v>
      </c>
      <c r="BI5" s="40">
        <f>IF(VLOOKUP($B$2,Days_Since_100!$H:$KU,Projections_Data!BI$4+2,FALSE)=0,#N/A,VLOOKUP($B$2,Days_Since_100!$H:$KU,Projections_Data!BI$4+2,FALSE))</f>
        <v>180762</v>
      </c>
      <c r="BJ5" s="40">
        <f>IF(VLOOKUP($B$2,Days_Since_100!$H:$KU,Projections_Data!BJ$4+2,FALSE)=0,#N/A,VLOOKUP($B$2,Days_Since_100!$H:$KU,Projections_Data!BJ$4+2,FALSE))</f>
        <v>196234</v>
      </c>
      <c r="BK5" s="40">
        <f>IF(VLOOKUP($B$2,Days_Since_100!$H:$KU,Projections_Data!BK$4+2,FALSE)=0,#N/A,VLOOKUP($B$2,Days_Since_100!$H:$KU,Projections_Data!BK$4+2,FALSE))</f>
        <v>213897</v>
      </c>
      <c r="BL5" s="40">
        <f>IF(VLOOKUP($B$2,Days_Since_100!$H:$KU,Projections_Data!BL$4+2,FALSE)=0,#N/A,VLOOKUP($B$2,Days_Since_100!$H:$KU,Projections_Data!BL$4+2,FALSE))</f>
        <v>242123</v>
      </c>
      <c r="BM5" s="40">
        <f>IF(VLOOKUP($B$2,Days_Since_100!$H:$KU,Projections_Data!BM$4+2,FALSE)=0,#N/A,VLOOKUP($B$2,Days_Since_100!$H:$KU,Projections_Data!BM$4+2,FALSE))</f>
        <v>271122</v>
      </c>
      <c r="BN5" s="40">
        <f>IF(VLOOKUP($B$2,Days_Since_100!$H:$KU,Projections_Data!BN$4+2,FALSE)=0,#N/A,VLOOKUP($B$2,Days_Since_100!$H:$KU,Projections_Data!BN$4+2,FALSE))</f>
        <v>303294</v>
      </c>
      <c r="BO5" s="40">
        <f>IF(VLOOKUP($B$2,Days_Since_100!$H:$KU,Projections_Data!BO$4+2,FALSE)=0,#N/A,VLOOKUP($B$2,Days_Since_100!$H:$KU,Projections_Data!BO$4+2,FALSE))</f>
        <v>335631</v>
      </c>
      <c r="BP5" s="40">
        <f>IF(VLOOKUP($B$2,Days_Since_100!$H:$KU,Projections_Data!BP$4+2,FALSE)=0,#N/A,VLOOKUP($B$2,Days_Since_100!$H:$KU,Projections_Data!BP$4+2,FALSE))</f>
        <v>376812</v>
      </c>
      <c r="BQ5" s="40">
        <f>IF(VLOOKUP($B$2,Days_Since_100!$H:$KU,Projections_Data!BQ$4+2,FALSE)=0,#N/A,VLOOKUP($B$2,Days_Since_100!$H:$KU,Projections_Data!BQ$4+2,FALSE))</f>
        <v>416496</v>
      </c>
      <c r="BR5" s="40">
        <f>IF(VLOOKUP($B$2,Days_Since_100!$H:$KU,Projections_Data!BR$4+2,FALSE)=0,#N/A,VLOOKUP($B$2,Days_Since_100!$H:$KU,Projections_Data!BR$4+2,FALSE))</f>
        <v>465942</v>
      </c>
      <c r="BS5" s="40">
        <f>IF(VLOOKUP($B$2,Days_Since_100!$H:$KU,Projections_Data!BS$4+2,FALSE)=0,#N/A,VLOOKUP($B$2,Days_Since_100!$H:$KU,Projections_Data!BS$4+2,FALSE))</f>
        <v>527572</v>
      </c>
      <c r="BT5" s="40">
        <f>IF(VLOOKUP($B$2,Days_Since_100!$H:$KU,Projections_Data!BT$4+2,FALSE)=0,#N/A,VLOOKUP($B$2,Days_Since_100!$H:$KU,Projections_Data!BT$4+2,FALSE))</f>
        <v>591115</v>
      </c>
      <c r="BU5" s="40">
        <f>IF(VLOOKUP($B$2,Days_Since_100!$H:$KU,Projections_Data!BU$4+2,FALSE)=0,#N/A,VLOOKUP($B$2,Days_Since_100!$H:$KU,Projections_Data!BU$4+2,FALSE))</f>
        <v>658361</v>
      </c>
      <c r="BV5" s="40">
        <f>IF(VLOOKUP($B$2,Days_Since_100!$H:$KU,Projections_Data!BV$4+2,FALSE)=0,#N/A,VLOOKUP($B$2,Days_Since_100!$H:$KU,Projections_Data!BV$4+2,FALSE))</f>
        <v>717571</v>
      </c>
      <c r="BW5" s="40">
        <f>IF(VLOOKUP($B$2,Days_Since_100!$H:$KU,Projections_Data!BW$4+2,FALSE)=0,#N/A,VLOOKUP($B$2,Days_Since_100!$H:$KU,Projections_Data!BW$4+2,FALSE))</f>
        <v>779681</v>
      </c>
      <c r="BX5" s="40">
        <f>IF(VLOOKUP($B$2,Days_Since_100!$H:$KU,Projections_Data!BX$4+2,FALSE)=0,#N/A,VLOOKUP($B$2,Days_Since_100!$H:$KU,Projections_Data!BX$4+2,FALSE))</f>
        <v>854558</v>
      </c>
      <c r="BY5" s="40">
        <f>IF(VLOOKUP($B$2,Days_Since_100!$H:$KU,Projections_Data!BY$4+2,FALSE)=0,#N/A,VLOOKUP($B$2,Days_Since_100!$H:$KU,Projections_Data!BY$4+2,FALSE))</f>
        <v>929458</v>
      </c>
      <c r="BZ5" s="40">
        <f>IF(VLOOKUP($B$2,Days_Since_100!$H:$KU,Projections_Data!BZ$4+2,FALSE)=0,#N/A,VLOOKUP($B$2,Days_Since_100!$H:$KU,Projections_Data!BZ$4+2,FALSE))</f>
        <v>1010094</v>
      </c>
      <c r="CA5" s="40">
        <f>IF(VLOOKUP($B$2,Days_Since_100!$H:$KU,Projections_Data!CA$4+2,FALSE)=0,#N/A,VLOOKUP($B$2,Days_Since_100!$H:$KU,Projections_Data!CA$4+2,FALSE))</f>
        <v>1092307</v>
      </c>
      <c r="CB5" s="40">
        <f>IF(VLOOKUP($B$2,Days_Since_100!$H:$KU,Projections_Data!CB$4+2,FALSE)=0,#N/A,VLOOKUP($B$2,Days_Since_100!$H:$KU,Projections_Data!CB$4+2,FALSE))</f>
        <v>1193530</v>
      </c>
      <c r="CC5" s="40">
        <f>IF(VLOOKUP($B$2,Days_Since_100!$H:$KU,Projections_Data!CC$4+2,FALSE)=0,#N/A,VLOOKUP($B$2,Days_Since_100!$H:$KU,Projections_Data!CC$4+2,FALSE))</f>
        <v>1267942</v>
      </c>
      <c r="CD5" s="40">
        <f>IF(VLOOKUP($B$2,Days_Since_100!$H:$KU,Projections_Data!CD$4+2,FALSE)=0,#N/A,VLOOKUP($B$2,Days_Since_100!$H:$KU,Projections_Data!CD$4+2,FALSE))</f>
        <v>1340510</v>
      </c>
      <c r="CE5" s="40">
        <f>IF(VLOOKUP($B$2,Days_Since_100!$H:$KU,Projections_Data!CE$4+2,FALSE)=0,#N/A,VLOOKUP($B$2,Days_Since_100!$H:$KU,Projections_Data!CE$4+2,FALSE))</f>
        <v>1421174</v>
      </c>
      <c r="CF5" s="40">
        <f>IF(VLOOKUP($B$2,Days_Since_100!$H:$KU,Projections_Data!CF$4+2,FALSE)=0,#N/A,VLOOKUP($B$2,Days_Since_100!$H:$KU,Projections_Data!CF$4+2,FALSE))</f>
        <v>1505857</v>
      </c>
      <c r="CG5" s="40">
        <f>IF(VLOOKUP($B$2,Days_Since_100!$H:$KU,Projections_Data!CG$4+2,FALSE)=0,#N/A,VLOOKUP($B$2,Days_Since_100!$H:$KU,Projections_Data!CG$4+2,FALSE))</f>
        <v>1589751</v>
      </c>
      <c r="CH5" s="40">
        <f>IF(VLOOKUP($B$2,Days_Since_100!$H:$KU,Projections_Data!CH$4+2,FALSE)=0,#N/A,VLOOKUP($B$2,Days_Since_100!$H:$KU,Projections_Data!CH$4+2,FALSE))</f>
        <v>1685800</v>
      </c>
      <c r="CI5" s="40">
        <f>IF(VLOOKUP($B$2,Days_Since_100!$H:$KU,Projections_Data!CI$4+2,FALSE)=0,#N/A,VLOOKUP($B$2,Days_Since_100!$H:$KU,Projections_Data!CI$4+2,FALSE))</f>
        <v>1765140</v>
      </c>
      <c r="CJ5" s="40">
        <f>IF(VLOOKUP($B$2,Days_Since_100!$H:$KU,Projections_Data!CJ$4+2,FALSE)=0,#N/A,VLOOKUP($B$2,Days_Since_100!$H:$KU,Projections_Data!CJ$4+2,FALSE))</f>
        <v>1839823</v>
      </c>
      <c r="CK5" s="40">
        <f>IF(VLOOKUP($B$2,Days_Since_100!$H:$KU,Projections_Data!CK$4+2,FALSE)=0,#N/A,VLOOKUP($B$2,Days_Since_100!$H:$KU,Projections_Data!CK$4+2,FALSE))</f>
        <v>1910019</v>
      </c>
      <c r="CL5" s="40">
        <f>IF(VLOOKUP($B$2,Days_Since_100!$H:$KU,Projections_Data!CL$4+2,FALSE)=0,#N/A,VLOOKUP($B$2,Days_Since_100!$H:$KU,Projections_Data!CL$4+2,FALSE))</f>
        <v>1968314</v>
      </c>
      <c r="CM5" s="40">
        <f>IF(VLOOKUP($B$2,Days_Since_100!$H:$KU,Projections_Data!CM$4+2,FALSE)=0,#N/A,VLOOKUP($B$2,Days_Since_100!$H:$KU,Projections_Data!CM$4+2,FALSE))</f>
        <v>2047574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>HLOOKUP(C5-1,G4:IN8,5,FALSE)</f>
        <v>752821</v>
      </c>
      <c r="D6" s="42">
        <v>0.02</v>
      </c>
      <c r="F6" s="19" t="s">
        <v>575</v>
      </c>
      <c r="G6" s="40">
        <f ca="1">IF(Projections_Data!G$4+2-$C$9&lt;2,#N/A,IF(VLOOKUP($B$2,Deaths_since_10!$H:$KU,Projections_Data!G$4+2-$C$9,FALSE)=0,#N/A,VLOOKUP($B$2,Deaths_since_10!$H:$KU,Projections_Data!G$4+2-$C$9,FALSE)))</f>
        <v>17</v>
      </c>
      <c r="H6" s="40">
        <f ca="1">IF(Projections_Data!H$4+2-$C$9&lt;2,#N/A,IF(VLOOKUP($B$2,Deaths_since_10!$H:$KU,Projections_Data!H$4+2-$C$9,FALSE)=0,#N/A,VLOOKUP($B$2,Deaths_since_10!$H:$KU,Projections_Data!H$4+2-$C$9,FALSE)))</f>
        <v>18</v>
      </c>
      <c r="I6" s="40">
        <f ca="1">IF(Projections_Data!I$4+2-$C$9&lt;2,#N/A,IF(VLOOKUP($B$2,Deaths_since_10!$H:$KU,Projections_Data!I$4+2-$C$9,FALSE)=0,#N/A,VLOOKUP($B$2,Deaths_since_10!$H:$KU,Projections_Data!I$4+2-$C$9,FALSE)))</f>
        <v>26</v>
      </c>
      <c r="J6" s="40">
        <f ca="1">IF(Projections_Data!J$4+2-$C$9&lt;2,#N/A,IF(VLOOKUP($B$2,Deaths_since_10!$H:$KU,Projections_Data!J$4+2-$C$9,FALSE)=0,#N/A,VLOOKUP($B$2,Deaths_since_10!$H:$KU,Projections_Data!J$4+2-$C$9,FALSE)))</f>
        <v>42</v>
      </c>
      <c r="K6" s="40">
        <f ca="1">IF(Projections_Data!K$4+2-$C$9&lt;2,#N/A,IF(VLOOKUP($B$2,Deaths_since_10!$H:$KU,Projections_Data!K$4+2-$C$9,FALSE)=0,#N/A,VLOOKUP($B$2,Deaths_since_10!$H:$KU,Projections_Data!K$4+2-$C$9,FALSE)))</f>
        <v>56</v>
      </c>
      <c r="L6" s="40">
        <f ca="1">IF(Projections_Data!L$4+2-$C$9&lt;2,#N/A,IF(VLOOKUP($B$2,Deaths_since_10!$H:$KU,Projections_Data!L$4+2-$C$9,FALSE)=0,#N/A,VLOOKUP($B$2,Deaths_since_10!$H:$KU,Projections_Data!L$4+2-$C$9,FALSE)))</f>
        <v>82</v>
      </c>
      <c r="M6" s="40">
        <f ca="1">IF(Projections_Data!M$4+2-$C$9&lt;2,#N/A,IF(VLOOKUP($B$2,Deaths_since_10!$H:$KU,Projections_Data!M$4+2-$C$9,FALSE)=0,#N/A,VLOOKUP($B$2,Deaths_since_10!$H:$KU,Projections_Data!M$4+2-$C$9,FALSE)))</f>
        <v>131</v>
      </c>
      <c r="N6" s="40">
        <f ca="1">IF(Projections_Data!N$4+2-$C$9&lt;2,#N/A,IF(VLOOKUP($B$2,Deaths_since_10!$H:$KU,Projections_Data!N$4+2-$C$9,FALSE)=0,#N/A,VLOOKUP($B$2,Deaths_since_10!$H:$KU,Projections_Data!N$4+2-$C$9,FALSE)))</f>
        <v>133</v>
      </c>
      <c r="O6" s="40">
        <f ca="1">IF(Projections_Data!O$4+2-$C$9&lt;2,#N/A,IF(VLOOKUP($B$2,Deaths_since_10!$H:$KU,Projections_Data!O$4+2-$C$9,FALSE)=0,#N/A,VLOOKUP($B$2,Deaths_since_10!$H:$KU,Projections_Data!O$4+2-$C$9,FALSE)))</f>
        <v>171</v>
      </c>
      <c r="P6" s="40">
        <f ca="1">IF(Projections_Data!P$4+2-$C$9&lt;2,#N/A,IF(VLOOKUP($B$2,Deaths_since_10!$H:$KU,Projections_Data!P$4+2-$C$9,FALSE)=0,#N/A,VLOOKUP($B$2,Deaths_since_10!$H:$KU,Projections_Data!P$4+2-$C$9,FALSE)))</f>
        <v>213</v>
      </c>
      <c r="Q6" s="40">
        <f ca="1">IF(Projections_Data!Q$4+2-$C$9&lt;2,#N/A,IF(VLOOKUP($B$2,Deaths_since_10!$H:$KU,Projections_Data!Q$4+2-$C$9,FALSE)=0,#N/A,VLOOKUP($B$2,Deaths_since_10!$H:$KU,Projections_Data!Q$4+2-$C$9,FALSE)))</f>
        <v>259</v>
      </c>
      <c r="R6" s="40">
        <f ca="1">IF(Projections_Data!R$4+2-$C$9&lt;2,#N/A,IF(VLOOKUP($B$2,Deaths_since_10!$H:$KU,Projections_Data!R$4+2-$C$9,FALSE)=0,#N/A,VLOOKUP($B$2,Deaths_since_10!$H:$KU,Projections_Data!R$4+2-$C$9,FALSE)))</f>
        <v>362</v>
      </c>
      <c r="S6" s="40">
        <f ca="1">IF(Projections_Data!S$4+2-$C$9&lt;2,#N/A,IF(VLOOKUP($B$2,Deaths_since_10!$H:$KU,Projections_Data!S$4+2-$C$9,FALSE)=0,#N/A,VLOOKUP($B$2,Deaths_since_10!$H:$KU,Projections_Data!S$4+2-$C$9,FALSE)))</f>
        <v>426</v>
      </c>
      <c r="T6" s="40">
        <f ca="1">IF(Projections_Data!T$4+2-$C$9&lt;2,#N/A,IF(VLOOKUP($B$2,Deaths_since_10!$H:$KU,Projections_Data!T$4+2-$C$9,FALSE)=0,#N/A,VLOOKUP($B$2,Deaths_since_10!$H:$KU,Projections_Data!T$4+2-$C$9,FALSE)))</f>
        <v>492</v>
      </c>
      <c r="U6" s="40">
        <f ca="1">IF(Projections_Data!U$4+2-$C$9&lt;2,#N/A,IF(VLOOKUP($B$2,Deaths_since_10!$H:$KU,Projections_Data!U$4+2-$C$9,FALSE)=0,#N/A,VLOOKUP($B$2,Deaths_since_10!$H:$KU,Projections_Data!U$4+2-$C$9,FALSE)))</f>
        <v>564</v>
      </c>
      <c r="V6" s="40">
        <f ca="1">IF(Projections_Data!V$4+2-$C$9&lt;2,#N/A,IF(VLOOKUP($B$2,Deaths_since_10!$H:$KU,Projections_Data!V$4+2-$C$9,FALSE)=0,#N/A,VLOOKUP($B$2,Deaths_since_10!$H:$KU,Projections_Data!V$4+2-$C$9,FALSE)))</f>
        <v>634</v>
      </c>
      <c r="W6" s="40">
        <f ca="1">IF(Projections_Data!W$4+2-$C$9&lt;2,#N/A,IF(VLOOKUP($B$2,Deaths_since_10!$H:$KU,Projections_Data!W$4+2-$C$9,FALSE)=0,#N/A,VLOOKUP($B$2,Deaths_since_10!$H:$KU,Projections_Data!W$4+2-$C$9,FALSE)))</f>
        <v>719</v>
      </c>
      <c r="X6" s="40">
        <f ca="1">IF(Projections_Data!X$4+2-$C$9&lt;2,#N/A,IF(VLOOKUP($B$2,Deaths_since_10!$H:$KU,Projections_Data!X$4+2-$C$9,FALSE)=0,#N/A,VLOOKUP($B$2,Deaths_since_10!$H:$KU,Projections_Data!X$4+2-$C$9,FALSE)))</f>
        <v>806</v>
      </c>
      <c r="Y6" s="40">
        <f ca="1">IF(Projections_Data!Y$4+2-$C$9&lt;2,#N/A,IF(VLOOKUP($B$2,Deaths_since_10!$H:$KU,Projections_Data!Y$4+2-$C$9,FALSE)=0,#N/A,VLOOKUP($B$2,Deaths_since_10!$H:$KU,Projections_Data!Y$4+2-$C$9,FALSE)))</f>
        <v>906</v>
      </c>
      <c r="Z6" s="40">
        <f ca="1">IF(Projections_Data!Z$4+2-$C$9&lt;2,#N/A,IF(VLOOKUP($B$2,Deaths_since_10!$H:$KU,Projections_Data!Z$4+2-$C$9,FALSE)=0,#N/A,VLOOKUP($B$2,Deaths_since_10!$H:$KU,Projections_Data!Z$4+2-$C$9,FALSE)))</f>
        <v>1013</v>
      </c>
      <c r="AA6" s="40">
        <f ca="1">IF(Projections_Data!AA$4+2-$C$9&lt;2,#N/A,IF(VLOOKUP($B$2,Deaths_since_10!$H:$KU,Projections_Data!AA$4+2-$C$9,FALSE)=0,#N/A,VLOOKUP($B$2,Deaths_since_10!$H:$KU,Projections_Data!AA$4+2-$C$9,FALSE)))</f>
        <v>1113</v>
      </c>
      <c r="AB6" s="40">
        <f ca="1">IF(Projections_Data!AB$4+2-$C$9&lt;2,#N/A,IF(VLOOKUP($B$2,Deaths_since_10!$H:$KU,Projections_Data!AB$4+2-$C$9,FALSE)=0,#N/A,VLOOKUP($B$2,Deaths_since_10!$H:$KU,Projections_Data!AB$4+2-$C$9,FALSE)))</f>
        <v>1118</v>
      </c>
      <c r="AC6" s="40">
        <f ca="1">IF(Projections_Data!AC$4+2-$C$9&lt;2,#N/A,IF(VLOOKUP($B$2,Deaths_since_10!$H:$KU,Projections_Data!AC$4+2-$C$9,FALSE)=0,#N/A,VLOOKUP($B$2,Deaths_since_10!$H:$KU,Projections_Data!AC$4+2-$C$9,FALSE)))</f>
        <v>1371</v>
      </c>
      <c r="AD6" s="40">
        <f ca="1">IF(Projections_Data!AD$4+2-$C$9&lt;2,#N/A,IF(VLOOKUP($B$2,Deaths_since_10!$H:$KU,Projections_Data!AD$4+2-$C$9,FALSE)=0,#N/A,VLOOKUP($B$2,Deaths_since_10!$H:$KU,Projections_Data!AD$4+2-$C$9,FALSE)))</f>
        <v>1523</v>
      </c>
      <c r="AE6" s="40">
        <f ca="1">IF(Projections_Data!AE$4+2-$C$9&lt;2,#N/A,IF(VLOOKUP($B$2,Deaths_since_10!$H:$KU,Projections_Data!AE$4+2-$C$9,FALSE)=0,#N/A,VLOOKUP($B$2,Deaths_since_10!$H:$KU,Projections_Data!AE$4+2-$C$9,FALSE)))</f>
        <v>1666</v>
      </c>
      <c r="AF6" s="40">
        <f ca="1">IF(Projections_Data!AF$4+2-$C$9&lt;2,#N/A,IF(VLOOKUP($B$2,Deaths_since_10!$H:$KU,Projections_Data!AF$4+2-$C$9,FALSE)=0,#N/A,VLOOKUP($B$2,Deaths_since_10!$H:$KU,Projections_Data!AF$4+2-$C$9,FALSE)))</f>
        <v>1770</v>
      </c>
      <c r="AG6" s="40">
        <f ca="1">IF(Projections_Data!AG$4+2-$C$9&lt;2,#N/A,IF(VLOOKUP($B$2,Deaths_since_10!$H:$KU,Projections_Data!AG$4+2-$C$9,FALSE)=0,#N/A,VLOOKUP($B$2,Deaths_since_10!$H:$KU,Projections_Data!AG$4+2-$C$9,FALSE)))</f>
        <v>1868</v>
      </c>
      <c r="AH6" s="40">
        <f ca="1">IF(Projections_Data!AH$4+2-$C$9&lt;2,#N/A,IF(VLOOKUP($B$2,Deaths_since_10!$H:$KU,Projections_Data!AH$4+2-$C$9,FALSE)=0,#N/A,VLOOKUP($B$2,Deaths_since_10!$H:$KU,Projections_Data!AH$4+2-$C$9,FALSE)))</f>
        <v>2007</v>
      </c>
      <c r="AI6" s="40">
        <f ca="1">IF(Projections_Data!AI$4+2-$C$9&lt;2,#N/A,IF(VLOOKUP($B$2,Deaths_since_10!$H:$KU,Projections_Data!AI$4+2-$C$9,FALSE)=0,#N/A,VLOOKUP($B$2,Deaths_since_10!$H:$KU,Projections_Data!AI$4+2-$C$9,FALSE)))</f>
        <v>2122</v>
      </c>
      <c r="AJ6" s="40">
        <f ca="1">IF(Projections_Data!AJ$4+2-$C$9&lt;2,#N/A,IF(VLOOKUP($B$2,Deaths_since_10!$H:$KU,Projections_Data!AJ$4+2-$C$9,FALSE)=0,#N/A,VLOOKUP($B$2,Deaths_since_10!$H:$KU,Projections_Data!AJ$4+2-$C$9,FALSE)))</f>
        <v>2245</v>
      </c>
      <c r="AK6" s="40">
        <f ca="1">IF(Projections_Data!AK$4+2-$C$9&lt;2,#N/A,IF(VLOOKUP($B$2,Deaths_since_10!$H:$KU,Projections_Data!AK$4+2-$C$9,FALSE)=0,#N/A,VLOOKUP($B$2,Deaths_since_10!$H:$KU,Projections_Data!AK$4+2-$C$9,FALSE)))</f>
        <v>2249</v>
      </c>
      <c r="AL6" s="40">
        <f ca="1">IF(Projections_Data!AL$4+2-$C$9&lt;2,#N/A,IF(VLOOKUP($B$2,Deaths_since_10!$H:$KU,Projections_Data!AL$4+2-$C$9,FALSE)=0,#N/A,VLOOKUP($B$2,Deaths_since_10!$H:$KU,Projections_Data!AL$4+2-$C$9,FALSE)))</f>
        <v>2456</v>
      </c>
      <c r="AM6" s="40">
        <f ca="1">IF(Projections_Data!AM$4+2-$C$9&lt;2,#N/A,IF(VLOOKUP($B$2,Deaths_since_10!$H:$KU,Projections_Data!AM$4+2-$C$9,FALSE)=0,#N/A,VLOOKUP($B$2,Deaths_since_10!$H:$KU,Projections_Data!AM$4+2-$C$9,FALSE)))</f>
        <v>2466</v>
      </c>
      <c r="AN6" s="40">
        <f ca="1">IF(Projections_Data!AN$4+2-$C$9&lt;2,#N/A,IF(VLOOKUP($B$2,Deaths_since_10!$H:$KU,Projections_Data!AN$4+2-$C$9,FALSE)=0,#N/A,VLOOKUP($B$2,Deaths_since_10!$H:$KU,Projections_Data!AN$4+2-$C$9,FALSE)))</f>
        <v>2626</v>
      </c>
      <c r="AO6" s="40">
        <f ca="1">IF(Projections_Data!AO$4+2-$C$9&lt;2,#N/A,IF(VLOOKUP($B$2,Deaths_since_10!$H:$KU,Projections_Data!AO$4+2-$C$9,FALSE)=0,#N/A,VLOOKUP($B$2,Deaths_since_10!$H:$KU,Projections_Data!AO$4+2-$C$9,FALSE)))</f>
        <v>2705</v>
      </c>
      <c r="AP6" s="40">
        <f ca="1">IF(Projections_Data!AP$4+2-$C$9&lt;2,#N/A,IF(VLOOKUP($B$2,Deaths_since_10!$H:$KU,Projections_Data!AP$4+2-$C$9,FALSE)=0,#N/A,VLOOKUP($B$2,Deaths_since_10!$H:$KU,Projections_Data!AP$4+2-$C$9,FALSE)))</f>
        <v>2766</v>
      </c>
      <c r="AQ6" s="40">
        <f ca="1">IF(Projections_Data!AQ$4+2-$C$9&lt;2,#N/A,IF(VLOOKUP($B$2,Deaths_since_10!$H:$KU,Projections_Data!AQ$4+2-$C$9,FALSE)=0,#N/A,VLOOKUP($B$2,Deaths_since_10!$H:$KU,Projections_Data!AQ$4+2-$C$9,FALSE)))</f>
        <v>2810</v>
      </c>
      <c r="AR6" s="40">
        <f ca="1">IF(Projections_Data!AR$4+2-$C$9&lt;2,#N/A,IF(VLOOKUP($B$2,Deaths_since_10!$H:$KU,Projections_Data!AR$4+2-$C$9,FALSE)=0,#N/A,VLOOKUP($B$2,Deaths_since_10!$H:$KU,Projections_Data!AR$4+2-$C$9,FALSE)))</f>
        <v>2866</v>
      </c>
      <c r="AS6" s="40">
        <f ca="1">IF(Projections_Data!AS$4+2-$C$9&lt;2,#N/A,IF(VLOOKUP($B$2,Deaths_since_10!$H:$KU,Projections_Data!AS$4+2-$C$9,FALSE)=0,#N/A,VLOOKUP($B$2,Deaths_since_10!$H:$KU,Projections_Data!AS$4+2-$C$9,FALSE)))</f>
        <v>2935</v>
      </c>
      <c r="AT6" s="40">
        <f ca="1">IF(Projections_Data!AT$4+2-$C$9&lt;2,#N/A,IF(VLOOKUP($B$2,Deaths_since_10!$H:$KU,Projections_Data!AT$4+2-$C$9,FALSE)=0,#N/A,VLOOKUP($B$2,Deaths_since_10!$H:$KU,Projections_Data!AT$4+2-$C$9,FALSE)))</f>
        <v>2990</v>
      </c>
      <c r="AU6" s="40">
        <f ca="1">IF(Projections_Data!AU$4+2-$C$9&lt;2,#N/A,IF(VLOOKUP($B$2,Deaths_since_10!$H:$KU,Projections_Data!AU$4+2-$C$9,FALSE)=0,#N/A,VLOOKUP($B$2,Deaths_since_10!$H:$KU,Projections_Data!AU$4+2-$C$9,FALSE)))</f>
        <v>3079</v>
      </c>
      <c r="AV6" s="40">
        <f ca="1">IF(Projections_Data!AV$4+2-$C$9&lt;2,#N/A,IF(VLOOKUP($B$2,Deaths_since_10!$H:$KU,Projections_Data!AV$4+2-$C$9,FALSE)=0,#N/A,VLOOKUP($B$2,Deaths_since_10!$H:$KU,Projections_Data!AV$4+2-$C$9,FALSE)))</f>
        <v>3154</v>
      </c>
      <c r="AW6" s="40">
        <f ca="1">IF(Projections_Data!AW$4+2-$C$9&lt;2,#N/A,IF(VLOOKUP($B$2,Deaths_since_10!$H:$KU,Projections_Data!AW$4+2-$C$9,FALSE)=0,#N/A,VLOOKUP($B$2,Deaths_since_10!$H:$KU,Projections_Data!AW$4+2-$C$9,FALSE)))</f>
        <v>3248</v>
      </c>
      <c r="AX6" s="40">
        <f ca="1">IF(Projections_Data!AX$4+2-$C$9&lt;2,#N/A,IF(VLOOKUP($B$2,Deaths_since_10!$H:$KU,Projections_Data!AX$4+2-$C$9,FALSE)=0,#N/A,VLOOKUP($B$2,Deaths_since_10!$H:$KU,Projections_Data!AX$4+2-$C$9,FALSE)))</f>
        <v>3342</v>
      </c>
      <c r="AY6" s="40">
        <f ca="1">IF(Projections_Data!AY$4+2-$C$9&lt;2,#N/A,IF(VLOOKUP($B$2,Deaths_since_10!$H:$KU,Projections_Data!AY$4+2-$C$9,FALSE)=0,#N/A,VLOOKUP($B$2,Deaths_since_10!$H:$KU,Projections_Data!AY$4+2-$C$9,FALSE)))</f>
        <v>3454</v>
      </c>
      <c r="AZ6" s="40">
        <f ca="1">IF(Projections_Data!AZ$4+2-$C$9&lt;2,#N/A,IF(VLOOKUP($B$2,Deaths_since_10!$H:$KU,Projections_Data!AZ$4+2-$C$9,FALSE)=0,#N/A,VLOOKUP($B$2,Deaths_since_10!$H:$KU,Projections_Data!AZ$4+2-$C$9,FALSE)))</f>
        <v>3552</v>
      </c>
      <c r="BA6" s="40">
        <f ca="1">IF(Projections_Data!BA$4+2-$C$9&lt;2,#N/A,IF(VLOOKUP($B$2,Deaths_since_10!$H:$KU,Projections_Data!BA$4+2-$C$9,FALSE)=0,#N/A,VLOOKUP($B$2,Deaths_since_10!$H:$KU,Projections_Data!BA$4+2-$C$9,FALSE)))</f>
        <v>3796</v>
      </c>
      <c r="BB6" s="40">
        <f ca="1">IF(Projections_Data!BB$4+2-$C$9&lt;2,#N/A,IF(VLOOKUP($B$2,Deaths_since_10!$H:$KU,Projections_Data!BB$4+2-$C$9,FALSE)=0,#N/A,VLOOKUP($B$2,Deaths_since_10!$H:$KU,Projections_Data!BB$4+2-$C$9,FALSE)))</f>
        <v>3982</v>
      </c>
      <c r="BC6" s="40">
        <f ca="1">IF(Projections_Data!BC$4+2-$C$9&lt;2,#N/A,IF(VLOOKUP($B$2,Deaths_since_10!$H:$KU,Projections_Data!BC$4+2-$C$9,FALSE)=0,#N/A,VLOOKUP($B$2,Deaths_since_10!$H:$KU,Projections_Data!BC$4+2-$C$9,FALSE)))</f>
        <v>4256</v>
      </c>
      <c r="BD6" s="40">
        <f ca="1">IF(Projections_Data!BD$4+2-$C$9&lt;2,#N/A,IF(VLOOKUP($B$2,Deaths_since_10!$H:$KU,Projections_Data!BD$4+2-$C$9,FALSE)=0,#N/A,VLOOKUP($B$2,Deaths_since_10!$H:$KU,Projections_Data!BD$4+2-$C$9,FALSE)))</f>
        <v>4608</v>
      </c>
      <c r="BE6" s="40">
        <f ca="1">IF(Projections_Data!BE$4+2-$C$9&lt;2,#N/A,IF(VLOOKUP($B$2,Deaths_since_10!$H:$KU,Projections_Data!BE$4+2-$C$9,FALSE)=0,#N/A,VLOOKUP($B$2,Deaths_since_10!$H:$KU,Projections_Data!BE$4+2-$C$9,FALSE)))</f>
        <v>4948</v>
      </c>
      <c r="BF6" s="40">
        <f ca="1">IF(Projections_Data!BF$4+2-$C$9&lt;2,#N/A,IF(VLOOKUP($B$2,Deaths_since_10!$H:$KU,Projections_Data!BF$4+2-$C$9,FALSE)=0,#N/A,VLOOKUP($B$2,Deaths_since_10!$H:$KU,Projections_Data!BF$4+2-$C$9,FALSE)))</f>
        <v>5400</v>
      </c>
      <c r="BG6" s="40">
        <f ca="1">IF(Projections_Data!BG$4+2-$C$9&lt;2,#N/A,IF(VLOOKUP($B$2,Deaths_since_10!$H:$KU,Projections_Data!BG$4+2-$C$9,FALSE)=0,#N/A,VLOOKUP($B$2,Deaths_since_10!$H:$KU,Projections_Data!BG$4+2-$C$9,FALSE)))</f>
        <v>5812</v>
      </c>
      <c r="BH6" s="40">
        <f ca="1">IF(Projections_Data!BH$4+2-$C$9&lt;2,#N/A,IF(VLOOKUP($B$2,Deaths_since_10!$H:$KU,Projections_Data!BH$4+2-$C$9,FALSE)=0,#N/A,VLOOKUP($B$2,Deaths_since_10!$H:$KU,Projections_Data!BH$4+2-$C$9,FALSE)))</f>
        <v>6483</v>
      </c>
      <c r="BI6" s="40">
        <f ca="1">IF(Projections_Data!BI$4+2-$C$9&lt;2,#N/A,IF(VLOOKUP($B$2,Deaths_since_10!$H:$KU,Projections_Data!BI$4+2-$C$9,FALSE)=0,#N/A,VLOOKUP($B$2,Deaths_since_10!$H:$KU,Projections_Data!BI$4+2-$C$9,FALSE)))</f>
        <v>7118</v>
      </c>
      <c r="BJ6" s="40">
        <f ca="1">IF(Projections_Data!BJ$4+2-$C$9&lt;2,#N/A,IF(VLOOKUP($B$2,Deaths_since_10!$H:$KU,Projections_Data!BJ$4+2-$C$9,FALSE)=0,#N/A,VLOOKUP($B$2,Deaths_since_10!$H:$KU,Projections_Data!BJ$4+2-$C$9,FALSE)))</f>
        <v>7938</v>
      </c>
      <c r="BK6" s="40">
        <f ca="1">IF(Projections_Data!BK$4+2-$C$9&lt;2,#N/A,IF(VLOOKUP($B$2,Deaths_since_10!$H:$KU,Projections_Data!BK$4+2-$C$9,FALSE)=0,#N/A,VLOOKUP($B$2,Deaths_since_10!$H:$KU,Projections_Data!BK$4+2-$C$9,FALSE)))</f>
        <v>8872</v>
      </c>
      <c r="BL6" s="40">
        <f ca="1">IF(Projections_Data!BL$4+2-$C$9&lt;2,#N/A,IF(VLOOKUP($B$2,Deaths_since_10!$H:$KU,Projections_Data!BL$4+2-$C$9,FALSE)=0,#N/A,VLOOKUP($B$2,Deaths_since_10!$H:$KU,Projections_Data!BL$4+2-$C$9,FALSE)))</f>
        <v>9987</v>
      </c>
      <c r="BM6" s="40">
        <f ca="1">IF(Projections_Data!BM$4+2-$C$9&lt;2,#N/A,IF(VLOOKUP($B$2,Deaths_since_10!$H:$KU,Projections_Data!BM$4+2-$C$9,FALSE)=0,#N/A,VLOOKUP($B$2,Deaths_since_10!$H:$KU,Projections_Data!BM$4+2-$C$9,FALSE)))</f>
        <v>11290</v>
      </c>
      <c r="BN6" s="40">
        <f ca="1">IF(Projections_Data!BN$4+2-$C$9&lt;2,#N/A,IF(VLOOKUP($B$2,Deaths_since_10!$H:$KU,Projections_Data!BN$4+2-$C$9,FALSE)=0,#N/A,VLOOKUP($B$2,Deaths_since_10!$H:$KU,Projections_Data!BN$4+2-$C$9,FALSE)))</f>
        <v>12961</v>
      </c>
      <c r="BO6" s="40">
        <f ca="1">IF(Projections_Data!BO$4+2-$C$9&lt;2,#N/A,IF(VLOOKUP($B$2,Deaths_since_10!$H:$KU,Projections_Data!BO$4+2-$C$9,FALSE)=0,#N/A,VLOOKUP($B$2,Deaths_since_10!$H:$KU,Projections_Data!BO$4+2-$C$9,FALSE)))</f>
        <v>14638</v>
      </c>
      <c r="BP6" s="40">
        <f ca="1">IF(Projections_Data!BP$4+2-$C$9&lt;2,#N/A,IF(VLOOKUP($B$2,Deaths_since_10!$H:$KU,Projections_Data!BP$4+2-$C$9,FALSE)=0,#N/A,VLOOKUP($B$2,Deaths_since_10!$H:$KU,Projections_Data!BP$4+2-$C$9,FALSE)))</f>
        <v>16488</v>
      </c>
      <c r="BQ6" s="40">
        <f ca="1">IF(Projections_Data!BQ$4+2-$C$9&lt;2,#N/A,IF(VLOOKUP($B$2,Deaths_since_10!$H:$KU,Projections_Data!BQ$4+2-$C$9,FALSE)=0,#N/A,VLOOKUP($B$2,Deaths_since_10!$H:$KU,Projections_Data!BQ$4+2-$C$9,FALSE)))</f>
        <v>18605</v>
      </c>
      <c r="BR6" s="40">
        <f ca="1">IF(Projections_Data!BR$4+2-$C$9&lt;2,#N/A,IF(VLOOKUP($B$2,Deaths_since_10!$H:$KU,Projections_Data!BR$4+2-$C$9,FALSE)=0,#N/A,VLOOKUP($B$2,Deaths_since_10!$H:$KU,Projections_Data!BR$4+2-$C$9,FALSE)))</f>
        <v>21157</v>
      </c>
      <c r="BS6" s="40">
        <f ca="1">IF(Projections_Data!BS$4+2-$C$9&lt;2,#N/A,IF(VLOOKUP($B$2,Deaths_since_10!$H:$KU,Projections_Data!BS$4+2-$C$9,FALSE)=0,#N/A,VLOOKUP($B$2,Deaths_since_10!$H:$KU,Projections_Data!BS$4+2-$C$9,FALSE)))</f>
        <v>23944</v>
      </c>
      <c r="BT6" s="40">
        <f ca="1">IF(Projections_Data!BT$4+2-$C$9&lt;2,#N/A,IF(VLOOKUP($B$2,Deaths_since_10!$H:$KU,Projections_Data!BT$4+2-$C$9,FALSE)=0,#N/A,VLOOKUP($B$2,Deaths_since_10!$H:$KU,Projections_Data!BT$4+2-$C$9,FALSE)))</f>
        <v>27168</v>
      </c>
      <c r="BU6" s="40">
        <f ca="1">IF(Projections_Data!BU$4+2-$C$9&lt;2,#N/A,IF(VLOOKUP($B$2,Deaths_since_10!$H:$KU,Projections_Data!BU$4+2-$C$9,FALSE)=0,#N/A,VLOOKUP($B$2,Deaths_since_10!$H:$KU,Projections_Data!BU$4+2-$C$9,FALSE)))</f>
        <v>30618</v>
      </c>
      <c r="BV6" s="40">
        <f ca="1">IF(Projections_Data!BV$4+2-$C$9&lt;2,#N/A,IF(VLOOKUP($B$2,Deaths_since_10!$H:$KU,Projections_Data!BV$4+2-$C$9,FALSE)=0,#N/A,VLOOKUP($B$2,Deaths_since_10!$H:$KU,Projections_Data!BV$4+2-$C$9,FALSE)))</f>
        <v>33885</v>
      </c>
      <c r="BW6" s="40">
        <f ca="1">IF(Projections_Data!BW$4+2-$C$9&lt;2,#N/A,IF(VLOOKUP($B$2,Deaths_since_10!$H:$KU,Projections_Data!BW$4+2-$C$9,FALSE)=0,#N/A,VLOOKUP($B$2,Deaths_since_10!$H:$KU,Projections_Data!BW$4+2-$C$9,FALSE)))</f>
        <v>37536</v>
      </c>
      <c r="BX6" s="40">
        <f ca="1">IF(Projections_Data!BX$4+2-$C$9&lt;2,#N/A,IF(VLOOKUP($B$2,Deaths_since_10!$H:$KU,Projections_Data!BX$4+2-$C$9,FALSE)=0,#N/A,VLOOKUP($B$2,Deaths_since_10!$H:$KU,Projections_Data!BX$4+2-$C$9,FALSE)))</f>
        <v>42054</v>
      </c>
      <c r="BY6" s="40">
        <f ca="1">IF(Projections_Data!BY$4+2-$C$9&lt;2,#N/A,IF(VLOOKUP($B$2,Deaths_since_10!$H:$KU,Projections_Data!BY$4+2-$C$9,FALSE)=0,#N/A,VLOOKUP($B$2,Deaths_since_10!$H:$KU,Projections_Data!BY$4+2-$C$9,FALSE)))</f>
        <v>46745</v>
      </c>
      <c r="BZ6" s="40">
        <f ca="1">IF(Projections_Data!BZ$4+2-$C$9&lt;2,#N/A,IF(VLOOKUP($B$2,Deaths_since_10!$H:$KU,Projections_Data!BZ$4+2-$C$9,FALSE)=0,#N/A,VLOOKUP($B$2,Deaths_since_10!$H:$KU,Projections_Data!BZ$4+2-$C$9,FALSE)))</f>
        <v>52909</v>
      </c>
      <c r="CA6" s="40">
        <f ca="1">IF(Projections_Data!CA$4+2-$C$9&lt;2,#N/A,IF(VLOOKUP($B$2,Deaths_since_10!$H:$KU,Projections_Data!CA$4+2-$C$9,FALSE)=0,#N/A,VLOOKUP($B$2,Deaths_since_10!$H:$KU,Projections_Data!CA$4+2-$C$9,FALSE)))</f>
        <v>58708</v>
      </c>
      <c r="CB6" s="40">
        <f ca="1">IF(Projections_Data!CB$4+2-$C$9&lt;2,#N/A,IF(VLOOKUP($B$2,Deaths_since_10!$H:$KU,Projections_Data!CB$4+2-$C$9,FALSE)=0,#N/A,VLOOKUP($B$2,Deaths_since_10!$H:$KU,Projections_Data!CB$4+2-$C$9,FALSE)))</f>
        <v>64517</v>
      </c>
      <c r="CC6" s="40">
        <f ca="1">IF(Projections_Data!CC$4+2-$C$9&lt;2,#N/A,IF(VLOOKUP($B$2,Deaths_since_10!$H:$KU,Projections_Data!CC$4+2-$C$9,FALSE)=0,#N/A,VLOOKUP($B$2,Deaths_since_10!$H:$KU,Projections_Data!CC$4+2-$C$9,FALSE)))</f>
        <v>69273</v>
      </c>
      <c r="CD6" s="40">
        <f ca="1">IF(Projections_Data!CD$4+2-$C$9&lt;2,#N/A,IF(VLOOKUP($B$2,Deaths_since_10!$H:$KU,Projections_Data!CD$4+2-$C$9,FALSE)=0,#N/A,VLOOKUP($B$2,Deaths_since_10!$H:$KU,Projections_Data!CD$4+2-$C$9,FALSE)))</f>
        <v>74453</v>
      </c>
      <c r="CE6" s="40">
        <f ca="1">IF(Projections_Data!CE$4+2-$C$9&lt;2,#N/A,IF(VLOOKUP($B$2,Deaths_since_10!$H:$KU,Projections_Data!CE$4+2-$C$9,FALSE)=0,#N/A,VLOOKUP($B$2,Deaths_since_10!$H:$KU,Projections_Data!CE$4+2-$C$9,FALSE)))</f>
        <v>81744</v>
      </c>
      <c r="CF6" s="40">
        <f ca="1">IF(Projections_Data!CF$4+2-$C$9&lt;2,#N/A,IF(VLOOKUP($B$2,Deaths_since_10!$H:$KU,Projections_Data!CF$4+2-$C$9,FALSE)=0,#N/A,VLOOKUP($B$2,Deaths_since_10!$H:$KU,Projections_Data!CF$4+2-$C$9,FALSE)))</f>
        <v>88203</v>
      </c>
      <c r="CG6" s="40">
        <f ca="1">IF(Projections_Data!CG$4+2-$C$9&lt;2,#N/A,IF(VLOOKUP($B$2,Deaths_since_10!$H:$KU,Projections_Data!CG$4+2-$C$9,FALSE)=0,#N/A,VLOOKUP($B$2,Deaths_since_10!$H:$KU,Projections_Data!CG$4+2-$C$9,FALSE)))</f>
        <v>95317</v>
      </c>
      <c r="CH6" s="40">
        <f ca="1">IF(Projections_Data!CH$4+2-$C$9&lt;2,#N/A,IF(VLOOKUP($B$2,Deaths_since_10!$H:$KU,Projections_Data!CH$4+2-$C$9,FALSE)=0,#N/A,VLOOKUP($B$2,Deaths_since_10!$H:$KU,Projections_Data!CH$4+2-$C$9,FALSE)))</f>
        <v>102374</v>
      </c>
      <c r="CI6" s="40">
        <f ca="1">IF(Projections_Data!CI$4+2-$C$9&lt;2,#N/A,IF(VLOOKUP($B$2,Deaths_since_10!$H:$KU,Projections_Data!CI$4+2-$C$9,FALSE)=0,#N/A,VLOOKUP($B$2,Deaths_since_10!$H:$KU,Projections_Data!CI$4+2-$C$9,FALSE)))</f>
        <v>108347</v>
      </c>
      <c r="CJ6" s="40">
        <f ca="1">IF(Projections_Data!CJ$4+2-$C$9&lt;2,#N/A,IF(VLOOKUP($B$2,Deaths_since_10!$H:$KU,Projections_Data!CJ$4+2-$C$9,FALSE)=0,#N/A,VLOOKUP($B$2,Deaths_since_10!$H:$KU,Projections_Data!CJ$4+2-$C$9,FALSE)))</f>
        <v>113927</v>
      </c>
      <c r="CK6" s="40">
        <f ca="1">IF(Projections_Data!CK$4+2-$C$9&lt;2,#N/A,IF(VLOOKUP($B$2,Deaths_since_10!$H:$KU,Projections_Data!CK$4+2-$C$9,FALSE)=0,#N/A,VLOOKUP($B$2,Deaths_since_10!$H:$KU,Projections_Data!CK$4+2-$C$9,FALSE)))</f>
        <v>119313</v>
      </c>
      <c r="CL6" s="40">
        <f ca="1">IF(Projections_Data!CL$4+2-$C$9&lt;2,#N/A,IF(VLOOKUP($B$2,Deaths_since_10!$H:$KU,Projections_Data!CL$4+2-$C$9,FALSE)=0,#N/A,VLOOKUP($B$2,Deaths_since_10!$H:$KU,Projections_Data!CL$4+2-$C$9,FALSE)))</f>
        <v>125807</v>
      </c>
      <c r="CM6" s="40">
        <f ca="1">IF(Projections_Data!CM$4+2-$C$9&lt;2,#N/A,IF(VLOOKUP($B$2,Deaths_since_10!$H:$KU,Projections_Data!CM$4+2-$C$9,FALSE)=0,#N/A,VLOOKUP($B$2,Deaths_since_10!$H:$KU,Projections_Data!CM$4+2-$C$9,FALSE)))</f>
        <v>133995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>C4-C6-C8</f>
        <v>1160758</v>
      </c>
      <c r="F7" s="19" t="s">
        <v>580</v>
      </c>
      <c r="G7" s="40">
        <f ca="1">IFERROR((G5-F5)-(G6-F6),G5)</f>
        <v>555</v>
      </c>
      <c r="H7" s="40">
        <f ca="1">IFERROR((H5-G5)-(H6-G6),H5-G5)</f>
        <v>98</v>
      </c>
      <c r="I7" s="40">
        <f t="shared" ref="I7:O7" ca="1" si="11">IFERROR((I5-H5)-(I6-H6),I5-H5)</f>
        <v>279</v>
      </c>
      <c r="J7" s="40">
        <f t="shared" ca="1" si="11"/>
        <v>477</v>
      </c>
      <c r="K7" s="40">
        <f t="shared" ca="1" si="11"/>
        <v>670</v>
      </c>
      <c r="L7" s="40">
        <f t="shared" ca="1" si="11"/>
        <v>783</v>
      </c>
      <c r="M7" s="40">
        <f t="shared" ca="1" si="11"/>
        <v>2602</v>
      </c>
      <c r="N7" s="40">
        <f t="shared" ca="1" si="11"/>
        <v>586</v>
      </c>
      <c r="O7" s="40">
        <f t="shared" ca="1" si="11"/>
        <v>2030</v>
      </c>
      <c r="P7" s="40">
        <f t="shared" ref="P7" ca="1" si="12">IFERROR((P5-O5)-(P6-O6),P5-O5)</f>
        <v>1651</v>
      </c>
      <c r="Q7" s="40">
        <f ca="1">IFERROR((Q5-P5)-(Q6-P6),Q5-P5)</f>
        <v>2065</v>
      </c>
      <c r="R7" s="40">
        <f t="shared" ref="R7:T7" ca="1" si="13">IFERROR((R5-Q5)-(R6-Q6),R5-Q5)</f>
        <v>4646</v>
      </c>
      <c r="S7" s="40">
        <f t="shared" ca="1" si="13"/>
        <v>3030</v>
      </c>
      <c r="T7" s="40">
        <f t="shared" ca="1" si="13"/>
        <v>3945</v>
      </c>
      <c r="U7" s="40">
        <f t="shared" ref="U7" ca="1" si="14">IFERROR((U5-T5)-(U6-T6),U5-T5)</f>
        <v>3671</v>
      </c>
      <c r="V7" s="40">
        <f t="shared" ref="V7" ca="1" si="15">IFERROR((V5-U5)-(V6-U6),V5-U5)</f>
        <v>3089</v>
      </c>
      <c r="W7" s="40">
        <f t="shared" ref="W7" ca="1" si="16">IFERROR((W5-V5)-(W6-V6),W5-V5)</f>
        <v>3451</v>
      </c>
      <c r="X7" s="40">
        <f t="shared" ref="X7" ca="1" si="17">IFERROR((X5-W5)-(X6-W6),X5-W5)</f>
        <v>2642</v>
      </c>
      <c r="Y7" s="40">
        <f t="shared" ref="Y7" ca="1" si="18">IFERROR((Y5-X5)-(Y6-X6),Y5-X5)</f>
        <v>2927</v>
      </c>
      <c r="Z7" s="40">
        <f t="shared" ref="Z7" ca="1" si="19">IFERROR((Z5-Y5)-(Z6-Y6),Z5-Y5)</f>
        <v>2434</v>
      </c>
      <c r="AA7" s="40">
        <f t="shared" ref="AA7" ca="1" si="20">IFERROR((AA5-Z5)-(AA6-Z6),AA5-Z5)</f>
        <v>1940</v>
      </c>
      <c r="AB7" s="40">
        <f t="shared" ref="AB7" ca="1" si="21">IFERROR((AB5-AA5)-(AB6-AA6),AB5-AA5)</f>
        <v>5615</v>
      </c>
      <c r="AC7" s="40">
        <f t="shared" ref="AC7" ca="1" si="22">IFERROR((AC5-AB5)-(AC6-AB6),AC5-AB5)</f>
        <v>9653</v>
      </c>
      <c r="AD7" s="40">
        <f t="shared" ref="AD7" ca="1" si="23">IFERROR((AD5-AC5)-(AD6-AC6),AD5-AC5)</f>
        <v>6322</v>
      </c>
      <c r="AE7" s="40">
        <f t="shared" ref="AE7" ca="1" si="24">IFERROR((AE5-AD5)-(AE6-AD6),AE5-AD5)</f>
        <v>1935</v>
      </c>
      <c r="AF7" s="40">
        <f t="shared" ref="AF7" ca="1" si="25">IFERROR((AF5-AE5)-(AF6-AE6),AF5-AE5)</f>
        <v>2020</v>
      </c>
      <c r="AG7" s="40">
        <f t="shared" ref="AG7" ca="1" si="26">IFERROR((AG5-AF5)-(AG6-AF6),AG5-AF5)</f>
        <v>1837</v>
      </c>
      <c r="AH7" s="40">
        <f t="shared" ref="AH7" ca="1" si="27">IFERROR((AH5-AG5)-(AH6-AG6),AH5-AG5)</f>
        <v>1651</v>
      </c>
      <c r="AI7" s="40">
        <f t="shared" ref="AI7" ca="1" si="28">IFERROR((AI5-AH5)-(AI6-AH6),AI5-AH5)</f>
        <v>309</v>
      </c>
      <c r="AJ7" s="40">
        <f t="shared" ref="AJ7" ca="1" si="29">IFERROR((AJ5-AI5)-(AJ6-AI6),AJ5-AI5)</f>
        <v>422</v>
      </c>
      <c r="AK7" s="40">
        <f t="shared" ref="AK7" ca="1" si="30">IFERROR((AK5-AJ5)-(AK6-AJ6),AK5-AJ5)</f>
        <v>618</v>
      </c>
      <c r="AL7" s="40">
        <f ca="1">IFERROR((AL5-AK5)-(AL6-AK6),AL5-AK5)</f>
        <v>1546</v>
      </c>
      <c r="AM7" s="40">
        <f t="shared" ref="AM7" ca="1" si="31">(AM5-AL5)-(AM6-AL6)</f>
        <v>319</v>
      </c>
      <c r="AN7" s="40">
        <f ca="1">(AN5-AM5)-(AN6-AM6)</f>
        <v>443</v>
      </c>
      <c r="AO7" s="40">
        <f t="shared" ref="AO7" ca="1" si="32">(AO5-AN5)-(AO6-AN6)</f>
        <v>766</v>
      </c>
      <c r="AP7" s="40">
        <f t="shared" ref="AP7" ca="1" si="33">(AP5-AO5)-(AP6-AO6)</f>
        <v>907</v>
      </c>
      <c r="AQ7" s="40">
        <f t="shared" ref="AQ7" ca="1" si="34">(AQ5-AP5)-(AQ6-AP6)</f>
        <v>1314</v>
      </c>
      <c r="AR7" s="40">
        <f t="shared" ref="AR7" ca="1" si="35">(AR5-AQ5)-(AR6-AQ6)</f>
        <v>1310</v>
      </c>
      <c r="AS7" s="40">
        <f t="shared" ref="AS7" ca="1" si="36">(AS5-AR5)-(AS6-AR6)</f>
        <v>1830</v>
      </c>
      <c r="AT7" s="40">
        <f t="shared" ref="AT7" ca="1" si="37">(AT5-AS5)-(AT6-AS6)</f>
        <v>2303</v>
      </c>
      <c r="AU7" s="40">
        <f t="shared" ref="AU7" ca="1" si="38">(AU5-AT5)-(AU6-AT6)</f>
        <v>1848</v>
      </c>
      <c r="AV7" s="40">
        <f t="shared" ref="AV7" ca="1" si="39">(AV5-AU5)-(AV6-AU6)</f>
        <v>2458</v>
      </c>
      <c r="AW7" s="40">
        <f t="shared" ref="AW7" ca="1" si="40">(AW5-AV5)-(AW6-AV6)</f>
        <v>2186</v>
      </c>
      <c r="AX7" s="40">
        <f t="shared" ref="AX7" ca="1" si="41">(AX5-AW5)-(AX6-AW6)</f>
        <v>2668</v>
      </c>
      <c r="AY7" s="40">
        <f t="shared" ref="AY7" ca="1" si="42">(AY5-AX5)-(AY6-AX6)</f>
        <v>3800</v>
      </c>
      <c r="AZ7" s="40">
        <f t="shared" ref="AZ7" ca="1" si="43">(AZ5-AY5)-(AZ6-AY6)</f>
        <v>3939</v>
      </c>
      <c r="BA7" s="40">
        <f t="shared" ref="BA7" ca="1" si="44">(BA5-AZ5)-(BA6-AZ6)</f>
        <v>3730</v>
      </c>
      <c r="BB7" s="40">
        <f t="shared" ref="BB7" ca="1" si="45">(BB5-BA5)-(BB6-BA6)</f>
        <v>3580</v>
      </c>
      <c r="BC7" s="40">
        <f t="shared" ref="BC7" ca="1" si="46">(BC5-BB5)-(BC6-BB6)</f>
        <v>4749</v>
      </c>
      <c r="BD7" s="40">
        <f t="shared" ref="BD7" ca="1" si="47">(BD5-BC5)-(BD6-BC6)</f>
        <v>6899</v>
      </c>
      <c r="BE7" s="40">
        <f t="shared" ref="BE7" ca="1" si="48">(BE5-BD5)-(BE6-BD6)</f>
        <v>7038</v>
      </c>
      <c r="BF7" s="40">
        <f t="shared" ref="BF7" ca="1" si="49">(BF5-BE5)-(BF6-BE6)</f>
        <v>11499</v>
      </c>
      <c r="BG7" s="40">
        <f t="shared" ref="BG7" ca="1" si="50">(BG5-BF5)-(BG6-BF6)</f>
        <v>10457</v>
      </c>
      <c r="BH7" s="40">
        <f t="shared" ref="BH7" ca="1" si="51">(BH5-BG5)-(BH6-BG6)</f>
        <v>11773</v>
      </c>
      <c r="BI7" s="40">
        <f t="shared" ref="BI7" ca="1" si="52">(BI5-BH5)-(BI6-BH6)</f>
        <v>12346</v>
      </c>
      <c r="BJ7" s="40">
        <f t="shared" ref="BJ7" ca="1" si="53">(BJ5-BI5)-(BJ6-BI6)</f>
        <v>14652</v>
      </c>
      <c r="BK7" s="40">
        <f t="shared" ref="BK7" ca="1" si="54">(BK5-BJ5)-(BK6-BJ6)</f>
        <v>16729</v>
      </c>
      <c r="BL7" s="40">
        <f t="shared" ref="BL7" ca="1" si="55">(BL5-BK5)-(BL6-BK6)</f>
        <v>27111</v>
      </c>
      <c r="BM7" s="40">
        <f t="shared" ref="BM7" ca="1" si="56">(BM5-BL5)-(BM6-BL6)</f>
        <v>27696</v>
      </c>
      <c r="BN7" s="40">
        <f t="shared" ref="BN7" ca="1" si="57">(BN5-BM5)-(BN6-BM6)</f>
        <v>30501</v>
      </c>
      <c r="BO7" s="40">
        <f t="shared" ref="BO7" ca="1" si="58">(BO5-BN5)-(BO6-BN6)</f>
        <v>30660</v>
      </c>
      <c r="BP7" s="40">
        <f t="shared" ref="BP7" ca="1" si="59">(BP5-BO5)-(BP6-BO6)</f>
        <v>39331</v>
      </c>
      <c r="BQ7" s="40">
        <f t="shared" ref="BQ7" ca="1" si="60">(BQ5-BP5)-(BQ6-BP6)</f>
        <v>37567</v>
      </c>
      <c r="BR7" s="40">
        <f t="shared" ref="BR7" ca="1" si="61">(BR5-BQ5)-(BR6-BQ6)</f>
        <v>46894</v>
      </c>
      <c r="BS7" s="40">
        <f t="shared" ref="BS7" ca="1" si="62">(BS5-BR5)-(BS6-BR6)</f>
        <v>58843</v>
      </c>
      <c r="BT7" s="40">
        <f t="shared" ref="BT7" ca="1" si="63">(BT5-BS5)-(BT6-BS6)</f>
        <v>60319</v>
      </c>
      <c r="BU7" s="40">
        <f t="shared" ref="BU7" ca="1" si="64">(BU5-BT5)-(BU6-BT6)</f>
        <v>63796</v>
      </c>
      <c r="BV7" s="40">
        <f t="shared" ref="BV7:EF7" si="65">BV5-BU5</f>
        <v>59210</v>
      </c>
      <c r="BW7" s="40">
        <f t="shared" si="65"/>
        <v>62110</v>
      </c>
      <c r="BX7" s="40">
        <f t="shared" si="65"/>
        <v>74877</v>
      </c>
      <c r="BY7" s="40">
        <f t="shared" si="65"/>
        <v>74900</v>
      </c>
      <c r="BZ7" s="40">
        <f t="shared" si="65"/>
        <v>80636</v>
      </c>
      <c r="CA7" s="40">
        <f t="shared" si="65"/>
        <v>82213</v>
      </c>
      <c r="CB7" s="40">
        <f t="shared" si="65"/>
        <v>101223</v>
      </c>
      <c r="CC7" s="40">
        <f t="shared" si="65"/>
        <v>74412</v>
      </c>
      <c r="CD7" s="40">
        <f t="shared" si="65"/>
        <v>72568</v>
      </c>
      <c r="CE7" s="40">
        <f t="shared" si="65"/>
        <v>80664</v>
      </c>
      <c r="CF7" s="40">
        <f t="shared" si="65"/>
        <v>84683</v>
      </c>
      <c r="CG7" s="40">
        <f t="shared" si="65"/>
        <v>83894</v>
      </c>
      <c r="CH7" s="40">
        <f t="shared" si="65"/>
        <v>96049</v>
      </c>
      <c r="CI7" s="40">
        <f t="shared" si="65"/>
        <v>79340</v>
      </c>
      <c r="CJ7" s="40">
        <f t="shared" si="65"/>
        <v>74683</v>
      </c>
      <c r="CK7" s="40">
        <f t="shared" si="65"/>
        <v>70196</v>
      </c>
      <c r="CL7" s="40">
        <f t="shared" si="65"/>
        <v>58295</v>
      </c>
      <c r="CM7" s="40">
        <f t="shared" si="65"/>
        <v>79260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133995</v>
      </c>
      <c r="F8" s="19" t="s">
        <v>499</v>
      </c>
      <c r="G8" s="40">
        <f>G5</f>
        <v>555</v>
      </c>
      <c r="H8" s="40">
        <f ca="1">MAX(SUM($G$7:H7)-($G$7/H4),G8+10)</f>
        <v>565</v>
      </c>
      <c r="I8" s="40">
        <f ca="1">MAX(SUM($G$7:I7)-($G$7/I4),H8+10)</f>
        <v>654.5</v>
      </c>
      <c r="J8" s="40">
        <f ca="1">MAX(SUM($G$7:J7)-($G$7/J4),I8+10)</f>
        <v>1224</v>
      </c>
      <c r="K8" s="40">
        <f ca="1">MAX(SUM($G$7:K7)-($G$7/K4),J8+10)</f>
        <v>1940.25</v>
      </c>
      <c r="L8" s="40">
        <f ca="1">MAX(SUM($G$7:L7)-($G$7/L4),K8+10)</f>
        <v>2751</v>
      </c>
      <c r="M8" s="40">
        <f ca="1">MAX(SUM($G$7:M7)-($G$7/M4),L8+10)</f>
        <v>5371.5</v>
      </c>
      <c r="N8" s="40">
        <f ca="1">MAX(SUM($G$7:N7)-($G$7/N4),M8+10)</f>
        <v>5970.7142857142853</v>
      </c>
      <c r="O8" s="40">
        <f ca="1">MAX(SUM($G$7:O7)-($G$7/O4),N8+10)</f>
        <v>8010.625</v>
      </c>
      <c r="P8" s="40">
        <f ca="1">MAX(SUM($G$7:P7)-($G$7/P4),O8+10)</f>
        <v>9669.3333333333339</v>
      </c>
      <c r="Q8" s="40">
        <f ca="1">MAX(SUM($G$7:Q7)-($G$7/Q4),P8+10)</f>
        <v>11740.5</v>
      </c>
      <c r="R8" s="40">
        <f ca="1">MAX(SUM($G$7:R7)-($G$7/R4),Q8+10)</f>
        <v>16391.545454545456</v>
      </c>
      <c r="S8" s="40">
        <f t="shared" ref="S8:CD8" ca="1" si="68">SUM(I7:S7)-H7</f>
        <v>18721</v>
      </c>
      <c r="T8" s="40">
        <f t="shared" ca="1" si="68"/>
        <v>22206</v>
      </c>
      <c r="U8" s="40">
        <f ca="1">SUM(K7:U7)-J7</f>
        <v>25202</v>
      </c>
      <c r="V8" s="40">
        <f t="shared" ca="1" si="68"/>
        <v>27428</v>
      </c>
      <c r="W8" s="40">
        <f t="shared" ca="1" si="68"/>
        <v>29983</v>
      </c>
      <c r="X8" s="40">
        <f t="shared" ca="1" si="68"/>
        <v>28204</v>
      </c>
      <c r="Y8" s="40">
        <f t="shared" ca="1" si="68"/>
        <v>32561</v>
      </c>
      <c r="Z8" s="40">
        <f t="shared" ca="1" si="68"/>
        <v>31521</v>
      </c>
      <c r="AA8" s="40">
        <f t="shared" ca="1" si="68"/>
        <v>32189</v>
      </c>
      <c r="AB8" s="40">
        <f t="shared" ca="1" si="68"/>
        <v>35325</v>
      </c>
      <c r="AC8" s="40">
        <f t="shared" ca="1" si="68"/>
        <v>37751</v>
      </c>
      <c r="AD8" s="40">
        <f t="shared" ca="1" si="68"/>
        <v>42659</v>
      </c>
      <c r="AE8" s="40">
        <f t="shared" ca="1" si="68"/>
        <v>39734</v>
      </c>
      <c r="AF8" s="40">
        <f ca="1">SUM(V7:AF7)-U7</f>
        <v>38357</v>
      </c>
      <c r="AG8" s="40">
        <f ca="1">SUM(W7:AG7)-V7</f>
        <v>37687</v>
      </c>
      <c r="AH8" s="40">
        <f t="shared" ca="1" si="68"/>
        <v>35525</v>
      </c>
      <c r="AI8" s="40">
        <f ca="1">SUM(Y7:AI7)-X7</f>
        <v>34001</v>
      </c>
      <c r="AJ8" s="40">
        <f t="shared" ca="1" si="68"/>
        <v>31211</v>
      </c>
      <c r="AK8" s="40">
        <f ca="1">SUM(AA7:AK7)-Z7</f>
        <v>29888</v>
      </c>
      <c r="AL8" s="40">
        <f ca="1">SUM(AB7:AL7)-AA7</f>
        <v>29988</v>
      </c>
      <c r="AM8" s="40">
        <f ca="1">SUM(AC7:AM7)-AB7</f>
        <v>21017</v>
      </c>
      <c r="AN8" s="40">
        <f ca="1">SUM(AD7:AN7)-AC7</f>
        <v>7769</v>
      </c>
      <c r="AO8" s="40">
        <f t="shared" ca="1" si="68"/>
        <v>5544</v>
      </c>
      <c r="AP8" s="40">
        <f t="shared" ca="1" si="68"/>
        <v>8903</v>
      </c>
      <c r="AQ8" s="40">
        <f ca="1">SUM(AG7:AQ7)-AF7</f>
        <v>8112</v>
      </c>
      <c r="AR8" s="40">
        <f t="shared" ca="1" si="68"/>
        <v>7768</v>
      </c>
      <c r="AS8" s="40">
        <f t="shared" ca="1" si="68"/>
        <v>8133</v>
      </c>
      <c r="AT8" s="40">
        <f t="shared" ca="1" si="68"/>
        <v>11469</v>
      </c>
      <c r="AU8" s="40">
        <f t="shared" ca="1" si="68"/>
        <v>12782</v>
      </c>
      <c r="AV8" s="40">
        <f t="shared" ca="1" si="68"/>
        <v>14426</v>
      </c>
      <c r="AW8" s="40">
        <f t="shared" ca="1" si="68"/>
        <v>14138</v>
      </c>
      <c r="AX8" s="40">
        <f t="shared" ca="1" si="68"/>
        <v>17714</v>
      </c>
      <c r="AY8" s="40">
        <f t="shared" ca="1" si="68"/>
        <v>20947</v>
      </c>
      <c r="AZ8" s="40">
        <f t="shared" ca="1" si="68"/>
        <v>23797</v>
      </c>
      <c r="BA8" s="40">
        <f t="shared" ca="1" si="68"/>
        <v>26479</v>
      </c>
      <c r="BB8" s="40">
        <f t="shared" ca="1" si="68"/>
        <v>28338</v>
      </c>
      <c r="BC8" s="40">
        <f t="shared" ca="1" si="68"/>
        <v>31781</v>
      </c>
      <c r="BD8" s="40">
        <f t="shared" ca="1" si="68"/>
        <v>36330</v>
      </c>
      <c r="BE8" s="40">
        <f t="shared" ca="1" si="68"/>
        <v>40592</v>
      </c>
      <c r="BF8" s="40">
        <f t="shared" ca="1" si="68"/>
        <v>50698</v>
      </c>
      <c r="BG8" s="40">
        <f t="shared" ca="1" si="68"/>
        <v>58087</v>
      </c>
      <c r="BH8" s="40">
        <f t="shared" ca="1" si="68"/>
        <v>67946</v>
      </c>
      <c r="BI8" s="40">
        <f t="shared" ca="1" si="68"/>
        <v>77142</v>
      </c>
      <c r="BJ8" s="40">
        <f t="shared" ca="1" si="68"/>
        <v>86862</v>
      </c>
      <c r="BK8" s="40">
        <f t="shared" ca="1" si="68"/>
        <v>99513</v>
      </c>
      <c r="BL8" s="40">
        <f t="shared" ca="1" si="68"/>
        <v>123103</v>
      </c>
      <c r="BM8" s="40">
        <f t="shared" ca="1" si="68"/>
        <v>147369</v>
      </c>
      <c r="BN8" s="40">
        <f t="shared" ca="1" si="68"/>
        <v>171952</v>
      </c>
      <c r="BO8" s="40">
        <f t="shared" ca="1" si="68"/>
        <v>193563</v>
      </c>
      <c r="BP8" s="40">
        <f t="shared" ca="1" si="68"/>
        <v>225717</v>
      </c>
      <c r="BQ8" s="40">
        <f t="shared" ca="1" si="68"/>
        <v>247324</v>
      </c>
      <c r="BR8" s="40">
        <f t="shared" ca="1" si="68"/>
        <v>284803</v>
      </c>
      <c r="BS8" s="40">
        <f t="shared" ca="1" si="68"/>
        <v>330557</v>
      </c>
      <c r="BT8" s="40">
        <f t="shared" ca="1" si="68"/>
        <v>377957</v>
      </c>
      <c r="BU8" s="40">
        <f t="shared" ca="1" si="68"/>
        <v>424795</v>
      </c>
      <c r="BV8" s="40">
        <f t="shared" ca="1" si="68"/>
        <v>465199</v>
      </c>
      <c r="BW8" s="40">
        <f t="shared" ca="1" si="68"/>
        <v>489816</v>
      </c>
      <c r="BX8" s="40">
        <f t="shared" ca="1" si="68"/>
        <v>536412</v>
      </c>
      <c r="BY8" s="40">
        <f t="shared" ca="1" si="68"/>
        <v>578006</v>
      </c>
      <c r="BZ8" s="40">
        <f t="shared" ca="1" si="68"/>
        <v>627823</v>
      </c>
      <c r="CA8" s="40">
        <f t="shared" ca="1" si="68"/>
        <v>662034</v>
      </c>
      <c r="CB8" s="40">
        <f t="shared" ca="1" si="68"/>
        <v>727454</v>
      </c>
      <c r="CC8" s="40">
        <f t="shared" ca="1" si="68"/>
        <v>745645</v>
      </c>
      <c r="CD8" s="40">
        <f t="shared" ca="1" si="68"/>
        <v>747421</v>
      </c>
      <c r="CE8" s="40">
        <f t="shared" ref="CE8:EP8" ca="1" si="69">SUM(BU7:CE7)-BT7</f>
        <v>766290</v>
      </c>
      <c r="CF8" s="40">
        <f t="shared" ca="1" si="69"/>
        <v>783700</v>
      </c>
      <c r="CG8" s="40">
        <f t="shared" si="69"/>
        <v>812970</v>
      </c>
      <c r="CH8" s="40">
        <f t="shared" si="69"/>
        <v>844009</v>
      </c>
      <c r="CI8" s="40">
        <f t="shared" si="69"/>
        <v>835705</v>
      </c>
      <c r="CJ8" s="40">
        <f t="shared" si="69"/>
        <v>835465</v>
      </c>
      <c r="CK8" s="40">
        <f t="shared" si="69"/>
        <v>819289</v>
      </c>
      <c r="CL8" s="40">
        <f t="shared" si="69"/>
        <v>793794</v>
      </c>
      <c r="CM8" s="40">
        <f t="shared" si="69"/>
        <v>752821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0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555</v>
      </c>
      <c r="H9" s="40">
        <f t="shared" ca="1" si="72"/>
        <v>565</v>
      </c>
      <c r="I9" s="40">
        <f t="shared" ca="1" si="72"/>
        <v>654.5</v>
      </c>
      <c r="J9" s="40">
        <f t="shared" ca="1" si="72"/>
        <v>1224</v>
      </c>
      <c r="K9" s="40">
        <f t="shared" ca="1" si="72"/>
        <v>1940.25</v>
      </c>
      <c r="L9" s="40">
        <f t="shared" ca="1" si="72"/>
        <v>2751</v>
      </c>
      <c r="M9" s="40">
        <f t="shared" ca="1" si="72"/>
        <v>5371.5</v>
      </c>
      <c r="N9" s="40">
        <f t="shared" ca="1" si="72"/>
        <v>5970.7142857142853</v>
      </c>
      <c r="O9" s="40">
        <f t="shared" ca="1" si="72"/>
        <v>8010.625</v>
      </c>
      <c r="P9" s="40">
        <f t="shared" ca="1" si="72"/>
        <v>9669.3333333333339</v>
      </c>
      <c r="Q9" s="40">
        <f t="shared" ca="1" si="72"/>
        <v>11740.5</v>
      </c>
      <c r="R9" s="40">
        <f t="shared" ca="1" si="72"/>
        <v>16391.545454545456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18721</v>
      </c>
      <c r="T9" s="40">
        <f ca="1">IF(IF(AND(ISNA(S8),ISNA(S$8)),S9*(1+$C$11),IF(AND(S$8&gt;0,ISNA(T$8)),S9*(1+$C$11),T$8))&gt;$C$21,$C$21,IF(AND(ISNA(T$8),ISNA(S$8)),S9*(1+$C$11),IF(AND(S$8&gt;0,ISNA(T$8)),S9*(1+$C$11),T$8)))</f>
        <v>22206</v>
      </c>
      <c r="U9" s="40">
        <f ca="1">IF(IF(AND(ISNA(T8),ISNA(T$8)),T9*(1+$C$11),IF(AND(T$8&gt;0,ISNA(U$8)),T9*(1+$C$11),U$8))&gt;$C$21,$C$21,IF(AND(ISNA(U$8),ISNA(T$8)),T9*(1+$C$11),IF(AND(T$8&gt;0,ISNA(U$8)),T9*(1+$C$11),U$8)))</f>
        <v>25202</v>
      </c>
      <c r="V9" s="40">
        <f t="shared" ca="1" si="72"/>
        <v>27428</v>
      </c>
      <c r="W9" s="40">
        <f t="shared" ca="1" si="72"/>
        <v>29983</v>
      </c>
      <c r="X9" s="40">
        <f t="shared" ca="1" si="72"/>
        <v>28204</v>
      </c>
      <c r="Y9" s="40">
        <f ca="1">IF(IF(AND(ISNA(Y$8),ISNA(X$8)),X9*(1+$C$11),IF(AND(X$8&gt;0,ISNA(Y$8)),X9*(1+$C$11),Y$8))&gt;$C$21,$C$21,IF(AND(ISNA(Y$8),ISNA(X$8)),X9*(1+$C$11),IF(AND(X$8&gt;0,ISNA(Y$8)),X9*(1+$C$11),Y$8)))</f>
        <v>32561</v>
      </c>
      <c r="Z9" s="40">
        <f t="shared" ca="1" si="72"/>
        <v>31521</v>
      </c>
      <c r="AA9" s="40">
        <f t="shared" ca="1" si="72"/>
        <v>32189</v>
      </c>
      <c r="AB9" s="40">
        <f t="shared" ca="1" si="72"/>
        <v>35325</v>
      </c>
      <c r="AC9" s="40">
        <f t="shared" ca="1" si="72"/>
        <v>37751</v>
      </c>
      <c r="AD9" s="40">
        <f t="shared" ca="1" si="72"/>
        <v>42659</v>
      </c>
      <c r="AE9" s="40">
        <f t="shared" ca="1" si="72"/>
        <v>39734</v>
      </c>
      <c r="AF9" s="40">
        <f t="shared" ca="1" si="72"/>
        <v>38357</v>
      </c>
      <c r="AG9" s="40">
        <f t="shared" ca="1" si="72"/>
        <v>37687</v>
      </c>
      <c r="AH9" s="40">
        <f t="shared" ca="1" si="72"/>
        <v>35525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34001</v>
      </c>
      <c r="AJ9" s="40">
        <f t="shared" ca="1" si="72"/>
        <v>31211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29888</v>
      </c>
      <c r="AL9" s="40">
        <f t="shared" ca="1" si="72"/>
        <v>29988</v>
      </c>
      <c r="AM9" s="40">
        <f t="shared" ca="1" si="72"/>
        <v>21017</v>
      </c>
      <c r="AN9" s="40">
        <f t="shared" ca="1" si="72"/>
        <v>7769</v>
      </c>
      <c r="AO9" s="40">
        <f t="shared" ca="1" si="72"/>
        <v>5544</v>
      </c>
      <c r="AP9" s="40">
        <f t="shared" ca="1" si="72"/>
        <v>8903</v>
      </c>
      <c r="AQ9" s="40">
        <f t="shared" ca="1" si="72"/>
        <v>8112</v>
      </c>
      <c r="AR9" s="40">
        <f t="shared" ca="1" si="72"/>
        <v>7768</v>
      </c>
      <c r="AS9" s="40">
        <f t="shared" ca="1" si="72"/>
        <v>8133</v>
      </c>
      <c r="AT9" s="40">
        <f t="shared" ca="1" si="72"/>
        <v>11469</v>
      </c>
      <c r="AU9" s="40">
        <f t="shared" ca="1" si="72"/>
        <v>12782</v>
      </c>
      <c r="AV9" s="40">
        <f t="shared" ca="1" si="72"/>
        <v>14426</v>
      </c>
      <c r="AW9" s="40">
        <f t="shared" ca="1" si="72"/>
        <v>14138</v>
      </c>
      <c r="AX9" s="40">
        <f t="shared" ca="1" si="72"/>
        <v>17714</v>
      </c>
      <c r="AY9" s="40">
        <f t="shared" ca="1" si="72"/>
        <v>20947</v>
      </c>
      <c r="AZ9" s="40">
        <f t="shared" ca="1" si="72"/>
        <v>23797</v>
      </c>
      <c r="BA9" s="40">
        <f t="shared" ca="1" si="72"/>
        <v>26479</v>
      </c>
      <c r="BB9" s="40">
        <f t="shared" ca="1" si="72"/>
        <v>28338</v>
      </c>
      <c r="BC9" s="40">
        <f t="shared" ca="1" si="72"/>
        <v>31781</v>
      </c>
      <c r="BD9" s="40">
        <f t="shared" ca="1" si="72"/>
        <v>36330</v>
      </c>
      <c r="BE9" s="40">
        <f t="shared" ca="1" si="72"/>
        <v>40592</v>
      </c>
      <c r="BF9" s="40">
        <f t="shared" ca="1" si="72"/>
        <v>50698</v>
      </c>
      <c r="BG9" s="40">
        <f t="shared" ca="1" si="72"/>
        <v>58087</v>
      </c>
      <c r="BH9" s="40">
        <f t="shared" ca="1" si="72"/>
        <v>67946</v>
      </c>
      <c r="BI9" s="40">
        <f t="shared" ca="1" si="72"/>
        <v>77142</v>
      </c>
      <c r="BJ9" s="40">
        <f t="shared" ca="1" si="72"/>
        <v>86862</v>
      </c>
      <c r="BK9" s="40">
        <f t="shared" ca="1" si="72"/>
        <v>99513</v>
      </c>
      <c r="BL9" s="40">
        <f t="shared" ca="1" si="72"/>
        <v>123103</v>
      </c>
      <c r="BM9" s="40">
        <f t="shared" ca="1" si="72"/>
        <v>147369</v>
      </c>
      <c r="BN9" s="40">
        <f t="shared" ca="1" si="72"/>
        <v>171952</v>
      </c>
      <c r="BO9" s="40">
        <f t="shared" ca="1" si="72"/>
        <v>193563</v>
      </c>
      <c r="BP9" s="40">
        <f t="shared" ca="1" si="72"/>
        <v>225717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247324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284803</v>
      </c>
      <c r="BS9" s="40">
        <f t="shared" ca="1" si="74"/>
        <v>330557</v>
      </c>
      <c r="BT9" s="40">
        <f t="shared" ca="1" si="74"/>
        <v>377957</v>
      </c>
      <c r="BU9" s="40">
        <f t="shared" ca="1" si="74"/>
        <v>424795</v>
      </c>
      <c r="BV9" s="40">
        <f t="shared" ca="1" si="74"/>
        <v>465199</v>
      </c>
      <c r="BW9" s="40">
        <f t="shared" ca="1" si="74"/>
        <v>489816</v>
      </c>
      <c r="BX9" s="40">
        <f t="shared" ca="1" si="74"/>
        <v>536412</v>
      </c>
      <c r="BY9" s="40">
        <f t="shared" ca="1" si="74"/>
        <v>578006</v>
      </c>
      <c r="BZ9" s="40">
        <f t="shared" ca="1" si="74"/>
        <v>627823</v>
      </c>
      <c r="CA9" s="40">
        <f t="shared" ca="1" si="74"/>
        <v>662034</v>
      </c>
      <c r="CB9" s="40">
        <f t="shared" ca="1" si="74"/>
        <v>727454</v>
      </c>
      <c r="CC9" s="40">
        <f t="shared" ca="1" si="74"/>
        <v>745645</v>
      </c>
      <c r="CD9" s="40">
        <f t="shared" ca="1" si="74"/>
        <v>747421</v>
      </c>
      <c r="CE9" s="40">
        <f t="shared" ca="1" si="74"/>
        <v>766290</v>
      </c>
      <c r="CF9" s="40">
        <f t="shared" ca="1" si="74"/>
        <v>783700</v>
      </c>
      <c r="CG9" s="40">
        <f t="shared" ca="1" si="74"/>
        <v>812970</v>
      </c>
      <c r="CH9" s="40">
        <f t="shared" si="74"/>
        <v>844009</v>
      </c>
      <c r="CI9" s="40">
        <f t="shared" si="74"/>
        <v>835705</v>
      </c>
      <c r="CJ9" s="40">
        <f t="shared" si="74"/>
        <v>835465</v>
      </c>
      <c r="CK9" s="40">
        <f t="shared" si="74"/>
        <v>819289</v>
      </c>
      <c r="CL9" s="40">
        <f t="shared" si="74"/>
        <v>793794</v>
      </c>
      <c r="CM9" s="40">
        <f t="shared" si="74"/>
        <v>752821</v>
      </c>
      <c r="CN9" s="40">
        <f t="shared" ca="1" si="74"/>
        <v>748191.4899345506</v>
      </c>
      <c r="CO9" s="40">
        <f t="shared" ca="1" si="74"/>
        <v>743590.44927078648</v>
      </c>
      <c r="CP9" s="40">
        <f t="shared" ca="1" si="74"/>
        <v>739017.70293471043</v>
      </c>
      <c r="CQ9" s="40">
        <f t="shared" ca="1" si="74"/>
        <v>734473.07692895143</v>
      </c>
      <c r="CR9" s="40">
        <f t="shared" ca="1" si="74"/>
        <v>729956.39832614386</v>
      </c>
      <c r="CS9" s="40">
        <f t="shared" ca="1" si="74"/>
        <v>725467.49526234774</v>
      </c>
      <c r="CT9" s="40">
        <f t="shared" ca="1" si="74"/>
        <v>721006.19693050871</v>
      </c>
      <c r="CU9" s="40">
        <f t="shared" ca="1" si="74"/>
        <v>716572.33357395895</v>
      </c>
      <c r="CV9" s="40">
        <f t="shared" ca="1" si="74"/>
        <v>712165.73647995759</v>
      </c>
      <c r="CW9" s="40">
        <f t="shared" ca="1" si="74"/>
        <v>707786.23797327117</v>
      </c>
      <c r="CX9" s="40">
        <f t="shared" ca="1" si="74"/>
        <v>703433.67140979355</v>
      </c>
      <c r="CY9" s="40">
        <f t="shared" ca="1" si="74"/>
        <v>699107.87117020448</v>
      </c>
      <c r="CZ9" s="40">
        <f t="shared" ca="1" si="74"/>
        <v>694808.67265366821</v>
      </c>
      <c r="DA9" s="40">
        <f t="shared" ca="1" si="74"/>
        <v>690535.91227156983</v>
      </c>
      <c r="DB9" s="40">
        <f t="shared" ca="1" si="74"/>
        <v>686289.42744129081</v>
      </c>
      <c r="DC9" s="40">
        <f t="shared" ca="1" si="74"/>
        <v>682069.05658002233</v>
      </c>
      <c r="DD9" s="40">
        <f t="shared" ca="1" si="74"/>
        <v>677874.63909861736</v>
      </c>
      <c r="DE9" s="40">
        <f t="shared" ca="1" si="74"/>
        <v>673706.01539547951</v>
      </c>
      <c r="DF9" s="40">
        <f t="shared" ca="1" si="74"/>
        <v>669563.02685049048</v>
      </c>
      <c r="DG9" s="40">
        <f t="shared" ca="1" si="74"/>
        <v>665445.51581897424</v>
      </c>
      <c r="DH9" s="40">
        <f t="shared" ca="1" si="74"/>
        <v>661353.32562569843</v>
      </c>
      <c r="DI9" s="40">
        <f t="shared" ca="1" si="74"/>
        <v>657286.3005589128</v>
      </c>
      <c r="DJ9" s="40">
        <f t="shared" ca="1" si="74"/>
        <v>653244.28586442431</v>
      </c>
      <c r="DK9" s="40">
        <f t="shared" ca="1" si="74"/>
        <v>649227.12773970852</v>
      </c>
      <c r="DL9" s="40">
        <f t="shared" ca="1" si="74"/>
        <v>645234.67332805716</v>
      </c>
      <c r="DM9" s="40">
        <f t="shared" ca="1" si="74"/>
        <v>641266.77071276191</v>
      </c>
      <c r="DN9" s="40">
        <f t="shared" ca="1" si="74"/>
        <v>637323.26891133375</v>
      </c>
      <c r="DO9" s="40">
        <f t="shared" ca="1" si="74"/>
        <v>633404.01786975795</v>
      </c>
      <c r="DP9" s="40">
        <f t="shared" ca="1" si="74"/>
        <v>629508.8684567844</v>
      </c>
      <c r="DQ9" s="40">
        <f t="shared" ca="1" si="74"/>
        <v>625637.6724582531</v>
      </c>
      <c r="DR9" s="40">
        <f t="shared" ca="1" si="74"/>
        <v>621790.28257145418</v>
      </c>
      <c r="DS9" s="40">
        <f t="shared" ca="1" si="74"/>
        <v>617966.55239952332</v>
      </c>
      <c r="DT9" s="40">
        <f t="shared" ca="1" si="74"/>
        <v>614166.33644587081</v>
      </c>
      <c r="DU9" s="40">
        <f t="shared" ca="1" si="74"/>
        <v>610389.4901086454</v>
      </c>
      <c r="DV9" s="40">
        <f t="shared" ca="1" si="74"/>
        <v>606635.86967523233</v>
      </c>
      <c r="DW9" s="40">
        <f t="shared" ca="1" si="74"/>
        <v>602905.33231678442</v>
      </c>
      <c r="DX9" s="40">
        <f t="shared" ca="1" si="74"/>
        <v>599197.73608278763</v>
      </c>
      <c r="DY9" s="40">
        <f t="shared" ca="1" si="74"/>
        <v>595512.9398956598</v>
      </c>
      <c r="DZ9" s="40">
        <f t="shared" ca="1" si="74"/>
        <v>591850.80354538222</v>
      </c>
      <c r="EA9" s="40">
        <f t="shared" ca="1" si="74"/>
        <v>588211.18768416462</v>
      </c>
      <c r="EB9" s="40">
        <f t="shared" ca="1" si="74"/>
        <v>584593.95382114302</v>
      </c>
      <c r="EC9" s="40">
        <f t="shared" ca="1" si="74"/>
        <v>580998.96431710979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577426.08237927628</v>
      </c>
      <c r="EE9" s="40">
        <f t="shared" ca="1" si="75"/>
        <v>573875.1720560682</v>
      </c>
      <c r="EF9" s="40">
        <f t="shared" ca="1" si="75"/>
        <v>570346.09823195182</v>
      </c>
      <c r="EG9" s="40">
        <f t="shared" ca="1" si="75"/>
        <v>566838.72662229347</v>
      </c>
      <c r="EH9" s="40">
        <f t="shared" ca="1" si="75"/>
        <v>563352.92376824922</v>
      </c>
      <c r="EI9" s="40">
        <f t="shared" ca="1" si="75"/>
        <v>559888.55703168712</v>
      </c>
      <c r="EJ9" s="40">
        <f t="shared" ca="1" si="75"/>
        <v>556445.49459013972</v>
      </c>
      <c r="EK9" s="40">
        <f t="shared" ca="1" si="75"/>
        <v>553023.6054317886</v>
      </c>
      <c r="EL9" s="40">
        <f t="shared" ca="1" si="75"/>
        <v>549622.759350479</v>
      </c>
      <c r="EM9" s="40">
        <f t="shared" ca="1" si="75"/>
        <v>546242.82694076526</v>
      </c>
      <c r="EN9" s="40">
        <f t="shared" ca="1" si="75"/>
        <v>542883.67959298694</v>
      </c>
      <c r="EO9" s="40">
        <f t="shared" ca="1" si="75"/>
        <v>539545.18948837521</v>
      </c>
      <c r="EP9" s="40">
        <f t="shared" ca="1" si="75"/>
        <v>536227.22959418886</v>
      </c>
      <c r="EQ9" s="40">
        <f t="shared" ca="1" si="75"/>
        <v>532929.6736588811</v>
      </c>
      <c r="ER9" s="40">
        <f t="shared" ca="1" si="75"/>
        <v>529652.39620729501</v>
      </c>
      <c r="ES9" s="40">
        <f t="shared" ca="1" si="75"/>
        <v>526395.27253588964</v>
      </c>
      <c r="ET9" s="40">
        <f t="shared" ca="1" si="75"/>
        <v>523158.17870799446</v>
      </c>
      <c r="EU9" s="40">
        <f t="shared" ca="1" si="75"/>
        <v>519940.99154909368</v>
      </c>
      <c r="EV9" s="40">
        <f t="shared" ca="1" si="75"/>
        <v>516743.58864213934</v>
      </c>
      <c r="EW9" s="40">
        <f t="shared" ca="1" si="75"/>
        <v>513565.84832289314</v>
      </c>
      <c r="EX9" s="40">
        <f t="shared" ca="1" si="75"/>
        <v>510407.64967529709</v>
      </c>
      <c r="EY9" s="40">
        <f t="shared" ca="1" si="75"/>
        <v>507268.8725268725</v>
      </c>
      <c r="EZ9" s="40">
        <f t="shared" ca="1" si="75"/>
        <v>504149.39744414721</v>
      </c>
      <c r="FA9" s="40">
        <f t="shared" ca="1" si="75"/>
        <v>501049.10572811123</v>
      </c>
      <c r="FB9" s="40">
        <f t="shared" ca="1" si="75"/>
        <v>497967.87940969993</v>
      </c>
      <c r="FC9" s="40">
        <f t="shared" ca="1" si="75"/>
        <v>494905.60124530533</v>
      </c>
      <c r="FD9" s="40">
        <f t="shared" ca="1" si="75"/>
        <v>491862.15471231483</v>
      </c>
      <c r="FE9" s="40">
        <f t="shared" ca="1" si="75"/>
        <v>488837.42400467745</v>
      </c>
      <c r="FF9" s="40">
        <f t="shared" ca="1" si="75"/>
        <v>485831.29402849718</v>
      </c>
      <c r="FG9" s="40">
        <f t="shared" ca="1" si="75"/>
        <v>482843.65039765369</v>
      </c>
      <c r="FH9" s="40">
        <f t="shared" ca="1" si="75"/>
        <v>479874.37942944973</v>
      </c>
      <c r="FI9" s="40">
        <f t="shared" ca="1" si="75"/>
        <v>476923.36814028549</v>
      </c>
      <c r="FJ9" s="40">
        <f t="shared" ca="1" si="75"/>
        <v>473990.50424135936</v>
      </c>
      <c r="FK9" s="40">
        <f t="shared" ca="1" si="75"/>
        <v>471075.6761343953</v>
      </c>
      <c r="FL9" s="40">
        <f t="shared" ca="1" si="75"/>
        <v>468178.77290739637</v>
      </c>
      <c r="FM9" s="40">
        <f t="shared" ca="1" si="75"/>
        <v>465299.68433042453</v>
      </c>
      <c r="FN9" s="40">
        <f t="shared" ca="1" si="75"/>
        <v>462438.30085140612</v>
      </c>
      <c r="FO9" s="40">
        <f t="shared" ca="1" si="75"/>
        <v>459594.51359196345</v>
      </c>
      <c r="FP9" s="40">
        <f t="shared" ca="1" si="75"/>
        <v>456768.2143432718</v>
      </c>
      <c r="FQ9" s="40">
        <f t="shared" ca="1" si="75"/>
        <v>453959.29556194192</v>
      </c>
      <c r="FR9" s="40">
        <f t="shared" ca="1" si="75"/>
        <v>451167.65036592807</v>
      </c>
      <c r="FS9" s="40">
        <f t="shared" ca="1" si="75"/>
        <v>448393.17253046093</v>
      </c>
      <c r="FT9" s="40">
        <f t="shared" ca="1" si="75"/>
        <v>445635.7564840056</v>
      </c>
      <c r="FU9" s="40">
        <f t="shared" ca="1" si="75"/>
        <v>442895.2973042446</v>
      </c>
      <c r="FV9" s="40">
        <f t="shared" ca="1" si="75"/>
        <v>440171.69071408542</v>
      </c>
      <c r="FW9" s="40">
        <f t="shared" ca="1" si="75"/>
        <v>437464.83307769278</v>
      </c>
      <c r="FX9" s="40">
        <f t="shared" ca="1" si="75"/>
        <v>434774.62139654503</v>
      </c>
      <c r="FY9" s="40">
        <f t="shared" ca="1" si="75"/>
        <v>432100.95330551511</v>
      </c>
      <c r="FZ9" s="40">
        <f t="shared" ca="1" si="75"/>
        <v>429443.72706897528</v>
      </c>
      <c r="GA9" s="40">
        <f t="shared" ca="1" si="75"/>
        <v>426802.84157692612</v>
      </c>
      <c r="GB9" s="40">
        <f t="shared" ca="1" si="75"/>
        <v>424178.19634114922</v>
      </c>
      <c r="GC9" s="40">
        <f t="shared" ca="1" si="75"/>
        <v>421569.69149138342</v>
      </c>
      <c r="GD9" s="40">
        <f t="shared" ca="1" si="75"/>
        <v>418977.22777152469</v>
      </c>
      <c r="GE9" s="40">
        <f t="shared" ca="1" si="75"/>
        <v>416400.70653584931</v>
      </c>
      <c r="GF9" s="40">
        <f t="shared" ca="1" si="75"/>
        <v>413840.02974526037</v>
      </c>
      <c r="GG9" s="40">
        <f t="shared" ca="1" si="75"/>
        <v>411295.09996355721</v>
      </c>
      <c r="GH9" s="40">
        <f t="shared" ca="1" si="75"/>
        <v>408765.8203537279</v>
      </c>
      <c r="GI9" s="40">
        <f t="shared" ca="1" si="75"/>
        <v>406252.09467426455</v>
      </c>
      <c r="GJ9" s="40">
        <f t="shared" ca="1" si="75"/>
        <v>403753.82727550121</v>
      </c>
      <c r="GK9" s="40">
        <f t="shared" ca="1" si="75"/>
        <v>401270.92309597426</v>
      </c>
      <c r="GL9" s="40">
        <f t="shared" ca="1" si="75"/>
        <v>398803.28765880526</v>
      </c>
      <c r="GM9" s="40">
        <f t="shared" ca="1" si="75"/>
        <v>396350.8270681061</v>
      </c>
      <c r="GN9" s="40">
        <f t="shared" ca="1" si="75"/>
        <v>393913.44800540595</v>
      </c>
      <c r="GO9" s="40">
        <f t="shared" ca="1" si="75"/>
        <v>391491.05772610067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389083.56405592355</v>
      </c>
      <c r="GQ9" s="40">
        <f t="shared" ca="1" si="76"/>
        <v>386690.87538743817</v>
      </c>
      <c r="GR9" s="40">
        <f t="shared" ca="1" si="76"/>
        <v>384312.90067655261</v>
      </c>
      <c r="GS9" s="40">
        <f t="shared" ca="1" si="76"/>
        <v>381949.54943905503</v>
      </c>
      <c r="GT9" s="40">
        <f t="shared" ca="1" si="76"/>
        <v>379600.73174717079</v>
      </c>
      <c r="GU9" s="40">
        <f t="shared" ca="1" si="76"/>
        <v>377266.35822614061</v>
      </c>
      <c r="GV9" s="40">
        <f t="shared" ca="1" si="76"/>
        <v>374946.34005081956</v>
      </c>
      <c r="GW9" s="40">
        <f t="shared" ca="1" si="76"/>
        <v>372640.5889422975</v>
      </c>
      <c r="GX9" s="40">
        <f t="shared" ca="1" si="76"/>
        <v>370349.01716453978</v>
      </c>
      <c r="GY9" s="40">
        <f t="shared" ca="1" si="76"/>
        <v>368071.5375210488</v>
      </c>
      <c r="GZ9" s="40">
        <f t="shared" ca="1" si="76"/>
        <v>365808.06335154618</v>
      </c>
      <c r="HA9" s="40">
        <f t="shared" ca="1" si="76"/>
        <v>363558.50852867524</v>
      </c>
      <c r="HB9" s="40">
        <f t="shared" ca="1" si="76"/>
        <v>361322.78745472373</v>
      </c>
      <c r="HC9" s="40">
        <f t="shared" ca="1" si="76"/>
        <v>359100.81505836674</v>
      </c>
      <c r="HD9" s="40">
        <f t="shared" ca="1" si="76"/>
        <v>356892.50679142971</v>
      </c>
      <c r="HE9" s="40">
        <f t="shared" ca="1" si="76"/>
        <v>354697.77862567134</v>
      </c>
      <c r="HF9" s="40">
        <f t="shared" ca="1" si="76"/>
        <v>352516.54704958608</v>
      </c>
      <c r="HG9" s="40">
        <f t="shared" ca="1" si="76"/>
        <v>350348.72906522657</v>
      </c>
      <c r="HH9" s="40">
        <f t="shared" ca="1" si="76"/>
        <v>348194.24218504538</v>
      </c>
      <c r="HI9" s="40">
        <f t="shared" ca="1" si="76"/>
        <v>346053.00442875642</v>
      </c>
      <c r="HJ9" s="40">
        <f t="shared" ca="1" si="76"/>
        <v>343924.93432021543</v>
      </c>
      <c r="HK9" s="40">
        <f t="shared" ca="1" si="76"/>
        <v>341809.95088431967</v>
      </c>
      <c r="HL9" s="40">
        <f t="shared" ca="1" si="76"/>
        <v>339707.9736439269</v>
      </c>
      <c r="HM9" s="40">
        <f t="shared" ca="1" si="76"/>
        <v>337618.92261679302</v>
      </c>
      <c r="HN9" s="40">
        <f t="shared" ca="1" si="76"/>
        <v>335542.71831252862</v>
      </c>
      <c r="HO9" s="40">
        <f t="shared" ca="1" si="76"/>
        <v>333479.28172957449</v>
      </c>
      <c r="HP9" s="40">
        <f t="shared" ca="1" si="76"/>
        <v>331428.53435219539</v>
      </c>
      <c r="HQ9" s="40">
        <f t="shared" ca="1" si="76"/>
        <v>329390.39814749249</v>
      </c>
      <c r="HR9" s="40">
        <f t="shared" ca="1" si="76"/>
        <v>327364.79556243418</v>
      </c>
      <c r="HS9" s="40">
        <f t="shared" ca="1" si="76"/>
        <v>325351.64952090493</v>
      </c>
      <c r="HT9" s="40">
        <f t="shared" ca="1" si="76"/>
        <v>323350.88342077279</v>
      </c>
      <c r="HU9" s="40">
        <f t="shared" ca="1" si="76"/>
        <v>321362.42113097425</v>
      </c>
      <c r="HV9" s="40">
        <f t="shared" ca="1" si="76"/>
        <v>319386.18698861764</v>
      </c>
      <c r="HW9" s="40">
        <f t="shared" ca="1" si="76"/>
        <v>317422.10579610401</v>
      </c>
      <c r="HX9" s="40">
        <f t="shared" ca="1" si="76"/>
        <v>315470.10281826573</v>
      </c>
      <c r="HY9" s="40">
        <f t="shared" ca="1" si="76"/>
        <v>313530.10377952276</v>
      </c>
      <c r="HZ9" s="40">
        <f t="shared" ca="1" si="76"/>
        <v>311602.03486105648</v>
      </c>
      <c r="IA9" s="40">
        <f t="shared" ca="1" si="76"/>
        <v>309685.82269800076</v>
      </c>
      <c r="IB9" s="40">
        <f t="shared" ca="1" si="76"/>
        <v>307781.39437665028</v>
      </c>
      <c r="IC9" s="40">
        <f t="shared" ca="1" si="76"/>
        <v>305888.67743168626</v>
      </c>
      <c r="ID9" s="40">
        <f t="shared" ca="1" si="76"/>
        <v>304007.59984341892</v>
      </c>
      <c r="IE9" s="40">
        <f t="shared" ca="1" si="76"/>
        <v>302138.09003504721</v>
      </c>
      <c r="IF9" s="40">
        <f t="shared" ca="1" si="76"/>
        <v>300280.07686993503</v>
      </c>
      <c r="IG9" s="40">
        <f t="shared" ca="1" si="76"/>
        <v>298433.48964890471</v>
      </c>
      <c r="IH9" s="40">
        <f t="shared" ca="1" si="76"/>
        <v>296598.25810754654</v>
      </c>
      <c r="II9" s="40">
        <f t="shared" ca="1" si="76"/>
        <v>294774.31241354538</v>
      </c>
      <c r="IJ9" s="40">
        <f t="shared" ca="1" si="76"/>
        <v>292961.58316402335</v>
      </c>
      <c r="IK9" s="40">
        <f t="shared" ca="1" si="76"/>
        <v>291160.00138289895</v>
      </c>
      <c r="IL9" s="40">
        <f t="shared" ca="1" si="76"/>
        <v>289369.49851826258</v>
      </c>
      <c r="IM9" s="40">
        <f t="shared" ca="1" si="76"/>
        <v>287590.00643976801</v>
      </c>
      <c r="IN9" s="40">
        <f t="shared" ca="1" si="76"/>
        <v>285821.45743603993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555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565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654.5</v>
      </c>
      <c r="J10" s="40">
        <f t="shared" ca="1" si="78"/>
        <v>1224</v>
      </c>
      <c r="K10" s="40">
        <f t="shared" ca="1" si="78"/>
        <v>1940.25</v>
      </c>
      <c r="L10" s="40">
        <f t="shared" ca="1" si="78"/>
        <v>2751</v>
      </c>
      <c r="M10" s="40">
        <f t="shared" ca="1" si="78"/>
        <v>5371.5</v>
      </c>
      <c r="N10" s="40">
        <f t="shared" ca="1" si="78"/>
        <v>5970.7142857142853</v>
      </c>
      <c r="O10" s="40">
        <f t="shared" ca="1" si="78"/>
        <v>8010.625</v>
      </c>
      <c r="P10" s="40">
        <f t="shared" ca="1" si="78"/>
        <v>9669.3333333333339</v>
      </c>
      <c r="Q10" s="40">
        <f t="shared" ca="1" si="78"/>
        <v>11740.5</v>
      </c>
      <c r="R10" s="40">
        <f t="shared" ca="1" si="78"/>
        <v>16391.545454545456</v>
      </c>
      <c r="S10" s="40">
        <f t="shared" ca="1" si="78"/>
        <v>18721</v>
      </c>
      <c r="T10" s="40">
        <f t="shared" ca="1" si="78"/>
        <v>22206</v>
      </c>
      <c r="U10" s="40">
        <f t="shared" ca="1" si="78"/>
        <v>25202</v>
      </c>
      <c r="V10" s="40">
        <f t="shared" ca="1" si="78"/>
        <v>27428</v>
      </c>
      <c r="W10" s="40">
        <f t="shared" ca="1" si="78"/>
        <v>29983</v>
      </c>
      <c r="X10" s="40">
        <f t="shared" ca="1" si="78"/>
        <v>28204</v>
      </c>
      <c r="Y10" s="40">
        <f t="shared" ca="1" si="78"/>
        <v>32561</v>
      </c>
      <c r="Z10" s="40">
        <f t="shared" ca="1" si="78"/>
        <v>31521</v>
      </c>
      <c r="AA10" s="40">
        <f t="shared" ca="1" si="78"/>
        <v>32189</v>
      </c>
      <c r="AB10" s="40">
        <f t="shared" ca="1" si="78"/>
        <v>35325</v>
      </c>
      <c r="AC10" s="40">
        <f t="shared" ca="1" si="78"/>
        <v>37751</v>
      </c>
      <c r="AD10" s="40">
        <f t="shared" ca="1" si="78"/>
        <v>42659</v>
      </c>
      <c r="AE10" s="40">
        <f t="shared" ca="1" si="78"/>
        <v>39734</v>
      </c>
      <c r="AF10" s="40">
        <f t="shared" ca="1" si="78"/>
        <v>38357</v>
      </c>
      <c r="AG10" s="40">
        <f t="shared" ca="1" si="78"/>
        <v>37687</v>
      </c>
      <c r="AH10" s="40">
        <f t="shared" ca="1" si="78"/>
        <v>35525</v>
      </c>
      <c r="AI10" s="40">
        <f t="shared" ca="1" si="78"/>
        <v>34001</v>
      </c>
      <c r="AJ10" s="40">
        <f t="shared" ca="1" si="78"/>
        <v>31211</v>
      </c>
      <c r="AK10" s="40">
        <f t="shared" ca="1" si="78"/>
        <v>29888</v>
      </c>
      <c r="AL10" s="40">
        <f t="shared" ca="1" si="78"/>
        <v>29988</v>
      </c>
      <c r="AM10" s="40">
        <f t="shared" ca="1" si="78"/>
        <v>21017</v>
      </c>
      <c r="AN10" s="40">
        <f t="shared" ca="1" si="78"/>
        <v>7769</v>
      </c>
      <c r="AO10" s="40">
        <f t="shared" ca="1" si="78"/>
        <v>5544</v>
      </c>
      <c r="AP10" s="40">
        <f t="shared" ca="1" si="78"/>
        <v>8903</v>
      </c>
      <c r="AQ10" s="40">
        <f t="shared" ca="1" si="78"/>
        <v>8112</v>
      </c>
      <c r="AR10" s="40">
        <f t="shared" ca="1" si="78"/>
        <v>7768</v>
      </c>
      <c r="AS10" s="40">
        <f t="shared" ca="1" si="78"/>
        <v>8133</v>
      </c>
      <c r="AT10" s="40">
        <f t="shared" ca="1" si="78"/>
        <v>11469</v>
      </c>
      <c r="AU10" s="40">
        <f t="shared" ca="1" si="78"/>
        <v>12782</v>
      </c>
      <c r="AV10" s="40">
        <f t="shared" ca="1" si="78"/>
        <v>14426</v>
      </c>
      <c r="AW10" s="40">
        <f t="shared" ca="1" si="78"/>
        <v>14138</v>
      </c>
      <c r="AX10" s="40">
        <f t="shared" ca="1" si="78"/>
        <v>17714</v>
      </c>
      <c r="AY10" s="40">
        <f t="shared" ca="1" si="78"/>
        <v>20947</v>
      </c>
      <c r="AZ10" s="40">
        <f t="shared" ca="1" si="78"/>
        <v>23797</v>
      </c>
      <c r="BA10" s="40">
        <f t="shared" ca="1" si="78"/>
        <v>26479</v>
      </c>
      <c r="BB10" s="40">
        <f t="shared" ca="1" si="78"/>
        <v>28338</v>
      </c>
      <c r="BC10" s="40">
        <f t="shared" ca="1" si="78"/>
        <v>31781</v>
      </c>
      <c r="BD10" s="40">
        <f t="shared" ca="1" si="78"/>
        <v>36330</v>
      </c>
      <c r="BE10" s="40">
        <f t="shared" ca="1" si="78"/>
        <v>40592</v>
      </c>
      <c r="BF10" s="40">
        <f t="shared" ca="1" si="78"/>
        <v>50698</v>
      </c>
      <c r="BG10" s="40">
        <f t="shared" ca="1" si="78"/>
        <v>58087</v>
      </c>
      <c r="BH10" s="40">
        <f t="shared" ca="1" si="78"/>
        <v>67946</v>
      </c>
      <c r="BI10" s="40">
        <f t="shared" ca="1" si="78"/>
        <v>77142</v>
      </c>
      <c r="BJ10" s="40">
        <f t="shared" ca="1" si="78"/>
        <v>86862</v>
      </c>
      <c r="BK10" s="40">
        <f t="shared" ca="1" si="78"/>
        <v>99513</v>
      </c>
      <c r="BL10" s="40">
        <f t="shared" ca="1" si="78"/>
        <v>123103</v>
      </c>
      <c r="BM10" s="40">
        <f t="shared" ca="1" si="78"/>
        <v>147369</v>
      </c>
      <c r="BN10" s="40">
        <f t="shared" ca="1" si="78"/>
        <v>171952</v>
      </c>
      <c r="BO10" s="40">
        <f t="shared" ca="1" si="78"/>
        <v>193563</v>
      </c>
      <c r="BP10" s="40">
        <f t="shared" ca="1" si="78"/>
        <v>225717</v>
      </c>
      <c r="BQ10" s="40">
        <f t="shared" ca="1" si="78"/>
        <v>247324</v>
      </c>
      <c r="BR10" s="40">
        <f t="shared" ca="1" si="78"/>
        <v>284803</v>
      </c>
      <c r="BS10" s="40">
        <f t="shared" ca="1" si="78"/>
        <v>330557</v>
      </c>
      <c r="BT10" s="40">
        <f t="shared" ca="1" si="78"/>
        <v>377957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424795</v>
      </c>
      <c r="BV10" s="40">
        <f t="shared" ca="1" si="79"/>
        <v>465199</v>
      </c>
      <c r="BW10" s="40">
        <f t="shared" ca="1" si="79"/>
        <v>489816</v>
      </c>
      <c r="BX10" s="40">
        <f t="shared" ca="1" si="79"/>
        <v>536412</v>
      </c>
      <c r="BY10" s="40">
        <f t="shared" ca="1" si="79"/>
        <v>578006</v>
      </c>
      <c r="BZ10" s="40">
        <f t="shared" ca="1" si="79"/>
        <v>627823</v>
      </c>
      <c r="CA10" s="40">
        <f t="shared" ca="1" si="79"/>
        <v>662034</v>
      </c>
      <c r="CB10" s="40">
        <f t="shared" ca="1" si="79"/>
        <v>727454</v>
      </c>
      <c r="CC10" s="40">
        <f t="shared" ca="1" si="79"/>
        <v>745645</v>
      </c>
      <c r="CD10" s="40">
        <f t="shared" ca="1" si="79"/>
        <v>747421</v>
      </c>
      <c r="CE10" s="40">
        <f t="shared" ca="1" si="79"/>
        <v>766290</v>
      </c>
      <c r="CF10" s="40">
        <f t="shared" ca="1" si="79"/>
        <v>783700</v>
      </c>
      <c r="CG10" s="40">
        <f t="shared" ca="1" si="79"/>
        <v>812970</v>
      </c>
      <c r="CH10" s="40">
        <f t="shared" si="79"/>
        <v>844009</v>
      </c>
      <c r="CI10" s="40">
        <f t="shared" si="79"/>
        <v>835705</v>
      </c>
      <c r="CJ10" s="40">
        <f t="shared" si="79"/>
        <v>835465</v>
      </c>
      <c r="CK10" s="40">
        <f t="shared" si="79"/>
        <v>819289</v>
      </c>
      <c r="CL10" s="40">
        <f t="shared" si="79"/>
        <v>793794</v>
      </c>
      <c r="CM10" s="40">
        <f t="shared" si="79"/>
        <v>752821</v>
      </c>
      <c r="CN10" s="40">
        <f t="shared" si="79"/>
        <v>790462.05</v>
      </c>
      <c r="CO10" s="40">
        <f t="shared" si="79"/>
        <v>829985.15250000008</v>
      </c>
      <c r="CP10" s="40">
        <f t="shared" si="79"/>
        <v>871484.41012500017</v>
      </c>
      <c r="CQ10" s="40">
        <f t="shared" si="79"/>
        <v>915058.63063125021</v>
      </c>
      <c r="CR10" s="40">
        <f t="shared" si="79"/>
        <v>960811.5621628128</v>
      </c>
      <c r="CS10" s="40">
        <f t="shared" si="79"/>
        <v>1008852.1402709535</v>
      </c>
      <c r="CT10" s="40">
        <f t="shared" si="79"/>
        <v>1059294.7472845013</v>
      </c>
      <c r="CU10" s="40">
        <f t="shared" si="79"/>
        <v>1112259.4846487264</v>
      </c>
      <c r="CV10" s="40">
        <f t="shared" si="79"/>
        <v>1167872.4588811628</v>
      </c>
      <c r="CW10" s="40">
        <f t="shared" si="79"/>
        <v>1226266.081825221</v>
      </c>
      <c r="CX10" s="40">
        <f t="shared" si="79"/>
        <v>1287579.385916482</v>
      </c>
      <c r="CY10" s="40">
        <f t="shared" si="79"/>
        <v>1351958.3552123061</v>
      </c>
      <c r="CZ10" s="40">
        <f t="shared" si="79"/>
        <v>1419556.2729729216</v>
      </c>
      <c r="DA10" s="40">
        <f t="shared" si="79"/>
        <v>1490534.0866215678</v>
      </c>
      <c r="DB10" s="40">
        <f t="shared" si="79"/>
        <v>1565060.7909526464</v>
      </c>
      <c r="DC10" s="40">
        <f t="shared" si="79"/>
        <v>1643313.8305002789</v>
      </c>
      <c r="DD10" s="40">
        <f t="shared" si="79"/>
        <v>1725479.522025293</v>
      </c>
      <c r="DE10" s="40">
        <f t="shared" si="79"/>
        <v>1811753.4981265578</v>
      </c>
      <c r="DF10" s="40">
        <f t="shared" si="79"/>
        <v>1902341.1730328857</v>
      </c>
      <c r="DG10" s="40">
        <f t="shared" si="79"/>
        <v>1997458.2316845299</v>
      </c>
      <c r="DH10" s="40">
        <f t="shared" si="79"/>
        <v>2097331.1432687566</v>
      </c>
      <c r="DI10" s="40">
        <f t="shared" si="79"/>
        <v>2202197.7004321944</v>
      </c>
      <c r="DJ10" s="40">
        <f t="shared" si="79"/>
        <v>2312307.5854538041</v>
      </c>
      <c r="DK10" s="40">
        <f t="shared" si="79"/>
        <v>2427922.9647264946</v>
      </c>
      <c r="DL10" s="40">
        <f t="shared" si="79"/>
        <v>2549319.1129628196</v>
      </c>
      <c r="DM10" s="40">
        <f t="shared" si="79"/>
        <v>2676785.0686109606</v>
      </c>
      <c r="DN10" s="40">
        <f t="shared" si="79"/>
        <v>2810624.3220415087</v>
      </c>
      <c r="DO10" s="40">
        <f t="shared" si="79"/>
        <v>2951155.5381435845</v>
      </c>
      <c r="DP10" s="40">
        <f t="shared" si="79"/>
        <v>3098713.315050764</v>
      </c>
      <c r="DQ10" s="40">
        <f t="shared" si="79"/>
        <v>3253648.9808033025</v>
      </c>
      <c r="DR10" s="40">
        <f t="shared" si="79"/>
        <v>3416331.4298434677</v>
      </c>
      <c r="DS10" s="40">
        <f t="shared" si="79"/>
        <v>3587148.0013356414</v>
      </c>
      <c r="DT10" s="40">
        <f t="shared" si="79"/>
        <v>3766505.4014024236</v>
      </c>
      <c r="DU10" s="40">
        <f t="shared" si="79"/>
        <v>3954830.6714725448</v>
      </c>
      <c r="DV10" s="40">
        <f t="shared" si="79"/>
        <v>4152572.2050461723</v>
      </c>
      <c r="DW10" s="40">
        <f t="shared" si="79"/>
        <v>4360200.8152984809</v>
      </c>
      <c r="DX10" s="40">
        <f t="shared" si="79"/>
        <v>4578210.8560634051</v>
      </c>
      <c r="DY10" s="40">
        <f t="shared" si="79"/>
        <v>4807121.3988665752</v>
      </c>
      <c r="DZ10" s="40">
        <f t="shared" si="79"/>
        <v>5047477.4688099045</v>
      </c>
      <c r="EA10" s="40">
        <f t="shared" si="79"/>
        <v>5299851.3422504002</v>
      </c>
      <c r="EB10" s="40">
        <f t="shared" si="79"/>
        <v>5564843.9093629206</v>
      </c>
      <c r="EC10" s="40">
        <f t="shared" si="79"/>
        <v>5843086.1048310669</v>
      </c>
      <c r="ED10" s="40">
        <f t="shared" si="79"/>
        <v>6135240.410072621</v>
      </c>
      <c r="EE10" s="40">
        <f t="shared" si="79"/>
        <v>6442002.4305762518</v>
      </c>
      <c r="EF10" s="40">
        <f t="shared" si="79"/>
        <v>6764102.5521050645</v>
      </c>
      <c r="EG10" s="40">
        <f t="shared" ref="EG10:GR10" si="80">IF(IF(AND(ISNA(EG$8),ISNA(EF$8)),EF10*(1+$E$10),IF(AND(EF$8&gt;0,ISNA(EG$8)),EF10*(1+$E$10),EG$8))&gt;$C$21,$C$21,IF(AND(ISNA(EG$8),ISNA(EF$8)),EF10*(1+$E$10),IF(AND(EF$8&gt;0,ISNA(EG$8)),EF10*(1+$E$10),EG$8)))</f>
        <v>7102307.6797103183</v>
      </c>
      <c r="EH10" s="40">
        <f t="shared" si="80"/>
        <v>7457423.0636958349</v>
      </c>
      <c r="EI10" s="40">
        <f t="shared" si="80"/>
        <v>7830294.216880627</v>
      </c>
      <c r="EJ10" s="40">
        <f t="shared" si="80"/>
        <v>8221808.9277246585</v>
      </c>
      <c r="EK10" s="40">
        <f t="shared" si="80"/>
        <v>8632899.3741108924</v>
      </c>
      <c r="EL10" s="40">
        <f t="shared" si="80"/>
        <v>9064544.3428164367</v>
      </c>
      <c r="EM10" s="40">
        <f t="shared" si="80"/>
        <v>9517771.5599572584</v>
      </c>
      <c r="EN10" s="40">
        <f t="shared" si="80"/>
        <v>9993660.1379551217</v>
      </c>
      <c r="EO10" s="40">
        <f t="shared" si="80"/>
        <v>10493343.144852879</v>
      </c>
      <c r="EP10" s="40">
        <f t="shared" si="80"/>
        <v>11018010.302095523</v>
      </c>
      <c r="EQ10" s="40">
        <f t="shared" si="80"/>
        <v>11568910.817200299</v>
      </c>
      <c r="ER10" s="40">
        <f t="shared" si="80"/>
        <v>12147356.358060315</v>
      </c>
      <c r="ES10" s="40">
        <f t="shared" si="80"/>
        <v>12754724.175963331</v>
      </c>
      <c r="ET10" s="40">
        <f t="shared" si="80"/>
        <v>13392460.384761497</v>
      </c>
      <c r="EU10" s="40">
        <f t="shared" si="80"/>
        <v>14062083.403999573</v>
      </c>
      <c r="EV10" s="40">
        <f t="shared" si="80"/>
        <v>14765187.574199552</v>
      </c>
      <c r="EW10" s="40">
        <f t="shared" si="80"/>
        <v>15503446.952909529</v>
      </c>
      <c r="EX10" s="40">
        <f t="shared" si="80"/>
        <v>16278619.300555006</v>
      </c>
      <c r="EY10" s="40">
        <f t="shared" si="80"/>
        <v>17092550.265582755</v>
      </c>
      <c r="EZ10" s="40">
        <f t="shared" si="80"/>
        <v>17947177.778861895</v>
      </c>
      <c r="FA10" s="40">
        <f t="shared" si="80"/>
        <v>18844536.66780499</v>
      </c>
      <c r="FB10" s="40">
        <f t="shared" si="80"/>
        <v>19786763.501195241</v>
      </c>
      <c r="FC10" s="40">
        <f t="shared" si="80"/>
        <v>20776101.676255003</v>
      </c>
      <c r="FD10" s="40">
        <f t="shared" si="80"/>
        <v>21814906.760067753</v>
      </c>
      <c r="FE10" s="40">
        <f t="shared" si="80"/>
        <v>22905652.098071143</v>
      </c>
      <c r="FF10" s="40">
        <f t="shared" si="80"/>
        <v>24050934.702974699</v>
      </c>
      <c r="FG10" s="40">
        <f t="shared" si="80"/>
        <v>25253481.438123435</v>
      </c>
      <c r="FH10" s="40">
        <f t="shared" si="80"/>
        <v>26516155.510029607</v>
      </c>
      <c r="FI10" s="40">
        <f t="shared" si="80"/>
        <v>27841963.285531089</v>
      </c>
      <c r="FJ10" s="40">
        <f t="shared" si="80"/>
        <v>29234061.449807644</v>
      </c>
      <c r="FK10" s="40">
        <f t="shared" si="80"/>
        <v>30695764.522298027</v>
      </c>
      <c r="FL10" s="40">
        <f t="shared" si="80"/>
        <v>32230552.748412929</v>
      </c>
      <c r="FM10" s="40">
        <f t="shared" si="80"/>
        <v>33842080.385833576</v>
      </c>
      <c r="FN10" s="40">
        <f t="shared" si="80"/>
        <v>35534184.40512526</v>
      </c>
      <c r="FO10" s="40">
        <f t="shared" si="80"/>
        <v>37310893.625381522</v>
      </c>
      <c r="FP10" s="40">
        <f t="shared" si="80"/>
        <v>39176438.306650601</v>
      </c>
      <c r="FQ10" s="40">
        <f t="shared" si="80"/>
        <v>41135260.221983135</v>
      </c>
      <c r="FR10" s="40">
        <f t="shared" si="80"/>
        <v>43192023.233082294</v>
      </c>
      <c r="FS10" s="40">
        <f t="shared" si="80"/>
        <v>45351624.394736409</v>
      </c>
      <c r="FT10" s="40">
        <f t="shared" si="80"/>
        <v>47619205.614473231</v>
      </c>
      <c r="FU10" s="40">
        <f t="shared" si="80"/>
        <v>50000165.895196892</v>
      </c>
      <c r="FV10" s="40">
        <f t="shared" si="80"/>
        <v>52500174.18995674</v>
      </c>
      <c r="FW10" s="40">
        <f t="shared" si="80"/>
        <v>55125182.899454579</v>
      </c>
      <c r="FX10" s="40">
        <f t="shared" si="80"/>
        <v>57881442.044427313</v>
      </c>
      <c r="FY10" s="40">
        <f t="shared" si="80"/>
        <v>60775514.146648683</v>
      </c>
      <c r="FZ10" s="40">
        <f t="shared" si="80"/>
        <v>63814289.853981122</v>
      </c>
      <c r="GA10" s="40">
        <f t="shared" si="80"/>
        <v>67005004.346680179</v>
      </c>
      <c r="GB10" s="40">
        <f t="shared" si="80"/>
        <v>70355254.564014196</v>
      </c>
      <c r="GC10" s="40">
        <f t="shared" si="80"/>
        <v>73873017.292214915</v>
      </c>
      <c r="GD10" s="40">
        <f t="shared" si="80"/>
        <v>77566668.156825662</v>
      </c>
      <c r="GE10" s="40">
        <f t="shared" si="80"/>
        <v>81445001.564666942</v>
      </c>
      <c r="GF10" s="40">
        <f t="shared" si="80"/>
        <v>85517251.642900288</v>
      </c>
      <c r="GG10" s="40">
        <f t="shared" si="80"/>
        <v>89793114.225045308</v>
      </c>
      <c r="GH10" s="40">
        <f t="shared" si="80"/>
        <v>94282769.936297581</v>
      </c>
      <c r="GI10" s="40">
        <f t="shared" si="80"/>
        <v>98996908.433112457</v>
      </c>
      <c r="GJ10" s="40">
        <f t="shared" si="80"/>
        <v>103946753.85476808</v>
      </c>
      <c r="GK10" s="40">
        <f t="shared" si="80"/>
        <v>109144091.5475065</v>
      </c>
      <c r="GL10" s="40">
        <f t="shared" si="80"/>
        <v>114601296.12488182</v>
      </c>
      <c r="GM10" s="40">
        <f t="shared" si="80"/>
        <v>120331360.93112591</v>
      </c>
      <c r="GN10" s="40">
        <f t="shared" si="80"/>
        <v>126347928.9776822</v>
      </c>
      <c r="GO10" s="40">
        <f t="shared" si="80"/>
        <v>132665325.42656632</v>
      </c>
      <c r="GP10" s="40">
        <f t="shared" si="80"/>
        <v>139298591.69789463</v>
      </c>
      <c r="GQ10" s="40">
        <f t="shared" si="80"/>
        <v>146263521.28278938</v>
      </c>
      <c r="GR10" s="40">
        <f t="shared" si="80"/>
        <v>153576697.34692886</v>
      </c>
      <c r="GS10" s="40">
        <f t="shared" ref="GS10:IN10" si="81">IF(IF(AND(ISNA(GS$8),ISNA(GR$8)),GR10*(1+$E$10),IF(AND(GR$8&gt;0,ISNA(GS$8)),GR10*(1+$E$10),GS$8))&gt;$C$21,$C$21,IF(AND(ISNA(GS$8),ISNA(GR$8)),GR10*(1+$E$10),IF(AND(GR$8&gt;0,ISNA(GS$8)),GR10*(1+$E$10),GS$8)))</f>
        <v>161255532.2142753</v>
      </c>
      <c r="GT10" s="40">
        <f t="shared" si="81"/>
        <v>169318308.82498908</v>
      </c>
      <c r="GU10" s="40">
        <f t="shared" si="81"/>
        <v>177784224.26623854</v>
      </c>
      <c r="GV10" s="40">
        <f t="shared" si="81"/>
        <v>186673435.47955048</v>
      </c>
      <c r="GW10" s="40">
        <f t="shared" si="81"/>
        <v>196007107.253528</v>
      </c>
      <c r="GX10" s="40">
        <f t="shared" si="81"/>
        <v>205807462.61620441</v>
      </c>
      <c r="GY10" s="40">
        <f t="shared" si="81"/>
        <v>216097835.74701464</v>
      </c>
      <c r="GZ10" s="40">
        <f t="shared" si="81"/>
        <v>226902727.53436539</v>
      </c>
      <c r="HA10" s="40">
        <f t="shared" si="81"/>
        <v>238247863.91108367</v>
      </c>
      <c r="HB10" s="40">
        <f t="shared" si="81"/>
        <v>250160257.10663787</v>
      </c>
      <c r="HC10" s="40">
        <f t="shared" si="81"/>
        <v>262668269.96196976</v>
      </c>
      <c r="HD10" s="40">
        <f t="shared" si="81"/>
        <v>275801683.46006829</v>
      </c>
      <c r="HE10" s="40">
        <f t="shared" si="81"/>
        <v>289591767.63307172</v>
      </c>
      <c r="HF10" s="40">
        <f t="shared" si="81"/>
        <v>304071356.01472533</v>
      </c>
      <c r="HG10" s="40">
        <f t="shared" si="81"/>
        <v>319274923.81546164</v>
      </c>
      <c r="HH10" s="40">
        <f t="shared" si="81"/>
        <v>335238670.00623471</v>
      </c>
      <c r="HI10" s="40">
        <f t="shared" si="81"/>
        <v>352000603.50654644</v>
      </c>
      <c r="HJ10" s="40">
        <f t="shared" si="81"/>
        <v>369600633.6818738</v>
      </c>
      <c r="HK10" s="40">
        <f t="shared" si="81"/>
        <v>388080665.36596751</v>
      </c>
      <c r="HL10" s="40">
        <f t="shared" si="81"/>
        <v>407484698.6342659</v>
      </c>
      <c r="HM10" s="40">
        <f t="shared" si="81"/>
        <v>427858933.56597924</v>
      </c>
      <c r="HN10" s="40">
        <f t="shared" si="81"/>
        <v>449251880.24427825</v>
      </c>
      <c r="HO10" s="40">
        <f t="shared" si="81"/>
        <v>471714474.2564922</v>
      </c>
      <c r="HP10" s="40">
        <f t="shared" si="81"/>
        <v>495300197.96931684</v>
      </c>
      <c r="HQ10" s="40">
        <f t="shared" si="81"/>
        <v>520065207.86778271</v>
      </c>
      <c r="HR10" s="40">
        <f t="shared" si="81"/>
        <v>546068468.26117182</v>
      </c>
      <c r="HS10" s="40">
        <f t="shared" si="81"/>
        <v>573371891.67423046</v>
      </c>
      <c r="HT10" s="40">
        <f t="shared" si="81"/>
        <v>602040486.25794196</v>
      </c>
      <c r="HU10" s="40">
        <f t="shared" si="81"/>
        <v>632142510.57083905</v>
      </c>
      <c r="HV10" s="40">
        <f t="shared" si="81"/>
        <v>663749636.09938097</v>
      </c>
      <c r="HW10" s="40">
        <f t="shared" si="81"/>
        <v>696937117.90435004</v>
      </c>
      <c r="HX10" s="40">
        <f t="shared" si="81"/>
        <v>731783973.79956758</v>
      </c>
      <c r="HY10" s="40">
        <f t="shared" si="81"/>
        <v>768373172.48954594</v>
      </c>
      <c r="HZ10" s="40">
        <f t="shared" si="81"/>
        <v>806791831.11402333</v>
      </c>
      <c r="IA10" s="40">
        <f t="shared" si="81"/>
        <v>847131422.66972458</v>
      </c>
      <c r="IB10" s="40">
        <f t="shared" si="81"/>
        <v>889487993.80321085</v>
      </c>
      <c r="IC10" s="40">
        <f t="shared" si="81"/>
        <v>933962393.49337149</v>
      </c>
      <c r="ID10" s="40">
        <f t="shared" si="81"/>
        <v>980660513.16804016</v>
      </c>
      <c r="IE10" s="40">
        <f t="shared" si="81"/>
        <v>1029693538.8264422</v>
      </c>
      <c r="IF10" s="40">
        <f t="shared" si="81"/>
        <v>1081178215.7677643</v>
      </c>
      <c r="IG10" s="40">
        <f t="shared" si="81"/>
        <v>1135237126.5561526</v>
      </c>
      <c r="IH10" s="40">
        <f t="shared" si="81"/>
        <v>1191998982.8839602</v>
      </c>
      <c r="II10" s="40">
        <f t="shared" si="81"/>
        <v>1251598932.0281584</v>
      </c>
      <c r="IJ10" s="40">
        <f t="shared" si="81"/>
        <v>1314178878.6295664</v>
      </c>
      <c r="IK10" s="40">
        <f t="shared" si="81"/>
        <v>1379887822.5610447</v>
      </c>
      <c r="IL10" s="40">
        <f t="shared" si="81"/>
        <v>1448882213.6890969</v>
      </c>
      <c r="IM10" s="40">
        <f t="shared" si="81"/>
        <v>1521326324.3735518</v>
      </c>
      <c r="IN10" s="40">
        <f t="shared" si="81"/>
        <v>1597392640.5922296</v>
      </c>
    </row>
    <row r="11" spans="2:248" x14ac:dyDescent="0.3">
      <c r="B11" s="19" t="s">
        <v>520</v>
      </c>
      <c r="C11" s="53">
        <f ca="1">HLOOKUP($C$5-1,G4:IN16,13,FALSE)</f>
        <v>-6.1495495814401684E-3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555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565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654.5</v>
      </c>
      <c r="J11" s="40">
        <f t="shared" ca="1" si="85"/>
        <v>1224</v>
      </c>
      <c r="K11" s="40">
        <f t="shared" ca="1" si="85"/>
        <v>1940.25</v>
      </c>
      <c r="L11" s="40">
        <f t="shared" ca="1" si="85"/>
        <v>2751</v>
      </c>
      <c r="M11" s="40">
        <f t="shared" ca="1" si="85"/>
        <v>5371.5</v>
      </c>
      <c r="N11" s="40">
        <f t="shared" ca="1" si="85"/>
        <v>5970.7142857142853</v>
      </c>
      <c r="O11" s="40">
        <f t="shared" ca="1" si="85"/>
        <v>8010.625</v>
      </c>
      <c r="P11" s="40">
        <f t="shared" ca="1" si="85"/>
        <v>9669.3333333333339</v>
      </c>
      <c r="Q11" s="40">
        <f t="shared" ca="1" si="85"/>
        <v>11740.5</v>
      </c>
      <c r="R11" s="40">
        <f t="shared" ca="1" si="85"/>
        <v>16391.545454545456</v>
      </c>
      <c r="S11" s="40">
        <f t="shared" ca="1" si="85"/>
        <v>18721</v>
      </c>
      <c r="T11" s="40">
        <f t="shared" ca="1" si="85"/>
        <v>22206</v>
      </c>
      <c r="U11" s="40">
        <f t="shared" ca="1" si="85"/>
        <v>25202</v>
      </c>
      <c r="V11" s="40">
        <f t="shared" ca="1" si="85"/>
        <v>27428</v>
      </c>
      <c r="W11" s="40">
        <f t="shared" ca="1" si="85"/>
        <v>29983</v>
      </c>
      <c r="X11" s="40">
        <f t="shared" ca="1" si="85"/>
        <v>28204</v>
      </c>
      <c r="Y11" s="40">
        <f t="shared" ca="1" si="85"/>
        <v>32561</v>
      </c>
      <c r="Z11" s="40">
        <f t="shared" ca="1" si="85"/>
        <v>31521</v>
      </c>
      <c r="AA11" s="40">
        <f t="shared" ca="1" si="85"/>
        <v>32189</v>
      </c>
      <c r="AB11" s="40">
        <f t="shared" ca="1" si="85"/>
        <v>35325</v>
      </c>
      <c r="AC11" s="40">
        <f t="shared" ca="1" si="85"/>
        <v>37751</v>
      </c>
      <c r="AD11" s="40">
        <f t="shared" ca="1" si="85"/>
        <v>42659</v>
      </c>
      <c r="AE11" s="40">
        <f t="shared" ca="1" si="85"/>
        <v>39734</v>
      </c>
      <c r="AF11" s="40">
        <f t="shared" ca="1" si="85"/>
        <v>38357</v>
      </c>
      <c r="AG11" s="40">
        <f t="shared" ca="1" si="85"/>
        <v>37687</v>
      </c>
      <c r="AH11" s="40">
        <f t="shared" ca="1" si="85"/>
        <v>35525</v>
      </c>
      <c r="AI11" s="40">
        <f t="shared" ca="1" si="85"/>
        <v>34001</v>
      </c>
      <c r="AJ11" s="40">
        <f t="shared" ca="1" si="85"/>
        <v>31211</v>
      </c>
      <c r="AK11" s="40">
        <f t="shared" ca="1" si="85"/>
        <v>29888</v>
      </c>
      <c r="AL11" s="40">
        <f t="shared" ca="1" si="85"/>
        <v>29988</v>
      </c>
      <c r="AM11" s="40">
        <f t="shared" ca="1" si="85"/>
        <v>21017</v>
      </c>
      <c r="AN11" s="40">
        <f t="shared" ca="1" si="85"/>
        <v>7769</v>
      </c>
      <c r="AO11" s="40">
        <f t="shared" ca="1" si="85"/>
        <v>5544</v>
      </c>
      <c r="AP11" s="40">
        <f t="shared" ca="1" si="85"/>
        <v>8903</v>
      </c>
      <c r="AQ11" s="40">
        <f t="shared" ca="1" si="85"/>
        <v>8112</v>
      </c>
      <c r="AR11" s="40">
        <f t="shared" ca="1" si="85"/>
        <v>7768</v>
      </c>
      <c r="AS11" s="40">
        <f t="shared" ca="1" si="85"/>
        <v>8133</v>
      </c>
      <c r="AT11" s="40">
        <f t="shared" ca="1" si="85"/>
        <v>11469</v>
      </c>
      <c r="AU11" s="40">
        <f t="shared" ca="1" si="85"/>
        <v>12782</v>
      </c>
      <c r="AV11" s="40">
        <f t="shared" ca="1" si="85"/>
        <v>14426</v>
      </c>
      <c r="AW11" s="40">
        <f t="shared" ca="1" si="85"/>
        <v>14138</v>
      </c>
      <c r="AX11" s="40">
        <f t="shared" ca="1" si="85"/>
        <v>17714</v>
      </c>
      <c r="AY11" s="40">
        <f t="shared" ca="1" si="85"/>
        <v>20947</v>
      </c>
      <c r="AZ11" s="40">
        <f t="shared" ca="1" si="85"/>
        <v>23797</v>
      </c>
      <c r="BA11" s="40">
        <f t="shared" ca="1" si="85"/>
        <v>26479</v>
      </c>
      <c r="BB11" s="40">
        <f t="shared" ca="1" si="85"/>
        <v>28338</v>
      </c>
      <c r="BC11" s="40">
        <f t="shared" ca="1" si="85"/>
        <v>31781</v>
      </c>
      <c r="BD11" s="40">
        <f t="shared" ca="1" si="85"/>
        <v>36330</v>
      </c>
      <c r="BE11" s="40">
        <f t="shared" ca="1" si="85"/>
        <v>40592</v>
      </c>
      <c r="BF11" s="40">
        <f t="shared" ca="1" si="85"/>
        <v>50698</v>
      </c>
      <c r="BG11" s="40">
        <f t="shared" ca="1" si="85"/>
        <v>58087</v>
      </c>
      <c r="BH11" s="40">
        <f t="shared" ca="1" si="85"/>
        <v>67946</v>
      </c>
      <c r="BI11" s="40">
        <f t="shared" ca="1" si="85"/>
        <v>77142</v>
      </c>
      <c r="BJ11" s="40">
        <f t="shared" ca="1" si="85"/>
        <v>86862</v>
      </c>
      <c r="BK11" s="40">
        <f t="shared" ca="1" si="85"/>
        <v>99513</v>
      </c>
      <c r="BL11" s="40">
        <f t="shared" ca="1" si="85"/>
        <v>123103</v>
      </c>
      <c r="BM11" s="40">
        <f t="shared" ca="1" si="85"/>
        <v>147369</v>
      </c>
      <c r="BN11" s="40">
        <f t="shared" ca="1" si="85"/>
        <v>171952</v>
      </c>
      <c r="BO11" s="40">
        <f t="shared" ca="1" si="85"/>
        <v>193563</v>
      </c>
      <c r="BP11" s="40">
        <f t="shared" ca="1" si="85"/>
        <v>225717</v>
      </c>
      <c r="BQ11" s="40">
        <f t="shared" ca="1" si="85"/>
        <v>247324</v>
      </c>
      <c r="BR11" s="40">
        <f t="shared" ca="1" si="85"/>
        <v>284803</v>
      </c>
      <c r="BS11" s="40">
        <f t="shared" ca="1" si="85"/>
        <v>330557</v>
      </c>
      <c r="BT11" s="40">
        <f t="shared" ca="1" si="85"/>
        <v>377957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424795</v>
      </c>
      <c r="BV11" s="40">
        <f t="shared" ca="1" si="86"/>
        <v>465199</v>
      </c>
      <c r="BW11" s="40">
        <f t="shared" ca="1" si="86"/>
        <v>489816</v>
      </c>
      <c r="BX11" s="40">
        <f t="shared" ca="1" si="86"/>
        <v>536412</v>
      </c>
      <c r="BY11" s="40">
        <f t="shared" ca="1" si="86"/>
        <v>578006</v>
      </c>
      <c r="BZ11" s="40">
        <f t="shared" ca="1" si="86"/>
        <v>627823</v>
      </c>
      <c r="CA11" s="40">
        <f t="shared" ca="1" si="86"/>
        <v>662034</v>
      </c>
      <c r="CB11" s="40">
        <f t="shared" ca="1" si="86"/>
        <v>727454</v>
      </c>
      <c r="CC11" s="40">
        <f t="shared" ca="1" si="86"/>
        <v>745645</v>
      </c>
      <c r="CD11" s="40">
        <f t="shared" ca="1" si="86"/>
        <v>747421</v>
      </c>
      <c r="CE11" s="40">
        <f t="shared" ca="1" si="86"/>
        <v>766290</v>
      </c>
      <c r="CF11" s="40">
        <f t="shared" ca="1" si="86"/>
        <v>783700</v>
      </c>
      <c r="CG11" s="40">
        <f t="shared" ca="1" si="86"/>
        <v>812970</v>
      </c>
      <c r="CH11" s="40">
        <f t="shared" si="86"/>
        <v>844009</v>
      </c>
      <c r="CI11" s="40">
        <f t="shared" si="86"/>
        <v>835705</v>
      </c>
      <c r="CJ11" s="40">
        <f t="shared" si="86"/>
        <v>835465</v>
      </c>
      <c r="CK11" s="40">
        <f t="shared" si="86"/>
        <v>819289</v>
      </c>
      <c r="CL11" s="40">
        <f t="shared" si="86"/>
        <v>793794</v>
      </c>
      <c r="CM11" s="40">
        <f t="shared" si="86"/>
        <v>752821</v>
      </c>
      <c r="CN11" s="40">
        <f t="shared" si="86"/>
        <v>828103.10000000009</v>
      </c>
      <c r="CO11" s="40">
        <f t="shared" si="86"/>
        <v>910913.41000000015</v>
      </c>
      <c r="CP11" s="40">
        <f t="shared" si="86"/>
        <v>1002004.7510000003</v>
      </c>
      <c r="CQ11" s="40">
        <f t="shared" si="86"/>
        <v>1102205.2261000003</v>
      </c>
      <c r="CR11" s="40">
        <f t="shared" si="86"/>
        <v>1212425.7487100004</v>
      </c>
      <c r="CS11" s="40">
        <f t="shared" si="86"/>
        <v>1333668.3235810006</v>
      </c>
      <c r="CT11" s="40">
        <f t="shared" si="86"/>
        <v>1467035.1559391008</v>
      </c>
      <c r="CU11" s="40">
        <f t="shared" si="86"/>
        <v>1613738.6715330109</v>
      </c>
      <c r="CV11" s="40">
        <f t="shared" si="86"/>
        <v>1775112.538686312</v>
      </c>
      <c r="CW11" s="40">
        <f t="shared" si="86"/>
        <v>1952623.7925549434</v>
      </c>
      <c r="CX11" s="40">
        <f t="shared" si="86"/>
        <v>2147886.1718104379</v>
      </c>
      <c r="CY11" s="40">
        <f t="shared" si="86"/>
        <v>2362674.788991482</v>
      </c>
      <c r="CZ11" s="40">
        <f t="shared" si="86"/>
        <v>2598942.2678906303</v>
      </c>
      <c r="DA11" s="40">
        <f t="shared" si="86"/>
        <v>2858836.4946796936</v>
      </c>
      <c r="DB11" s="40">
        <f t="shared" si="86"/>
        <v>3144720.1441476634</v>
      </c>
      <c r="DC11" s="40">
        <f t="shared" si="86"/>
        <v>3459192.1585624302</v>
      </c>
      <c r="DD11" s="40">
        <f t="shared" si="86"/>
        <v>3805111.3744186736</v>
      </c>
      <c r="DE11" s="40">
        <f t="shared" si="86"/>
        <v>4185622.5118605411</v>
      </c>
      <c r="DF11" s="40">
        <f t="shared" si="86"/>
        <v>4604184.7630465953</v>
      </c>
      <c r="DG11" s="40">
        <f t="shared" si="86"/>
        <v>5064603.2393512549</v>
      </c>
      <c r="DH11" s="40">
        <f t="shared" si="86"/>
        <v>5571063.5632863808</v>
      </c>
      <c r="DI11" s="40">
        <f t="shared" si="86"/>
        <v>6128169.9196150191</v>
      </c>
      <c r="DJ11" s="40">
        <f t="shared" si="86"/>
        <v>6740986.9115765216</v>
      </c>
      <c r="DK11" s="40">
        <f t="shared" si="86"/>
        <v>7415085.6027341746</v>
      </c>
      <c r="DL11" s="40">
        <f t="shared" si="86"/>
        <v>8156594.1630075928</v>
      </c>
      <c r="DM11" s="40">
        <f t="shared" si="86"/>
        <v>8972253.5793083534</v>
      </c>
      <c r="DN11" s="40">
        <f t="shared" si="86"/>
        <v>9869478.9372391887</v>
      </c>
      <c r="DO11" s="40">
        <f t="shared" si="86"/>
        <v>10856426.830963109</v>
      </c>
      <c r="DP11" s="40">
        <f t="shared" si="86"/>
        <v>11942069.514059421</v>
      </c>
      <c r="DQ11" s="40">
        <f t="shared" si="86"/>
        <v>13136276.465465363</v>
      </c>
      <c r="DR11" s="40">
        <f t="shared" si="86"/>
        <v>14449904.1120119</v>
      </c>
      <c r="DS11" s="40">
        <f t="shared" si="86"/>
        <v>15894894.523213092</v>
      </c>
      <c r="DT11" s="40">
        <f t="shared" si="86"/>
        <v>17484383.975534402</v>
      </c>
      <c r="DU11" s="40">
        <f t="shared" si="86"/>
        <v>19232822.373087842</v>
      </c>
      <c r="DV11" s="40">
        <f t="shared" si="86"/>
        <v>21156104.610396627</v>
      </c>
      <c r="DW11" s="40">
        <f t="shared" si="86"/>
        <v>23271715.071436293</v>
      </c>
      <c r="DX11" s="40">
        <f t="shared" si="86"/>
        <v>25598886.578579925</v>
      </c>
      <c r="DY11" s="40">
        <f t="shared" si="86"/>
        <v>28158775.23643792</v>
      </c>
      <c r="DZ11" s="40">
        <f t="shared" si="86"/>
        <v>30974652.760081716</v>
      </c>
      <c r="EA11" s="40">
        <f t="shared" si="86"/>
        <v>34072118.03608989</v>
      </c>
      <c r="EB11" s="40">
        <f t="shared" si="86"/>
        <v>37479329.839698881</v>
      </c>
      <c r="EC11" s="40">
        <f t="shared" si="86"/>
        <v>41227262.82366877</v>
      </c>
      <c r="ED11" s="40">
        <f t="shared" si="86"/>
        <v>45349989.10603565</v>
      </c>
      <c r="EE11" s="40">
        <f t="shared" si="86"/>
        <v>49884988.016639218</v>
      </c>
      <c r="EF11" s="40">
        <f t="shared" si="86"/>
        <v>54873486.818303145</v>
      </c>
      <c r="EG11" s="40">
        <f t="shared" ref="EG11:GR11" si="87">IF(IF(AND(ISNA(EG$8),ISNA(EF$8)),EF11*(1+$E$11),IF(AND(EF$8&gt;0,ISNA(EG$8)),EF11*(1+$E$11),EG$8))&gt;$C$21,$C$21,IF(AND(ISNA(EG$8),ISNA(EF$8)),EF11*(1+$E$11),IF(AND(EF$8&gt;0,ISNA(EG$8)),EF11*(1+$E$11),EG$8)))</f>
        <v>60360835.500133462</v>
      </c>
      <c r="EH11" s="40">
        <f t="shared" si="87"/>
        <v>66396919.050146811</v>
      </c>
      <c r="EI11" s="40">
        <f t="shared" si="87"/>
        <v>73036610.955161497</v>
      </c>
      <c r="EJ11" s="40">
        <f t="shared" si="87"/>
        <v>80340272.050677657</v>
      </c>
      <c r="EK11" s="40">
        <f t="shared" si="87"/>
        <v>88374299.255745426</v>
      </c>
      <c r="EL11" s="40">
        <f t="shared" si="87"/>
        <v>97211729.181319982</v>
      </c>
      <c r="EM11" s="40">
        <f t="shared" si="87"/>
        <v>106932902.09945199</v>
      </c>
      <c r="EN11" s="40">
        <f t="shared" si="87"/>
        <v>117626192.30939719</v>
      </c>
      <c r="EO11" s="40">
        <f t="shared" si="87"/>
        <v>129388811.54033692</v>
      </c>
      <c r="EP11" s="40">
        <f t="shared" si="87"/>
        <v>142327692.69437063</v>
      </c>
      <c r="EQ11" s="40">
        <f t="shared" si="87"/>
        <v>156560461.9638077</v>
      </c>
      <c r="ER11" s="40">
        <f t="shared" si="87"/>
        <v>172216508.1601885</v>
      </c>
      <c r="ES11" s="40">
        <f t="shared" si="87"/>
        <v>189438158.97620738</v>
      </c>
      <c r="ET11" s="40">
        <f t="shared" si="87"/>
        <v>208381974.87382814</v>
      </c>
      <c r="EU11" s="40">
        <f t="shared" si="87"/>
        <v>229220172.36121097</v>
      </c>
      <c r="EV11" s="40">
        <f t="shared" si="87"/>
        <v>252142189.59733209</v>
      </c>
      <c r="EW11" s="40">
        <f t="shared" si="87"/>
        <v>277356408.55706531</v>
      </c>
      <c r="EX11" s="40">
        <f t="shared" si="87"/>
        <v>305092049.41277188</v>
      </c>
      <c r="EY11" s="40">
        <f t="shared" si="87"/>
        <v>335601254.35404909</v>
      </c>
      <c r="EZ11" s="40">
        <f t="shared" si="87"/>
        <v>369161379.78945404</v>
      </c>
      <c r="FA11" s="40">
        <f t="shared" si="87"/>
        <v>406077517.76839948</v>
      </c>
      <c r="FB11" s="40">
        <f t="shared" si="87"/>
        <v>446685269.54523945</v>
      </c>
      <c r="FC11" s="40">
        <f t="shared" si="87"/>
        <v>491353796.49976343</v>
      </c>
      <c r="FD11" s="40">
        <f t="shared" si="87"/>
        <v>540489176.14973986</v>
      </c>
      <c r="FE11" s="40">
        <f t="shared" si="87"/>
        <v>594538093.76471388</v>
      </c>
      <c r="FF11" s="40">
        <f t="shared" si="87"/>
        <v>653991903.14118528</v>
      </c>
      <c r="FG11" s="40">
        <f t="shared" si="87"/>
        <v>719391093.45530391</v>
      </c>
      <c r="FH11" s="40">
        <f t="shared" si="87"/>
        <v>791330202.80083442</v>
      </c>
      <c r="FI11" s="40">
        <f t="shared" si="87"/>
        <v>870463223.08091795</v>
      </c>
      <c r="FJ11" s="40">
        <f t="shared" si="87"/>
        <v>957509545.38900983</v>
      </c>
      <c r="FK11" s="40">
        <f t="shared" si="87"/>
        <v>1053260499.9279109</v>
      </c>
      <c r="FL11" s="40">
        <f t="shared" si="87"/>
        <v>1158586549.9207022</v>
      </c>
      <c r="FM11" s="40">
        <f t="shared" si="87"/>
        <v>1274445204.9127727</v>
      </c>
      <c r="FN11" s="40">
        <f t="shared" si="87"/>
        <v>1401889725.4040501</v>
      </c>
      <c r="FO11" s="40">
        <f t="shared" si="87"/>
        <v>1542078697.9444551</v>
      </c>
      <c r="FP11" s="40">
        <f t="shared" si="87"/>
        <v>1696286567.7389009</v>
      </c>
      <c r="FQ11" s="40">
        <f t="shared" si="87"/>
        <v>1865915224.5127912</v>
      </c>
      <c r="FR11" s="40">
        <f t="shared" si="87"/>
        <v>2052506746.9640703</v>
      </c>
      <c r="FS11" s="40">
        <f t="shared" si="87"/>
        <v>2257757421.6604776</v>
      </c>
      <c r="FT11" s="40">
        <f t="shared" si="87"/>
        <v>2483533163.8265257</v>
      </c>
      <c r="FU11" s="40">
        <f t="shared" si="87"/>
        <v>2731886480.2091784</v>
      </c>
      <c r="FV11" s="40">
        <f t="shared" si="87"/>
        <v>2765243340.4000001</v>
      </c>
      <c r="FW11" s="40">
        <f t="shared" si="87"/>
        <v>2765243340.4000001</v>
      </c>
      <c r="FX11" s="40">
        <f t="shared" si="87"/>
        <v>2765243340.4000001</v>
      </c>
      <c r="FY11" s="40">
        <f t="shared" si="87"/>
        <v>2765243340.4000001</v>
      </c>
      <c r="FZ11" s="40">
        <f t="shared" si="87"/>
        <v>2765243340.4000001</v>
      </c>
      <c r="GA11" s="40">
        <f t="shared" si="87"/>
        <v>2765243340.4000001</v>
      </c>
      <c r="GB11" s="40">
        <f t="shared" si="87"/>
        <v>2765243340.4000001</v>
      </c>
      <c r="GC11" s="40">
        <f t="shared" si="87"/>
        <v>2765243340.4000001</v>
      </c>
      <c r="GD11" s="40">
        <f t="shared" si="87"/>
        <v>2765243340.4000001</v>
      </c>
      <c r="GE11" s="40">
        <f t="shared" si="87"/>
        <v>2765243340.4000001</v>
      </c>
      <c r="GF11" s="40">
        <f t="shared" si="87"/>
        <v>2765243340.4000001</v>
      </c>
      <c r="GG11" s="40">
        <f t="shared" si="87"/>
        <v>2765243340.4000001</v>
      </c>
      <c r="GH11" s="40">
        <f t="shared" si="87"/>
        <v>2765243340.4000001</v>
      </c>
      <c r="GI11" s="40">
        <f t="shared" si="87"/>
        <v>2765243340.4000001</v>
      </c>
      <c r="GJ11" s="40">
        <f t="shared" si="87"/>
        <v>2765243340.4000001</v>
      </c>
      <c r="GK11" s="40">
        <f t="shared" si="87"/>
        <v>2765243340.4000001</v>
      </c>
      <c r="GL11" s="40">
        <f t="shared" si="87"/>
        <v>2765243340.4000001</v>
      </c>
      <c r="GM11" s="40">
        <f t="shared" si="87"/>
        <v>2765243340.4000001</v>
      </c>
      <c r="GN11" s="40">
        <f t="shared" si="87"/>
        <v>2765243340.4000001</v>
      </c>
      <c r="GO11" s="40">
        <f t="shared" si="87"/>
        <v>2765243340.4000001</v>
      </c>
      <c r="GP11" s="40">
        <f t="shared" si="87"/>
        <v>2765243340.4000001</v>
      </c>
      <c r="GQ11" s="40">
        <f t="shared" si="87"/>
        <v>2765243340.4000001</v>
      </c>
      <c r="GR11" s="40">
        <f t="shared" si="87"/>
        <v>2765243340.4000001</v>
      </c>
      <c r="GS11" s="40">
        <f t="shared" ref="GS11:IN11" si="88">IF(IF(AND(ISNA(GS$8),ISNA(GR$8)),GR11*(1+$E$11),IF(AND(GR$8&gt;0,ISNA(GS$8)),GR11*(1+$E$11),GS$8))&gt;$C$21,$C$21,IF(AND(ISNA(GS$8),ISNA(GR$8)),GR11*(1+$E$11),IF(AND(GR$8&gt;0,ISNA(GS$8)),GR11*(1+$E$11),GS$8)))</f>
        <v>2765243340.4000001</v>
      </c>
      <c r="GT11" s="40">
        <f t="shared" si="88"/>
        <v>2765243340.4000001</v>
      </c>
      <c r="GU11" s="40">
        <f t="shared" si="88"/>
        <v>2765243340.4000001</v>
      </c>
      <c r="GV11" s="40">
        <f t="shared" si="88"/>
        <v>2765243340.4000001</v>
      </c>
      <c r="GW11" s="40">
        <f t="shared" si="88"/>
        <v>2765243340.4000001</v>
      </c>
      <c r="GX11" s="40">
        <f t="shared" si="88"/>
        <v>2765243340.4000001</v>
      </c>
      <c r="GY11" s="40">
        <f t="shared" si="88"/>
        <v>2765243340.4000001</v>
      </c>
      <c r="GZ11" s="40">
        <f t="shared" si="88"/>
        <v>2765243340.4000001</v>
      </c>
      <c r="HA11" s="40">
        <f t="shared" si="88"/>
        <v>2765243340.4000001</v>
      </c>
      <c r="HB11" s="40">
        <f t="shared" si="88"/>
        <v>2765243340.4000001</v>
      </c>
      <c r="HC11" s="40">
        <f t="shared" si="88"/>
        <v>2765243340.4000001</v>
      </c>
      <c r="HD11" s="40">
        <f t="shared" si="88"/>
        <v>2765243340.4000001</v>
      </c>
      <c r="HE11" s="40">
        <f t="shared" si="88"/>
        <v>2765243340.4000001</v>
      </c>
      <c r="HF11" s="40">
        <f t="shared" si="88"/>
        <v>2765243340.4000001</v>
      </c>
      <c r="HG11" s="40">
        <f t="shared" si="88"/>
        <v>2765243340.4000001</v>
      </c>
      <c r="HH11" s="40">
        <f t="shared" si="88"/>
        <v>2765243340.4000001</v>
      </c>
      <c r="HI11" s="40">
        <f t="shared" si="88"/>
        <v>2765243340.4000001</v>
      </c>
      <c r="HJ11" s="40">
        <f t="shared" si="88"/>
        <v>2765243340.4000001</v>
      </c>
      <c r="HK11" s="40">
        <f t="shared" si="88"/>
        <v>2765243340.4000001</v>
      </c>
      <c r="HL11" s="40">
        <f t="shared" si="88"/>
        <v>2765243340.4000001</v>
      </c>
      <c r="HM11" s="40">
        <f t="shared" si="88"/>
        <v>2765243340.4000001</v>
      </c>
      <c r="HN11" s="40">
        <f t="shared" si="88"/>
        <v>2765243340.4000001</v>
      </c>
      <c r="HO11" s="40">
        <f t="shared" si="88"/>
        <v>2765243340.4000001</v>
      </c>
      <c r="HP11" s="40">
        <f t="shared" si="88"/>
        <v>2765243340.4000001</v>
      </c>
      <c r="HQ11" s="40">
        <f t="shared" si="88"/>
        <v>2765243340.4000001</v>
      </c>
      <c r="HR11" s="40">
        <f t="shared" si="88"/>
        <v>2765243340.4000001</v>
      </c>
      <c r="HS11" s="40">
        <f t="shared" si="88"/>
        <v>2765243340.4000001</v>
      </c>
      <c r="HT11" s="40">
        <f t="shared" si="88"/>
        <v>2765243340.4000001</v>
      </c>
      <c r="HU11" s="40">
        <f t="shared" si="88"/>
        <v>2765243340.4000001</v>
      </c>
      <c r="HV11" s="40">
        <f t="shared" si="88"/>
        <v>2765243340.4000001</v>
      </c>
      <c r="HW11" s="40">
        <f t="shared" si="88"/>
        <v>2765243340.4000001</v>
      </c>
      <c r="HX11" s="40">
        <f t="shared" si="88"/>
        <v>2765243340.4000001</v>
      </c>
      <c r="HY11" s="40">
        <f t="shared" si="88"/>
        <v>2765243340.4000001</v>
      </c>
      <c r="HZ11" s="40">
        <f t="shared" si="88"/>
        <v>2765243340.4000001</v>
      </c>
      <c r="IA11" s="40">
        <f t="shared" si="88"/>
        <v>2765243340.4000001</v>
      </c>
      <c r="IB11" s="40">
        <f t="shared" si="88"/>
        <v>2765243340.4000001</v>
      </c>
      <c r="IC11" s="40">
        <f t="shared" si="88"/>
        <v>2765243340.4000001</v>
      </c>
      <c r="ID11" s="40">
        <f t="shared" si="88"/>
        <v>2765243340.4000001</v>
      </c>
      <c r="IE11" s="40">
        <f t="shared" si="88"/>
        <v>2765243340.4000001</v>
      </c>
      <c r="IF11" s="40">
        <f t="shared" si="88"/>
        <v>2765243340.4000001</v>
      </c>
      <c r="IG11" s="40">
        <f t="shared" si="88"/>
        <v>2765243340.4000001</v>
      </c>
      <c r="IH11" s="40">
        <f t="shared" si="88"/>
        <v>2765243340.4000001</v>
      </c>
      <c r="II11" s="40">
        <f t="shared" si="88"/>
        <v>2765243340.4000001</v>
      </c>
      <c r="IJ11" s="40">
        <f t="shared" si="88"/>
        <v>2765243340.4000001</v>
      </c>
      <c r="IK11" s="40">
        <f t="shared" si="88"/>
        <v>2765243340.4000001</v>
      </c>
      <c r="IL11" s="40">
        <f t="shared" si="88"/>
        <v>2765243340.4000001</v>
      </c>
      <c r="IM11" s="40">
        <f t="shared" si="88"/>
        <v>2765243340.4000001</v>
      </c>
      <c r="IN11" s="40">
        <f t="shared" si="88"/>
        <v>2765243340.4000001</v>
      </c>
    </row>
    <row r="12" spans="2:248" x14ac:dyDescent="0.3">
      <c r="B12" s="19" t="s">
        <v>521</v>
      </c>
      <c r="C12" s="74">
        <f>VLOOKUP(B2,Days_Since_100!C:G,5,FALSE)-1</f>
        <v>3.9648931011015076E-2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555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565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654.5</v>
      </c>
      <c r="J12" s="40">
        <f t="shared" ca="1" si="91"/>
        <v>1224</v>
      </c>
      <c r="K12" s="40">
        <f t="shared" ca="1" si="91"/>
        <v>1940.25</v>
      </c>
      <c r="L12" s="40">
        <f t="shared" ca="1" si="91"/>
        <v>2751</v>
      </c>
      <c r="M12" s="40">
        <f t="shared" ca="1" si="91"/>
        <v>5371.5</v>
      </c>
      <c r="N12" s="40">
        <f t="shared" ca="1" si="91"/>
        <v>5970.7142857142853</v>
      </c>
      <c r="O12" s="40">
        <f t="shared" ca="1" si="91"/>
        <v>8010.625</v>
      </c>
      <c r="P12" s="40">
        <f t="shared" ca="1" si="91"/>
        <v>9669.3333333333339</v>
      </c>
      <c r="Q12" s="40">
        <f t="shared" ca="1" si="91"/>
        <v>11740.5</v>
      </c>
      <c r="R12" s="40">
        <f t="shared" ca="1" si="91"/>
        <v>16391.545454545456</v>
      </c>
      <c r="S12" s="40">
        <f t="shared" ca="1" si="91"/>
        <v>18721</v>
      </c>
      <c r="T12" s="40">
        <f t="shared" ca="1" si="91"/>
        <v>22206</v>
      </c>
      <c r="U12" s="40">
        <f t="shared" ca="1" si="91"/>
        <v>25202</v>
      </c>
      <c r="V12" s="40">
        <f t="shared" ca="1" si="91"/>
        <v>27428</v>
      </c>
      <c r="W12" s="40">
        <f t="shared" ca="1" si="91"/>
        <v>29983</v>
      </c>
      <c r="X12" s="40">
        <f t="shared" ca="1" si="91"/>
        <v>28204</v>
      </c>
      <c r="Y12" s="40">
        <f t="shared" ca="1" si="91"/>
        <v>32561</v>
      </c>
      <c r="Z12" s="40">
        <f t="shared" ca="1" si="91"/>
        <v>31521</v>
      </c>
      <c r="AA12" s="40">
        <f t="shared" ca="1" si="91"/>
        <v>32189</v>
      </c>
      <c r="AB12" s="40">
        <f t="shared" ca="1" si="91"/>
        <v>35325</v>
      </c>
      <c r="AC12" s="40">
        <f t="shared" ca="1" si="91"/>
        <v>37751</v>
      </c>
      <c r="AD12" s="40">
        <f t="shared" ca="1" si="91"/>
        <v>42659</v>
      </c>
      <c r="AE12" s="40">
        <f t="shared" ca="1" si="91"/>
        <v>39734</v>
      </c>
      <c r="AF12" s="40">
        <f t="shared" ca="1" si="91"/>
        <v>38357</v>
      </c>
      <c r="AG12" s="40">
        <f t="shared" ca="1" si="91"/>
        <v>37687</v>
      </c>
      <c r="AH12" s="40">
        <f t="shared" ca="1" si="91"/>
        <v>35525</v>
      </c>
      <c r="AI12" s="40">
        <f t="shared" ca="1" si="91"/>
        <v>34001</v>
      </c>
      <c r="AJ12" s="40">
        <f t="shared" ca="1" si="91"/>
        <v>31211</v>
      </c>
      <c r="AK12" s="40">
        <f t="shared" ca="1" si="91"/>
        <v>29888</v>
      </c>
      <c r="AL12" s="40">
        <f t="shared" ca="1" si="91"/>
        <v>29988</v>
      </c>
      <c r="AM12" s="40">
        <f t="shared" ca="1" si="91"/>
        <v>21017</v>
      </c>
      <c r="AN12" s="40">
        <f t="shared" ca="1" si="91"/>
        <v>7769</v>
      </c>
      <c r="AO12" s="40">
        <f t="shared" ca="1" si="91"/>
        <v>5544</v>
      </c>
      <c r="AP12" s="40">
        <f t="shared" ca="1" si="91"/>
        <v>8903</v>
      </c>
      <c r="AQ12" s="40">
        <f t="shared" ca="1" si="91"/>
        <v>8112</v>
      </c>
      <c r="AR12" s="40">
        <f t="shared" ca="1" si="91"/>
        <v>7768</v>
      </c>
      <c r="AS12" s="40">
        <f t="shared" ca="1" si="91"/>
        <v>8133</v>
      </c>
      <c r="AT12" s="40">
        <f t="shared" ca="1" si="91"/>
        <v>11469</v>
      </c>
      <c r="AU12" s="40">
        <f t="shared" ca="1" si="91"/>
        <v>12782</v>
      </c>
      <c r="AV12" s="40">
        <f t="shared" ca="1" si="91"/>
        <v>14426</v>
      </c>
      <c r="AW12" s="40">
        <f t="shared" ca="1" si="91"/>
        <v>14138</v>
      </c>
      <c r="AX12" s="40">
        <f t="shared" ca="1" si="91"/>
        <v>17714</v>
      </c>
      <c r="AY12" s="40">
        <f t="shared" ca="1" si="91"/>
        <v>20947</v>
      </c>
      <c r="AZ12" s="40">
        <f t="shared" ca="1" si="91"/>
        <v>23797</v>
      </c>
      <c r="BA12" s="40">
        <f t="shared" ca="1" si="91"/>
        <v>26479</v>
      </c>
      <c r="BB12" s="40">
        <f t="shared" ca="1" si="91"/>
        <v>28338</v>
      </c>
      <c r="BC12" s="40">
        <f t="shared" ca="1" si="91"/>
        <v>31781</v>
      </c>
      <c r="BD12" s="40">
        <f t="shared" ca="1" si="91"/>
        <v>36330</v>
      </c>
      <c r="BE12" s="40">
        <f t="shared" ca="1" si="91"/>
        <v>40592</v>
      </c>
      <c r="BF12" s="40">
        <f t="shared" ca="1" si="91"/>
        <v>50698</v>
      </c>
      <c r="BG12" s="40">
        <f t="shared" ca="1" si="91"/>
        <v>58087</v>
      </c>
      <c r="BH12" s="40">
        <f t="shared" ca="1" si="91"/>
        <v>67946</v>
      </c>
      <c r="BI12" s="40">
        <f t="shared" ca="1" si="91"/>
        <v>77142</v>
      </c>
      <c r="BJ12" s="40">
        <f t="shared" ca="1" si="91"/>
        <v>86862</v>
      </c>
      <c r="BK12" s="40">
        <f t="shared" ca="1" si="91"/>
        <v>99513</v>
      </c>
      <c r="BL12" s="40">
        <f t="shared" ca="1" si="91"/>
        <v>123103</v>
      </c>
      <c r="BM12" s="40">
        <f t="shared" ca="1" si="91"/>
        <v>147369</v>
      </c>
      <c r="BN12" s="40">
        <f t="shared" ca="1" si="91"/>
        <v>171952</v>
      </c>
      <c r="BO12" s="40">
        <f t="shared" ca="1" si="91"/>
        <v>193563</v>
      </c>
      <c r="BP12" s="40">
        <f t="shared" ca="1" si="91"/>
        <v>225717</v>
      </c>
      <c r="BQ12" s="40">
        <f t="shared" ca="1" si="91"/>
        <v>247324</v>
      </c>
      <c r="BR12" s="40">
        <f t="shared" ca="1" si="91"/>
        <v>284803</v>
      </c>
      <c r="BS12" s="40">
        <f t="shared" ca="1" si="91"/>
        <v>330557</v>
      </c>
      <c r="BT12" s="40">
        <f t="shared" ca="1" si="91"/>
        <v>377957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424795</v>
      </c>
      <c r="BV12" s="40">
        <f t="shared" ca="1" si="92"/>
        <v>465199</v>
      </c>
      <c r="BW12" s="40">
        <f t="shared" ca="1" si="92"/>
        <v>489816</v>
      </c>
      <c r="BX12" s="40">
        <f t="shared" ca="1" si="92"/>
        <v>536412</v>
      </c>
      <c r="BY12" s="40">
        <f t="shared" ca="1" si="92"/>
        <v>578006</v>
      </c>
      <c r="BZ12" s="40">
        <f t="shared" ca="1" si="92"/>
        <v>627823</v>
      </c>
      <c r="CA12" s="40">
        <f t="shared" ca="1" si="92"/>
        <v>662034</v>
      </c>
      <c r="CB12" s="40">
        <f t="shared" ca="1" si="92"/>
        <v>727454</v>
      </c>
      <c r="CC12" s="40">
        <f t="shared" ca="1" si="92"/>
        <v>745645</v>
      </c>
      <c r="CD12" s="40">
        <f t="shared" ca="1" si="92"/>
        <v>747421</v>
      </c>
      <c r="CE12" s="40">
        <f t="shared" ca="1" si="92"/>
        <v>766290</v>
      </c>
      <c r="CF12" s="40">
        <f t="shared" ca="1" si="92"/>
        <v>783700</v>
      </c>
      <c r="CG12" s="40">
        <f t="shared" ca="1" si="92"/>
        <v>812970</v>
      </c>
      <c r="CH12" s="40">
        <f t="shared" si="92"/>
        <v>844009</v>
      </c>
      <c r="CI12" s="40">
        <f t="shared" si="92"/>
        <v>835705</v>
      </c>
      <c r="CJ12" s="40">
        <f t="shared" si="92"/>
        <v>835465</v>
      </c>
      <c r="CK12" s="40">
        <f t="shared" si="92"/>
        <v>819289</v>
      </c>
      <c r="CL12" s="40">
        <f t="shared" si="92"/>
        <v>793794</v>
      </c>
      <c r="CM12" s="40">
        <f t="shared" si="92"/>
        <v>752821</v>
      </c>
      <c r="CN12" s="40">
        <f t="shared" si="92"/>
        <v>903385.2</v>
      </c>
      <c r="CO12" s="40">
        <f t="shared" si="92"/>
        <v>1084062.24</v>
      </c>
      <c r="CP12" s="40">
        <f t="shared" si="92"/>
        <v>1300874.6879999998</v>
      </c>
      <c r="CQ12" s="40">
        <f t="shared" si="92"/>
        <v>1561049.6255999997</v>
      </c>
      <c r="CR12" s="40">
        <f t="shared" si="92"/>
        <v>1873259.5507199995</v>
      </c>
      <c r="CS12" s="40">
        <f t="shared" si="92"/>
        <v>2247911.4608639991</v>
      </c>
      <c r="CT12" s="40">
        <f t="shared" si="92"/>
        <v>2697493.7530367989</v>
      </c>
      <c r="CU12" s="40">
        <f t="shared" si="92"/>
        <v>3236992.5036441586</v>
      </c>
      <c r="CV12" s="40">
        <f t="shared" si="92"/>
        <v>3884391.0043729902</v>
      </c>
      <c r="CW12" s="40">
        <f t="shared" si="92"/>
        <v>4661269.2052475885</v>
      </c>
      <c r="CX12" s="40">
        <f t="shared" si="92"/>
        <v>5593523.046297106</v>
      </c>
      <c r="CY12" s="40">
        <f t="shared" si="92"/>
        <v>6712227.655556527</v>
      </c>
      <c r="CZ12" s="40">
        <f t="shared" si="92"/>
        <v>8054673.1866678316</v>
      </c>
      <c r="DA12" s="40">
        <f t="shared" si="92"/>
        <v>9665607.8240013979</v>
      </c>
      <c r="DB12" s="40">
        <f t="shared" si="92"/>
        <v>11598729.388801677</v>
      </c>
      <c r="DC12" s="40">
        <f t="shared" si="92"/>
        <v>13918475.266562013</v>
      </c>
      <c r="DD12" s="40">
        <f t="shared" si="92"/>
        <v>16702170.319874415</v>
      </c>
      <c r="DE12" s="40">
        <f t="shared" si="92"/>
        <v>20042604.383849297</v>
      </c>
      <c r="DF12" s="40">
        <f t="shared" si="92"/>
        <v>24051125.260619156</v>
      </c>
      <c r="DG12" s="40">
        <f t="shared" si="92"/>
        <v>28861350.312742986</v>
      </c>
      <c r="DH12" s="40">
        <f t="shared" si="92"/>
        <v>34633620.375291578</v>
      </c>
      <c r="DI12" s="40">
        <f t="shared" si="92"/>
        <v>41560344.45034989</v>
      </c>
      <c r="DJ12" s="40">
        <f t="shared" si="92"/>
        <v>49872413.340419866</v>
      </c>
      <c r="DK12" s="40">
        <f t="shared" si="92"/>
        <v>59846896.008503839</v>
      </c>
      <c r="DL12" s="40">
        <f t="shared" si="92"/>
        <v>71816275.210204601</v>
      </c>
      <c r="DM12" s="40">
        <f t="shared" si="92"/>
        <v>86179530.252245516</v>
      </c>
      <c r="DN12" s="40">
        <f t="shared" si="92"/>
        <v>103415436.30269462</v>
      </c>
      <c r="DO12" s="40">
        <f t="shared" si="92"/>
        <v>124098523.56323354</v>
      </c>
      <c r="DP12" s="40">
        <f t="shared" si="92"/>
        <v>148918228.27588025</v>
      </c>
      <c r="DQ12" s="40">
        <f t="shared" si="92"/>
        <v>178701873.93105629</v>
      </c>
      <c r="DR12" s="40">
        <f t="shared" si="92"/>
        <v>214442248.71726754</v>
      </c>
      <c r="DS12" s="40">
        <f t="shared" si="92"/>
        <v>257330698.46072105</v>
      </c>
      <c r="DT12" s="40">
        <f t="shared" si="92"/>
        <v>308796838.15286523</v>
      </c>
      <c r="DU12" s="40">
        <f t="shared" si="92"/>
        <v>370556205.78343827</v>
      </c>
      <c r="DV12" s="40">
        <f t="shared" si="92"/>
        <v>444667446.94012588</v>
      </c>
      <c r="DW12" s="40">
        <f t="shared" si="92"/>
        <v>533600936.32815105</v>
      </c>
      <c r="DX12" s="40">
        <f t="shared" si="92"/>
        <v>640321123.59378123</v>
      </c>
      <c r="DY12" s="40">
        <f t="shared" si="92"/>
        <v>768385348.31253743</v>
      </c>
      <c r="DZ12" s="40">
        <f t="shared" si="92"/>
        <v>922062417.97504485</v>
      </c>
      <c r="EA12" s="40">
        <f t="shared" si="92"/>
        <v>1106474901.5700538</v>
      </c>
      <c r="EB12" s="40">
        <f t="shared" si="92"/>
        <v>1327769881.8840644</v>
      </c>
      <c r="EC12" s="40">
        <f t="shared" si="92"/>
        <v>1593323858.2608774</v>
      </c>
      <c r="ED12" s="40">
        <f t="shared" si="92"/>
        <v>1911988629.9130528</v>
      </c>
      <c r="EE12" s="40">
        <f t="shared" si="92"/>
        <v>2294386355.8956633</v>
      </c>
      <c r="EF12" s="40">
        <f t="shared" si="92"/>
        <v>2753263627.0747957</v>
      </c>
      <c r="EG12" s="40">
        <f t="shared" ref="EG12:GR12" si="93">IF(IF(AND(ISNA(EG$8),ISNA(EF$8)),EF12*(1+$E$12),IF(AND(EF$8&gt;0,ISNA(EG$8)),EF12*(1+$E$12),EG$8))&gt;$C$21,$C$21,IF(AND(ISNA(EG$8),ISNA(EF$8)),EF12*(1+$E$12),IF(AND(EF$8&gt;0,ISNA(EG$8)),EF12*(1+$E$12),EG$8)))</f>
        <v>2765243340.4000001</v>
      </c>
      <c r="EH12" s="40">
        <f t="shared" si="93"/>
        <v>2765243340.4000001</v>
      </c>
      <c r="EI12" s="40">
        <f t="shared" si="93"/>
        <v>2765243340.4000001</v>
      </c>
      <c r="EJ12" s="40">
        <f t="shared" si="93"/>
        <v>2765243340.4000001</v>
      </c>
      <c r="EK12" s="40">
        <f t="shared" si="93"/>
        <v>2765243340.4000001</v>
      </c>
      <c r="EL12" s="40">
        <f t="shared" si="93"/>
        <v>2765243340.4000001</v>
      </c>
      <c r="EM12" s="40">
        <f t="shared" si="93"/>
        <v>2765243340.4000001</v>
      </c>
      <c r="EN12" s="40">
        <f t="shared" si="93"/>
        <v>2765243340.4000001</v>
      </c>
      <c r="EO12" s="40">
        <f t="shared" si="93"/>
        <v>2765243340.4000001</v>
      </c>
      <c r="EP12" s="40">
        <f t="shared" si="93"/>
        <v>2765243340.4000001</v>
      </c>
      <c r="EQ12" s="40">
        <f t="shared" si="93"/>
        <v>2765243340.4000001</v>
      </c>
      <c r="ER12" s="40">
        <f t="shared" si="93"/>
        <v>2765243340.4000001</v>
      </c>
      <c r="ES12" s="40">
        <f t="shared" si="93"/>
        <v>2765243340.4000001</v>
      </c>
      <c r="ET12" s="40">
        <f t="shared" si="93"/>
        <v>2765243340.4000001</v>
      </c>
      <c r="EU12" s="40">
        <f t="shared" si="93"/>
        <v>2765243340.4000001</v>
      </c>
      <c r="EV12" s="40">
        <f t="shared" si="93"/>
        <v>2765243340.4000001</v>
      </c>
      <c r="EW12" s="40">
        <f t="shared" si="93"/>
        <v>2765243340.4000001</v>
      </c>
      <c r="EX12" s="40">
        <f t="shared" si="93"/>
        <v>2765243340.4000001</v>
      </c>
      <c r="EY12" s="40">
        <f t="shared" si="93"/>
        <v>2765243340.4000001</v>
      </c>
      <c r="EZ12" s="40">
        <f t="shared" si="93"/>
        <v>2765243340.4000001</v>
      </c>
      <c r="FA12" s="40">
        <f t="shared" si="93"/>
        <v>2765243340.4000001</v>
      </c>
      <c r="FB12" s="40">
        <f t="shared" si="93"/>
        <v>2765243340.4000001</v>
      </c>
      <c r="FC12" s="40">
        <f t="shared" si="93"/>
        <v>2765243340.4000001</v>
      </c>
      <c r="FD12" s="40">
        <f t="shared" si="93"/>
        <v>2765243340.4000001</v>
      </c>
      <c r="FE12" s="40">
        <f t="shared" si="93"/>
        <v>2765243340.4000001</v>
      </c>
      <c r="FF12" s="40">
        <f t="shared" si="93"/>
        <v>2765243340.4000001</v>
      </c>
      <c r="FG12" s="40">
        <f t="shared" si="93"/>
        <v>2765243340.4000001</v>
      </c>
      <c r="FH12" s="40">
        <f t="shared" si="93"/>
        <v>2765243340.4000001</v>
      </c>
      <c r="FI12" s="40">
        <f t="shared" si="93"/>
        <v>2765243340.4000001</v>
      </c>
      <c r="FJ12" s="40">
        <f t="shared" si="93"/>
        <v>2765243340.4000001</v>
      </c>
      <c r="FK12" s="40">
        <f t="shared" si="93"/>
        <v>2765243340.4000001</v>
      </c>
      <c r="FL12" s="40">
        <f t="shared" si="93"/>
        <v>2765243340.4000001</v>
      </c>
      <c r="FM12" s="40">
        <f t="shared" si="93"/>
        <v>2765243340.4000001</v>
      </c>
      <c r="FN12" s="40">
        <f t="shared" si="93"/>
        <v>2765243340.4000001</v>
      </c>
      <c r="FO12" s="40">
        <f t="shared" si="93"/>
        <v>2765243340.4000001</v>
      </c>
      <c r="FP12" s="40">
        <f t="shared" si="93"/>
        <v>2765243340.4000001</v>
      </c>
      <c r="FQ12" s="40">
        <f t="shared" si="93"/>
        <v>2765243340.4000001</v>
      </c>
      <c r="FR12" s="40">
        <f t="shared" si="93"/>
        <v>2765243340.4000001</v>
      </c>
      <c r="FS12" s="40">
        <f t="shared" si="93"/>
        <v>2765243340.4000001</v>
      </c>
      <c r="FT12" s="40">
        <f t="shared" si="93"/>
        <v>2765243340.4000001</v>
      </c>
      <c r="FU12" s="40">
        <f t="shared" si="93"/>
        <v>2765243340.4000001</v>
      </c>
      <c r="FV12" s="40">
        <f t="shared" si="93"/>
        <v>2765243340.4000001</v>
      </c>
      <c r="FW12" s="40">
        <f t="shared" si="93"/>
        <v>2765243340.4000001</v>
      </c>
      <c r="FX12" s="40">
        <f t="shared" si="93"/>
        <v>2765243340.4000001</v>
      </c>
      <c r="FY12" s="40">
        <f t="shared" si="93"/>
        <v>2765243340.4000001</v>
      </c>
      <c r="FZ12" s="40">
        <f t="shared" si="93"/>
        <v>2765243340.4000001</v>
      </c>
      <c r="GA12" s="40">
        <f t="shared" si="93"/>
        <v>2765243340.4000001</v>
      </c>
      <c r="GB12" s="40">
        <f t="shared" si="93"/>
        <v>2765243340.4000001</v>
      </c>
      <c r="GC12" s="40">
        <f t="shared" si="93"/>
        <v>2765243340.4000001</v>
      </c>
      <c r="GD12" s="40">
        <f t="shared" si="93"/>
        <v>2765243340.4000001</v>
      </c>
      <c r="GE12" s="40">
        <f t="shared" si="93"/>
        <v>2765243340.4000001</v>
      </c>
      <c r="GF12" s="40">
        <f t="shared" si="93"/>
        <v>2765243340.4000001</v>
      </c>
      <c r="GG12" s="40">
        <f t="shared" si="93"/>
        <v>2765243340.4000001</v>
      </c>
      <c r="GH12" s="40">
        <f t="shared" si="93"/>
        <v>2765243340.4000001</v>
      </c>
      <c r="GI12" s="40">
        <f t="shared" si="93"/>
        <v>2765243340.4000001</v>
      </c>
      <c r="GJ12" s="40">
        <f t="shared" si="93"/>
        <v>2765243340.4000001</v>
      </c>
      <c r="GK12" s="40">
        <f t="shared" si="93"/>
        <v>2765243340.4000001</v>
      </c>
      <c r="GL12" s="40">
        <f t="shared" si="93"/>
        <v>2765243340.4000001</v>
      </c>
      <c r="GM12" s="40">
        <f t="shared" si="93"/>
        <v>2765243340.4000001</v>
      </c>
      <c r="GN12" s="40">
        <f t="shared" si="93"/>
        <v>2765243340.4000001</v>
      </c>
      <c r="GO12" s="40">
        <f t="shared" si="93"/>
        <v>2765243340.4000001</v>
      </c>
      <c r="GP12" s="40">
        <f t="shared" si="93"/>
        <v>2765243340.4000001</v>
      </c>
      <c r="GQ12" s="40">
        <f t="shared" si="93"/>
        <v>2765243340.4000001</v>
      </c>
      <c r="GR12" s="40">
        <f t="shared" si="93"/>
        <v>2765243340.4000001</v>
      </c>
      <c r="GS12" s="40">
        <f t="shared" ref="GS12:IN12" si="94">IF(IF(AND(ISNA(GS$8),ISNA(GR$8)),GR12*(1+$E$12),IF(AND(GR$8&gt;0,ISNA(GS$8)),GR12*(1+$E$12),GS$8))&gt;$C$21,$C$21,IF(AND(ISNA(GS$8),ISNA(GR$8)),GR12*(1+$E$12),IF(AND(GR$8&gt;0,ISNA(GS$8)),GR12*(1+$E$12),GS$8)))</f>
        <v>2765243340.4000001</v>
      </c>
      <c r="GT12" s="40">
        <f t="shared" si="94"/>
        <v>2765243340.4000001</v>
      </c>
      <c r="GU12" s="40">
        <f t="shared" si="94"/>
        <v>2765243340.4000001</v>
      </c>
      <c r="GV12" s="40">
        <f t="shared" si="94"/>
        <v>2765243340.4000001</v>
      </c>
      <c r="GW12" s="40">
        <f t="shared" si="94"/>
        <v>2765243340.4000001</v>
      </c>
      <c r="GX12" s="40">
        <f t="shared" si="94"/>
        <v>2765243340.4000001</v>
      </c>
      <c r="GY12" s="40">
        <f t="shared" si="94"/>
        <v>2765243340.4000001</v>
      </c>
      <c r="GZ12" s="40">
        <f t="shared" si="94"/>
        <v>2765243340.4000001</v>
      </c>
      <c r="HA12" s="40">
        <f t="shared" si="94"/>
        <v>2765243340.4000001</v>
      </c>
      <c r="HB12" s="40">
        <f t="shared" si="94"/>
        <v>2765243340.4000001</v>
      </c>
      <c r="HC12" s="40">
        <f t="shared" si="94"/>
        <v>2765243340.4000001</v>
      </c>
      <c r="HD12" s="40">
        <f t="shared" si="94"/>
        <v>2765243340.4000001</v>
      </c>
      <c r="HE12" s="40">
        <f t="shared" si="94"/>
        <v>2765243340.4000001</v>
      </c>
      <c r="HF12" s="40">
        <f t="shared" si="94"/>
        <v>2765243340.4000001</v>
      </c>
      <c r="HG12" s="40">
        <f t="shared" si="94"/>
        <v>2765243340.4000001</v>
      </c>
      <c r="HH12" s="40">
        <f t="shared" si="94"/>
        <v>2765243340.4000001</v>
      </c>
      <c r="HI12" s="40">
        <f t="shared" si="94"/>
        <v>2765243340.4000001</v>
      </c>
      <c r="HJ12" s="40">
        <f t="shared" si="94"/>
        <v>2765243340.4000001</v>
      </c>
      <c r="HK12" s="40">
        <f t="shared" si="94"/>
        <v>2765243340.4000001</v>
      </c>
      <c r="HL12" s="40">
        <f t="shared" si="94"/>
        <v>2765243340.4000001</v>
      </c>
      <c r="HM12" s="40">
        <f t="shared" si="94"/>
        <v>2765243340.4000001</v>
      </c>
      <c r="HN12" s="40">
        <f t="shared" si="94"/>
        <v>2765243340.4000001</v>
      </c>
      <c r="HO12" s="40">
        <f t="shared" si="94"/>
        <v>2765243340.4000001</v>
      </c>
      <c r="HP12" s="40">
        <f t="shared" si="94"/>
        <v>2765243340.4000001</v>
      </c>
      <c r="HQ12" s="40">
        <f t="shared" si="94"/>
        <v>2765243340.4000001</v>
      </c>
      <c r="HR12" s="40">
        <f t="shared" si="94"/>
        <v>2765243340.4000001</v>
      </c>
      <c r="HS12" s="40">
        <f t="shared" si="94"/>
        <v>2765243340.4000001</v>
      </c>
      <c r="HT12" s="40">
        <f t="shared" si="94"/>
        <v>2765243340.4000001</v>
      </c>
      <c r="HU12" s="40">
        <f t="shared" si="94"/>
        <v>2765243340.4000001</v>
      </c>
      <c r="HV12" s="40">
        <f t="shared" si="94"/>
        <v>2765243340.4000001</v>
      </c>
      <c r="HW12" s="40">
        <f t="shared" si="94"/>
        <v>2765243340.4000001</v>
      </c>
      <c r="HX12" s="40">
        <f t="shared" si="94"/>
        <v>2765243340.4000001</v>
      </c>
      <c r="HY12" s="40">
        <f t="shared" si="94"/>
        <v>2765243340.4000001</v>
      </c>
      <c r="HZ12" s="40">
        <f t="shared" si="94"/>
        <v>2765243340.4000001</v>
      </c>
      <c r="IA12" s="40">
        <f t="shared" si="94"/>
        <v>2765243340.4000001</v>
      </c>
      <c r="IB12" s="40">
        <f t="shared" si="94"/>
        <v>2765243340.4000001</v>
      </c>
      <c r="IC12" s="40">
        <f t="shared" si="94"/>
        <v>2765243340.4000001</v>
      </c>
      <c r="ID12" s="40">
        <f t="shared" si="94"/>
        <v>2765243340.4000001</v>
      </c>
      <c r="IE12" s="40">
        <f t="shared" si="94"/>
        <v>2765243340.4000001</v>
      </c>
      <c r="IF12" s="40">
        <f t="shared" si="94"/>
        <v>2765243340.4000001</v>
      </c>
      <c r="IG12" s="40">
        <f t="shared" si="94"/>
        <v>2765243340.4000001</v>
      </c>
      <c r="IH12" s="40">
        <f t="shared" si="94"/>
        <v>2765243340.4000001</v>
      </c>
      <c r="II12" s="40">
        <f t="shared" si="94"/>
        <v>2765243340.4000001</v>
      </c>
      <c r="IJ12" s="40">
        <f t="shared" si="94"/>
        <v>2765243340.4000001</v>
      </c>
      <c r="IK12" s="40">
        <f t="shared" si="94"/>
        <v>2765243340.4000001</v>
      </c>
      <c r="IL12" s="40">
        <f t="shared" si="94"/>
        <v>2765243340.4000001</v>
      </c>
      <c r="IM12" s="40">
        <f t="shared" si="94"/>
        <v>2765243340.4000001</v>
      </c>
      <c r="IN12" s="40">
        <f t="shared" si="94"/>
        <v>2765243340.4000001</v>
      </c>
    </row>
    <row r="13" spans="2:248" x14ac:dyDescent="0.3">
      <c r="B13" s="19" t="s">
        <v>578</v>
      </c>
      <c r="C13" s="74">
        <f ca="1">HLOOKUP($C$5-1,G4:IN17,14,FALSE)</f>
        <v>5.8223860225560843E-2</v>
      </c>
      <c r="F13" s="19" t="s">
        <v>579</v>
      </c>
      <c r="G13" s="74"/>
      <c r="H13" s="53">
        <f ca="1">IF(ISNA(G5),NA(),IF(H4&lt;$C$10,(H5/OFFSET(H5,0,-H4))^(1/(H4)),(H5/OFFSET(H5,0,-$C$10))^(1/$C$10))-1)</f>
        <v>0.17837837837837833</v>
      </c>
      <c r="I13" s="53">
        <f ca="1">IF(ISNA(H5),NA(),IF(I4&lt;$C$10,(I5/OFFSET(I5,0,-I4))^(1/(I4)),(I5/OFFSET(I5,0,-$C$10))^(1/$C$10))-1)</f>
        <v>0.30211193662276803</v>
      </c>
      <c r="J13" s="53">
        <f t="shared" ref="J13:BT13" ca="1" si="95">IF(ISNA(I5),NA(),IF(J4&lt;$C$10,(J5/OFFSET(J5,0,-J4))^(1/(J4)),(J5/OFFSET(J5,0,-$C$10))^(1/$C$10))-1)</f>
        <v>0.37220413196990787</v>
      </c>
      <c r="K13" s="53">
        <f t="shared" ca="1" si="95"/>
        <v>0.39768158485775307</v>
      </c>
      <c r="L13" s="53">
        <f ca="1">IF(ISNA(K5),NA(),IF(L4&lt;$C$10,(L5/OFFSET(L5,0,-L4))^(1/(L4)),(L5/OFFSET(L5,0,-$C$10))^(1/$C$10))-1)</f>
        <v>0.39452385522342603</v>
      </c>
      <c r="M13" s="53">
        <f t="shared" ca="1" si="95"/>
        <v>0.53525369860390182</v>
      </c>
      <c r="N13" s="53">
        <f t="shared" ca="1" si="95"/>
        <v>0.45640707295532668</v>
      </c>
      <c r="O13" s="53">
        <f t="shared" ca="1" si="95"/>
        <v>0.41844448236855825</v>
      </c>
      <c r="P13" s="53">
        <f t="shared" ca="1" si="95"/>
        <v>0.3620040946662324</v>
      </c>
      <c r="Q13" s="53">
        <f t="shared" ca="1" si="95"/>
        <v>0.32686373170492389</v>
      </c>
      <c r="R13" s="53">
        <f t="shared" ca="1" si="95"/>
        <v>0.2465190387445364</v>
      </c>
      <c r="S13" s="53">
        <f t="shared" ca="1" si="95"/>
        <v>0.2638249970798936</v>
      </c>
      <c r="T13" s="53">
        <f ca="1">IF(ISNA(S5),NA(),IF(T4&lt;$C$10,(T5/OFFSET(T5,0,-T4))^(1/(T4)),(T5/OFFSET(T5,0,-$C$10))^(1/$C$10))-1)</f>
        <v>0.23745190530376425</v>
      </c>
      <c r="U13" s="53">
        <f t="shared" ca="1" si="95"/>
        <v>0.22723657344239179</v>
      </c>
      <c r="V13" s="53">
        <f t="shared" ca="1" si="95"/>
        <v>0.20665287860811965</v>
      </c>
      <c r="W13" s="53">
        <f t="shared" ca="1" si="95"/>
        <v>0.15382552601345578</v>
      </c>
      <c r="X13" s="53">
        <f t="shared" ca="1" si="95"/>
        <v>0.13263791146583914</v>
      </c>
      <c r="Y13" s="53">
        <f t="shared" ca="1" si="95"/>
        <v>0.10904212715438288</v>
      </c>
      <c r="Z13" s="53">
        <f t="shared" ca="1" si="95"/>
        <v>9.0548689020141016E-2</v>
      </c>
      <c r="AA13" s="53">
        <f t="shared" ca="1" si="95"/>
        <v>7.7219324787428212E-2</v>
      </c>
      <c r="AB13" s="53">
        <f t="shared" ca="1" si="95"/>
        <v>7.9335309376768137E-2</v>
      </c>
      <c r="AC13" s="53">
        <f ca="1">IF(ISNA(AB5),NA(),IF(AC4&lt;$C$10,(AC5/OFFSET(AC5,0,-AC4))^(1/(AC4)),(AC5/OFFSET(AC5,0,-$C$10))^(1/$C$10))-1)</f>
        <v>0.10187025278261608</v>
      </c>
      <c r="AD13" s="53">
        <f t="shared" ca="1" si="95"/>
        <v>0.10709181020924374</v>
      </c>
      <c r="AE13" s="53">
        <f t="shared" ca="1" si="95"/>
        <v>0.10030039651221156</v>
      </c>
      <c r="AF13" s="53">
        <f t="shared" ca="1" si="95"/>
        <v>9.6715304449580985E-2</v>
      </c>
      <c r="AG13" s="53">
        <f ca="1">IF(ISNA(AF5),NA(),IF(AG4&lt;$C$10,(AG5/OFFSET(AG5,0,-AG4))^(1/(AG4)),(AG5/OFFSET(AG5,0,-$C$10))^(1/$C$10))-1)</f>
        <v>7.6812039726928294E-2</v>
      </c>
      <c r="AH13" s="53">
        <f t="shared" ca="1" si="95"/>
        <v>4.3834343129949049E-2</v>
      </c>
      <c r="AI13" s="53">
        <f t="shared" ca="1" si="95"/>
        <v>2.3884371080393985E-2</v>
      </c>
      <c r="AJ13" s="53">
        <f t="shared" ca="1" si="95"/>
        <v>1.9092522788870081E-2</v>
      </c>
      <c r="AK13" s="53">
        <f t="shared" ca="1" si="95"/>
        <v>1.4571441398385732E-2</v>
      </c>
      <c r="AL13" s="53">
        <f t="shared" ca="1" si="95"/>
        <v>1.3721840003865449E-2</v>
      </c>
      <c r="AM13" s="53">
        <f t="shared" ca="1" si="95"/>
        <v>9.6595518362532218E-3</v>
      </c>
      <c r="AN13" s="53">
        <f t="shared" ca="1" si="95"/>
        <v>1.0064882141351372E-2</v>
      </c>
      <c r="AO13" s="53">
        <f t="shared" ca="1" si="95"/>
        <v>1.0755636114101019E-2</v>
      </c>
      <c r="AP13" s="53">
        <f t="shared" ca="1" si="95"/>
        <v>1.1538724052702731E-2</v>
      </c>
      <c r="AQ13" s="53">
        <f t="shared" ca="1" si="95"/>
        <v>1.0313922278768484E-2</v>
      </c>
      <c r="AR13" s="53">
        <f t="shared" ca="1" si="95"/>
        <v>1.2802495225639143E-2</v>
      </c>
      <c r="AS13" s="53">
        <f t="shared" ca="1" si="95"/>
        <v>1.5812487847684631E-2</v>
      </c>
      <c r="AT13" s="53">
        <f t="shared" ca="1" si="95"/>
        <v>1.9192564302259019E-2</v>
      </c>
      <c r="AU13" s="53">
        <f t="shared" ca="1" si="95"/>
        <v>2.1189083915554185E-2</v>
      </c>
      <c r="AV13" s="53">
        <f t="shared" ca="1" si="95"/>
        <v>2.347631365662517E-2</v>
      </c>
      <c r="AW13" s="53">
        <f t="shared" ca="1" si="95"/>
        <v>2.5101288450587012E-2</v>
      </c>
      <c r="AX13" s="53">
        <f t="shared" ca="1" si="95"/>
        <v>2.6398214845837042E-2</v>
      </c>
      <c r="AY13" s="53">
        <f t="shared" ca="1" si="95"/>
        <v>2.8905915744533273E-2</v>
      </c>
      <c r="AZ13" s="53">
        <f t="shared" ca="1" si="95"/>
        <v>3.2472826691140488E-2</v>
      </c>
      <c r="BA13" s="53">
        <f t="shared" ca="1" si="95"/>
        <v>3.4380128420893108E-2</v>
      </c>
      <c r="BB13" s="53">
        <f t="shared" ca="1" si="95"/>
        <v>3.6345527929654731E-2</v>
      </c>
      <c r="BC13" s="53">
        <f t="shared" ca="1" si="95"/>
        <v>3.939857307810879E-2</v>
      </c>
      <c r="BD13" s="53">
        <f t="shared" ca="1" si="95"/>
        <v>4.3610921011051129E-2</v>
      </c>
      <c r="BE13" s="53">
        <f t="shared" ca="1" si="95"/>
        <v>4.7401321080948522E-2</v>
      </c>
      <c r="BF13" s="53">
        <f t="shared" ca="1" si="95"/>
        <v>5.7767400079105524E-2</v>
      </c>
      <c r="BG13" s="53">
        <f t="shared" ca="1" si="95"/>
        <v>6.59654424125804E-2</v>
      </c>
      <c r="BH13" s="53">
        <f t="shared" ca="1" si="95"/>
        <v>7.3135682593070017E-2</v>
      </c>
      <c r="BI13" s="53">
        <f t="shared" ca="1" si="95"/>
        <v>7.6323670884435479E-2</v>
      </c>
      <c r="BJ13" s="53">
        <f t="shared" ca="1" si="95"/>
        <v>8.1684314884543641E-2</v>
      </c>
      <c r="BK13" s="53">
        <f t="shared" ca="1" si="95"/>
        <v>8.1649631321816685E-2</v>
      </c>
      <c r="BL13" s="53">
        <f t="shared" ca="1" si="95"/>
        <v>9.282903870360748E-2</v>
      </c>
      <c r="BM13" s="53">
        <f ca="1">IF(ISNA(BL5),NA(),IF(BM4&lt;$C$10,(BM5/OFFSET(BM5,0,-BM4))^(1/(BM4)),(BM5/OFFSET(BM5,0,-$C$10))^(1/$C$10))-1)</f>
        <v>0.10073910664090047</v>
      </c>
      <c r="BN13" s="53">
        <f t="shared" ca="1" si="95"/>
        <v>0.10905053637114315</v>
      </c>
      <c r="BO13" s="53">
        <f t="shared" ca="1" si="95"/>
        <v>0.11331372234409898</v>
      </c>
      <c r="BP13" s="53">
        <f t="shared" ca="1" si="95"/>
        <v>0.11991227877449129</v>
      </c>
      <c r="BQ13" s="53">
        <f t="shared" ca="1" si="95"/>
        <v>0.11458952625463614</v>
      </c>
      <c r="BR13" s="53">
        <f ca="1">IF(ISNA(BQ5),NA(),IF(BR4&lt;$C$10,(BR5/OFFSET(BR5,0,-BR4))^(1/(BR4)),(BR5/OFFSET(BR5,0,-$C$10))^(1/$C$10))-1)</f>
        <v>0.11438028451358839</v>
      </c>
      <c r="BS13" s="53">
        <f t="shared" ca="1" si="95"/>
        <v>0.11707821873925606</v>
      </c>
      <c r="BT13" s="53">
        <f t="shared" ca="1" si="95"/>
        <v>0.11985548792687983</v>
      </c>
      <c r="BU13" s="53">
        <f t="shared" ref="BU13:EF13" ca="1" si="96">IF(ISNA(BT5),NA(),IF(BU4&lt;$C$10,(BU5/OFFSET(BU5,0,-BU4))^(1/(BU4)),(BU5/OFFSET(BU5,0,-$C$10))^(1/$C$10))-1)</f>
        <v>0.1180671155784101</v>
      </c>
      <c r="BV13" s="53">
        <f t="shared" ca="1" si="96"/>
        <v>0.11493823409202197</v>
      </c>
      <c r="BW13" s="53">
        <f t="shared" ca="1" si="96"/>
        <v>0.10845232409456385</v>
      </c>
      <c r="BX13" s="53">
        <f t="shared" ca="1" si="96"/>
        <v>0.10126531539614869</v>
      </c>
      <c r="BY13" s="53">
        <f t="shared" ca="1" si="96"/>
        <v>9.4741439774854497E-2</v>
      </c>
      <c r="BZ13" s="53">
        <f t="shared" ca="1" si="96"/>
        <v>8.9380354345814483E-2</v>
      </c>
      <c r="CA13" s="53">
        <f t="shared" ca="1" si="96"/>
        <v>8.7667038685169896E-2</v>
      </c>
      <c r="CB13" s="53">
        <f t="shared" ca="1" si="96"/>
        <v>8.8888165484439119E-2</v>
      </c>
      <c r="CC13" s="53">
        <f t="shared" ca="1" si="96"/>
        <v>8.2110394366146977E-2</v>
      </c>
      <c r="CD13" s="53">
        <f t="shared" ca="1" si="96"/>
        <v>7.5989560332007322E-2</v>
      </c>
      <c r="CE13" s="53">
        <f t="shared" ca="1" si="96"/>
        <v>7.0673595548429669E-2</v>
      </c>
      <c r="CF13" s="53">
        <f t="shared" ca="1" si="96"/>
        <v>6.6320609175841927E-2</v>
      </c>
      <c r="CG13" s="53">
        <f t="shared" ca="1" si="96"/>
        <v>5.9007786742007129E-2</v>
      </c>
      <c r="CH13" s="53">
        <f t="shared" ca="1" si="96"/>
        <v>5.8623016909110204E-2</v>
      </c>
      <c r="CI13" s="53">
        <f t="shared" ca="1" si="96"/>
        <v>5.6578623094228231E-2</v>
      </c>
      <c r="CJ13" s="53">
        <f t="shared" ca="1" si="96"/>
        <v>5.2993664114721062E-2</v>
      </c>
      <c r="CK13" s="53">
        <f t="shared" ca="1" si="96"/>
        <v>4.8698848320778421E-2</v>
      </c>
      <c r="CL13" s="53">
        <f t="shared" ca="1" si="96"/>
        <v>4.3645620332923407E-2</v>
      </c>
      <c r="CM13" s="53">
        <f t="shared" ca="1" si="96"/>
        <v>3.9648931011015076E-2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2128758.1202659481</v>
      </c>
      <c r="F14" s="19" t="s">
        <v>593</v>
      </c>
      <c r="G14" s="53">
        <f ca="1">H14</f>
        <v>1.8018018018018056E-2</v>
      </c>
      <c r="H14" s="53">
        <f ca="1">IF(ISNA(G8),NA(),IF(H4&lt;$C$10,(H8/OFFSET(H8,0,-H4))^(1/(H4)),(H8/OFFSET(H8,0,-$C$10))^(1/$C$10))-1)</f>
        <v>1.8018018018018056E-2</v>
      </c>
      <c r="I14" s="53">
        <f t="shared" ref="I14:BT14" ca="1" si="99">IF(ISNA(H8),NA(),IF(I4&lt;$C$10,(I8/OFFSET(I8,0,-I4))^(1/(I4)),(I8/OFFSET(I8,0,-$C$10))^(1/$C$10))-1)</f>
        <v>8.5946259848653561E-2</v>
      </c>
      <c r="J14" s="53">
        <f t="shared" ca="1" si="99"/>
        <v>0.30165576111264292</v>
      </c>
      <c r="K14" s="53">
        <f t="shared" ca="1" si="99"/>
        <v>0.36738615172579969</v>
      </c>
      <c r="L14" s="53">
        <f t="shared" ca="1" si="99"/>
        <v>0.37733480273715059</v>
      </c>
      <c r="M14" s="53">
        <f t="shared" ca="1" si="99"/>
        <v>0.56895116664089951</v>
      </c>
      <c r="N14" s="53">
        <f t="shared" ca="1" si="99"/>
        <v>0.55604921112887928</v>
      </c>
      <c r="O14" s="53">
        <f t="shared" ca="1" si="99"/>
        <v>0.45605237400141152</v>
      </c>
      <c r="P14" s="53">
        <f t="shared" ca="1" si="99"/>
        <v>0.37882061494847652</v>
      </c>
      <c r="Q14" s="53">
        <f t="shared" ca="1" si="99"/>
        <v>0.33671616641810154</v>
      </c>
      <c r="R14" s="53">
        <f t="shared" ca="1" si="99"/>
        <v>0.24998518137375547</v>
      </c>
      <c r="S14" s="53">
        <f t="shared" ca="1" si="99"/>
        <v>0.25678373272301247</v>
      </c>
      <c r="T14" s="53">
        <f t="shared" ca="1" si="99"/>
        <v>0.22619851762266974</v>
      </c>
      <c r="U14" s="53">
        <f t="shared" ca="1" si="99"/>
        <v>0.21117722301627695</v>
      </c>
      <c r="V14" s="53">
        <f t="shared" ca="1" si="99"/>
        <v>0.18495404980363772</v>
      </c>
      <c r="W14" s="53">
        <f t="shared" ca="1" si="99"/>
        <v>0.1283687150498074</v>
      </c>
      <c r="X14" s="53">
        <f t="shared" ca="1" si="99"/>
        <v>8.54162833352341E-2</v>
      </c>
      <c r="Y14" s="53">
        <f t="shared" ca="1" si="99"/>
        <v>7.9556756355114278E-2</v>
      </c>
      <c r="Z14" s="53">
        <f t="shared" ca="1" si="99"/>
        <v>4.5762335159649226E-2</v>
      </c>
      <c r="AA14" s="53">
        <f t="shared" ca="1" si="99"/>
        <v>3.2529976097482649E-2</v>
      </c>
      <c r="AB14" s="53">
        <f t="shared" ca="1" si="99"/>
        <v>3.3335660418406299E-2</v>
      </c>
      <c r="AC14" s="53">
        <f t="shared" ca="1" si="99"/>
        <v>6.0043166820877181E-2</v>
      </c>
      <c r="AD14" s="53">
        <f t="shared" ca="1" si="99"/>
        <v>5.5510571282548549E-2</v>
      </c>
      <c r="AE14" s="53">
        <f t="shared" ca="1" si="99"/>
        <v>4.7399735982935898E-2</v>
      </c>
      <c r="AF14" s="53">
        <f t="shared" ca="1" si="99"/>
        <v>3.5684387592362254E-2</v>
      </c>
      <c r="AG14" s="53">
        <f t="shared" ca="1" si="99"/>
        <v>1.3029003111225457E-2</v>
      </c>
      <c r="AH14" s="53">
        <f t="shared" ca="1" si="99"/>
        <v>-1.2081483966239648E-2</v>
      </c>
      <c r="AI14" s="53">
        <f t="shared" ca="1" si="99"/>
        <v>-4.4355853701425696E-2</v>
      </c>
      <c r="AJ14" s="53">
        <f t="shared" ca="1" si="99"/>
        <v>-4.7140037048407302E-2</v>
      </c>
      <c r="AK14" s="53">
        <f ca="1">IF(ISNA(AJ8),NA(),IF(AK4&lt;$C$10,(AK8/OFFSET(AK8,0,-AK4))^(1/(AK4)),(AK8/OFFSET(AK8,0,-$C$10))^(1/$C$10))-1)</f>
        <v>-4.8671638393620431E-2</v>
      </c>
      <c r="AL14" s="53">
        <f t="shared" ca="1" si="99"/>
        <v>-4.4674903409993805E-2</v>
      </c>
      <c r="AM14" s="53">
        <f t="shared" ca="1" si="99"/>
        <v>-9.9658378276844428E-2</v>
      </c>
      <c r="AN14" s="53">
        <f t="shared" ca="1" si="99"/>
        <v>-0.25565429588225663</v>
      </c>
      <c r="AO14" s="53">
        <f t="shared" ca="1" si="99"/>
        <v>-0.29221214284757924</v>
      </c>
      <c r="AP14" s="53">
        <f t="shared" ca="1" si="99"/>
        <v>-0.21511161238527821</v>
      </c>
      <c r="AQ14" s="53">
        <f t="shared" ca="1" si="99"/>
        <v>-0.23009686516119554</v>
      </c>
      <c r="AR14" s="53">
        <f t="shared" ca="1" si="99"/>
        <v>-0.18050237639330602</v>
      </c>
      <c r="AS14" s="53">
        <f t="shared" ca="1" si="99"/>
        <v>9.1997404928367832E-3</v>
      </c>
      <c r="AT14" s="53">
        <f t="shared" ca="1" si="99"/>
        <v>0.1564862303414758</v>
      </c>
      <c r="AU14" s="53">
        <f t="shared" ca="1" si="99"/>
        <v>7.5009959864900111E-2</v>
      </c>
      <c r="AV14" s="53">
        <f t="shared" ca="1" si="99"/>
        <v>0.12202774779134606</v>
      </c>
      <c r="AW14" s="53">
        <f t="shared" ca="1" si="99"/>
        <v>0.12723834095062125</v>
      </c>
      <c r="AX14" s="53">
        <f t="shared" ca="1" si="99"/>
        <v>0.16845818088559517</v>
      </c>
      <c r="AY14" s="53">
        <f t="shared" ca="1" si="99"/>
        <v>0.12802637954993945</v>
      </c>
      <c r="AZ14" s="53">
        <f t="shared" ca="1" si="99"/>
        <v>0.13236041647353392</v>
      </c>
      <c r="BA14" s="53">
        <f t="shared" ca="1" si="99"/>
        <v>0.12914867788308193</v>
      </c>
      <c r="BB14" s="53">
        <f t="shared" ca="1" si="99"/>
        <v>0.14920165755631665</v>
      </c>
      <c r="BC14" s="53">
        <f t="shared" ca="1" si="99"/>
        <v>0.12401002212316281</v>
      </c>
      <c r="BD14" s="53">
        <f t="shared" ca="1" si="99"/>
        <v>0.11642284061867425</v>
      </c>
      <c r="BE14" s="53">
        <f t="shared" ca="1" si="99"/>
        <v>0.11271424479582004</v>
      </c>
      <c r="BF14" s="53">
        <f t="shared" ca="1" si="99"/>
        <v>0.1387223624451468</v>
      </c>
      <c r="BG14" s="53">
        <f t="shared" ca="1" si="99"/>
        <v>0.15436180941809496</v>
      </c>
      <c r="BH14" s="53">
        <f t="shared" ca="1" si="99"/>
        <v>0.16412406539603785</v>
      </c>
      <c r="BI14" s="53">
        <f t="shared" ca="1" si="99"/>
        <v>0.16253249016681059</v>
      </c>
      <c r="BJ14" s="53">
        <f t="shared" ca="1" si="99"/>
        <v>0.16433479195518452</v>
      </c>
      <c r="BK14" s="53">
        <f t="shared" ca="1" si="99"/>
        <v>0.14439986629748836</v>
      </c>
      <c r="BL14" s="53">
        <f t="shared" ca="1" si="99"/>
        <v>0.16208511369205292</v>
      </c>
      <c r="BM14" s="53">
        <f t="shared" ca="1" si="99"/>
        <v>0.16747730885522016</v>
      </c>
      <c r="BN14" s="53">
        <f t="shared" ca="1" si="99"/>
        <v>0.173878821686684</v>
      </c>
      <c r="BO14" s="53">
        <f t="shared" ca="1" si="99"/>
        <v>0.17381188895563038</v>
      </c>
      <c r="BP14" s="53">
        <f t="shared" ca="1" si="99"/>
        <v>0.17797721467676619</v>
      </c>
      <c r="BQ14" s="53">
        <f t="shared" ca="1" si="99"/>
        <v>0.14973969309501278</v>
      </c>
      <c r="BR14" s="53">
        <f t="shared" ca="1" si="99"/>
        <v>0.14084773531972061</v>
      </c>
      <c r="BS14" s="53">
        <f t="shared" ca="1" si="99"/>
        <v>0.13964037083423086</v>
      </c>
      <c r="BT14" s="53">
        <f t="shared" ca="1" si="99"/>
        <v>0.14320472222425296</v>
      </c>
      <c r="BU14" s="53">
        <f t="shared" ref="BU14:EF14" ca="1" si="100">IF(ISNA(BT8),NA(),IF(BU4&lt;$C$10,(BU8/OFFSET(BU8,0,-BU4))^(1/(BU4)),(BU8/OFFSET(BU8,0,-$C$10))^(1/$C$10))-1)</f>
        <v>0.13480966346254397</v>
      </c>
      <c r="BV14" s="53">
        <f t="shared" ca="1" si="100"/>
        <v>0.13468287955245328</v>
      </c>
      <c r="BW14" s="53">
        <f t="shared" ca="1" si="100"/>
        <v>0.11454518898057819</v>
      </c>
      <c r="BX14" s="53">
        <f t="shared" ca="1" si="100"/>
        <v>0.10166721506818077</v>
      </c>
      <c r="BY14" s="53">
        <f t="shared" ca="1" si="100"/>
        <v>8.8674349916421313E-2</v>
      </c>
      <c r="BZ14" s="53">
        <f t="shared" ca="1" si="100"/>
        <v>8.1263555429618606E-2</v>
      </c>
      <c r="CA14" s="53">
        <f t="shared" ca="1" si="100"/>
        <v>7.3120037829453199E-2</v>
      </c>
      <c r="CB14" s="53">
        <f t="shared" ca="1" si="100"/>
        <v>8.2317084204011071E-2</v>
      </c>
      <c r="CC14" s="53">
        <f t="shared" ca="1" si="100"/>
        <v>6.8087235755314834E-2</v>
      </c>
      <c r="CD14" s="53">
        <f t="shared" ca="1" si="100"/>
        <v>5.2753247637728373E-2</v>
      </c>
      <c r="CE14" s="53">
        <f t="shared" ca="1" si="100"/>
        <v>4.0665572185215826E-2</v>
      </c>
      <c r="CF14" s="53">
        <f t="shared" ca="1" si="100"/>
        <v>3.4317590058565273E-2</v>
      </c>
      <c r="CG14" s="53">
        <f t="shared" ca="1" si="100"/>
        <v>2.2477586435818875E-2</v>
      </c>
      <c r="CH14" s="53">
        <f t="shared" ca="1" si="100"/>
        <v>2.5092352450951205E-2</v>
      </c>
      <c r="CI14" s="53">
        <f t="shared" ca="1" si="100"/>
        <v>2.2580580523215543E-2</v>
      </c>
      <c r="CJ14" s="53">
        <f t="shared" ca="1" si="100"/>
        <v>1.743581328742061E-2</v>
      </c>
      <c r="CK14" s="53">
        <f t="shared" ca="1" si="100"/>
        <v>8.9216824509066317E-3</v>
      </c>
      <c r="CL14" s="53">
        <f t="shared" ca="1" si="100"/>
        <v>-4.7626677097968306E-3</v>
      </c>
      <c r="CM14" s="53">
        <f t="shared" ca="1" si="100"/>
        <v>-2.2607663485430307E-2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4.7E-2</v>
      </c>
      <c r="E15" s="90"/>
      <c r="F15" s="19" t="s">
        <v>560</v>
      </c>
      <c r="G15" s="53">
        <f ca="1">H15</f>
        <v>5.8823529411764719E-2</v>
      </c>
      <c r="H15" s="53">
        <f t="shared" ref="H15:BS15" ca="1" si="103">IF(ISNA(G6),NA(),IF(H4-$C$9&lt;$C$10,(H6/OFFSET(H6,0,-H4+$C$9))^(1/(H4-$C$9)),(H6/OFFSET(H6,0,-$C$10))^(1/$C$10))-1)</f>
        <v>5.8823529411764719E-2</v>
      </c>
      <c r="I15" s="53">
        <f t="shared" ca="1" si="103"/>
        <v>0.23669388480168463</v>
      </c>
      <c r="J15" s="53">
        <f t="shared" ca="1" si="103"/>
        <v>0.35186541120788095</v>
      </c>
      <c r="K15" s="53">
        <f t="shared" ca="1" si="103"/>
        <v>0.34720838252516084</v>
      </c>
      <c r="L15" s="53">
        <f t="shared" ca="1" si="103"/>
        <v>0.36984991212006024</v>
      </c>
      <c r="M15" s="53">
        <f t="shared" ca="1" si="103"/>
        <v>0.48730404166081853</v>
      </c>
      <c r="N15" s="53">
        <f t="shared" ca="1" si="103"/>
        <v>0.38603966410700363</v>
      </c>
      <c r="O15" s="53">
        <f t="shared" ca="1" si="103"/>
        <v>0.32418713431439827</v>
      </c>
      <c r="P15" s="53">
        <f t="shared" ca="1" si="103"/>
        <v>0.30628612910681352</v>
      </c>
      <c r="Q15" s="53">
        <f t="shared" ca="1" si="103"/>
        <v>0.25862740099739701</v>
      </c>
      <c r="R15" s="53">
        <f t="shared" ca="1" si="103"/>
        <v>0.22542702822963379</v>
      </c>
      <c r="S15" s="53">
        <f t="shared" ca="1" si="103"/>
        <v>0.26215180184615483</v>
      </c>
      <c r="T15" s="53">
        <f t="shared" ca="1" si="103"/>
        <v>0.23536074914669602</v>
      </c>
      <c r="U15" s="53">
        <f t="shared" ca="1" si="103"/>
        <v>0.21501013358599508</v>
      </c>
      <c r="V15" s="53">
        <f t="shared" ca="1" si="103"/>
        <v>0.19607358379436612</v>
      </c>
      <c r="W15" s="53">
        <f t="shared" ca="1" si="103"/>
        <v>0.14710735393710372</v>
      </c>
      <c r="X15" s="53">
        <f t="shared" ca="1" si="103"/>
        <v>0.13601767510298957</v>
      </c>
      <c r="Y15" s="53">
        <f t="shared" ca="1" si="103"/>
        <v>0.12988077455018643</v>
      </c>
      <c r="Z15" s="53">
        <f t="shared" ca="1" si="103"/>
        <v>0.1242582114187023</v>
      </c>
      <c r="AA15" s="53">
        <f t="shared" ca="1" si="103"/>
        <v>0.11913165813702342</v>
      </c>
      <c r="AB15" s="53">
        <f t="shared" ca="1" si="103"/>
        <v>9.2301632259450539E-2</v>
      </c>
      <c r="AC15" s="53">
        <f t="shared" ca="1" si="103"/>
        <v>0.11209140079615088</v>
      </c>
      <c r="AD15" s="53">
        <f t="shared" ca="1" si="103"/>
        <v>0.10946687745914963</v>
      </c>
      <c r="AE15" s="53">
        <f t="shared" ca="1" si="103"/>
        <v>0.10462052941447819</v>
      </c>
      <c r="AF15" s="53">
        <f t="shared" ca="1" si="103"/>
        <v>9.7224813214065842E-2</v>
      </c>
      <c r="AG15" s="53">
        <f t="shared" ca="1" si="103"/>
        <v>0.10812056215488464</v>
      </c>
      <c r="AH15" s="53">
        <f t="shared" ca="1" si="103"/>
        <v>7.9200116483885363E-2</v>
      </c>
      <c r="AI15" s="53">
        <f t="shared" ca="1" si="103"/>
        <v>6.8585053290947107E-2</v>
      </c>
      <c r="AJ15" s="53">
        <f t="shared" ca="1" si="103"/>
        <v>6.1471332805561607E-2</v>
      </c>
      <c r="AK15" s="53">
        <f t="shared" ca="1" si="103"/>
        <v>4.9067028902882281E-2</v>
      </c>
      <c r="AL15" s="53">
        <f t="shared" ca="1" si="103"/>
        <v>5.6258697627572518E-2</v>
      </c>
      <c r="AM15" s="53">
        <f t="shared" ca="1" si="103"/>
        <v>4.2051396515422113E-2</v>
      </c>
      <c r="AN15" s="53">
        <f t="shared" ca="1" si="103"/>
        <v>4.3541844774332983E-2</v>
      </c>
      <c r="AO15" s="53">
        <f t="shared" ca="1" si="103"/>
        <v>3.7982866370688928E-2</v>
      </c>
      <c r="AP15" s="53">
        <f t="shared" ca="1" si="103"/>
        <v>4.2251536563530534E-2</v>
      </c>
      <c r="AQ15" s="53">
        <f t="shared" ca="1" si="103"/>
        <v>2.7295986728967492E-2</v>
      </c>
      <c r="AR15" s="53">
        <f t="shared" ca="1" si="103"/>
        <v>3.0520469627012048E-2</v>
      </c>
      <c r="AS15" s="53">
        <f t="shared" ca="1" si="103"/>
        <v>2.249849339344534E-2</v>
      </c>
      <c r="AT15" s="53">
        <f t="shared" ca="1" si="103"/>
        <v>2.0236328452923891E-2</v>
      </c>
      <c r="AU15" s="53">
        <f t="shared" ca="1" si="103"/>
        <v>2.1672026773052799E-2</v>
      </c>
      <c r="AV15" s="53">
        <f t="shared" ca="1" si="103"/>
        <v>2.336621162538588E-2</v>
      </c>
      <c r="AW15" s="53">
        <f t="shared" ca="1" si="103"/>
        <v>2.5340157568064958E-2</v>
      </c>
      <c r="AX15" s="53">
        <f t="shared" ca="1" si="103"/>
        <v>2.6312617111201364E-2</v>
      </c>
      <c r="AY15" s="53">
        <f t="shared" ca="1" si="103"/>
        <v>2.9272166986501036E-2</v>
      </c>
      <c r="AZ15" s="53">
        <f t="shared" ca="1" si="103"/>
        <v>2.8993552702980097E-2</v>
      </c>
      <c r="BA15" s="53">
        <f t="shared" ca="1" si="103"/>
        <v>3.775038447643797E-2</v>
      </c>
      <c r="BB15" s="53">
        <f t="shared" ca="1" si="103"/>
        <v>4.1590588349435853E-2</v>
      </c>
      <c r="BC15" s="53">
        <f t="shared" ca="1" si="103"/>
        <v>4.9540095963274355E-2</v>
      </c>
      <c r="BD15" s="53">
        <f t="shared" ca="1" si="103"/>
        <v>5.9346478986689544E-2</v>
      </c>
      <c r="BE15" s="53">
        <f t="shared" ca="1" si="103"/>
        <v>6.8541383916450149E-2</v>
      </c>
      <c r="BF15" s="53">
        <f t="shared" ca="1" si="103"/>
        <v>7.3034069273674618E-2</v>
      </c>
      <c r="BG15" s="53">
        <f t="shared" ca="1" si="103"/>
        <v>7.8561391224887256E-2</v>
      </c>
      <c r="BH15" s="53">
        <f t="shared" ca="1" si="103"/>
        <v>8.7814592743404418E-2</v>
      </c>
      <c r="BI15" s="53">
        <f t="shared" ca="1" si="103"/>
        <v>9.0860214639579384E-2</v>
      </c>
      <c r="BJ15" s="53">
        <f t="shared" ca="1" si="103"/>
        <v>9.9148270095491764E-2</v>
      </c>
      <c r="BK15" s="53">
        <f t="shared" ca="1" si="103"/>
        <v>0.10439785550213321</v>
      </c>
      <c r="BL15" s="53">
        <f t="shared" ca="1" si="103"/>
        <v>0.114350696498837</v>
      </c>
      <c r="BM15" s="53">
        <f t="shared" ca="1" si="103"/>
        <v>0.11733546570124664</v>
      </c>
      <c r="BN15" s="53">
        <f t="shared" ca="1" si="103"/>
        <v>0.12734308533008987</v>
      </c>
      <c r="BO15" s="53">
        <f t="shared" ca="1" si="103"/>
        <v>0.13019694659932446</v>
      </c>
      <c r="BP15" s="53">
        <f t="shared" ca="1" si="103"/>
        <v>0.13195533094674494</v>
      </c>
      <c r="BQ15" s="53">
        <f t="shared" ca="1" si="103"/>
        <v>0.13250186243454865</v>
      </c>
      <c r="BR15" s="53">
        <f t="shared" ca="1" si="103"/>
        <v>0.13384066498761427</v>
      </c>
      <c r="BS15" s="53">
        <f t="shared" ca="1" si="103"/>
        <v>0.13060691834660476</v>
      </c>
      <c r="BT15" s="53">
        <f t="shared" ref="BT15:EE15" ca="1" si="104">IF(ISNA(BS6),NA(),IF(BT4-$C$9&lt;$C$10,(BT6/OFFSET(BT6,0,-BT4+$C$9))^(1/(BT4-$C$9)),(BT6/OFFSET(BT6,0,-$C$10))^(1/$C$10))-1)</f>
        <v>0.13165796672678365</v>
      </c>
      <c r="BU15" s="53">
        <f t="shared" ca="1" si="104"/>
        <v>0.13177935595035639</v>
      </c>
      <c r="BV15" s="53">
        <f t="shared" ca="1" si="104"/>
        <v>0.12739359491218738</v>
      </c>
      <c r="BW15" s="53">
        <f t="shared" ca="1" si="104"/>
        <v>0.12149871646176136</v>
      </c>
      <c r="BX15" s="53">
        <f t="shared" ca="1" si="104"/>
        <v>0.11923716126906969</v>
      </c>
      <c r="BY15" s="53">
        <f t="shared" ca="1" si="104"/>
        <v>0.1146422457562728</v>
      </c>
      <c r="BZ15" s="53">
        <f t="shared" ca="1" si="104"/>
        <v>0.11560524367875269</v>
      </c>
      <c r="CA15" s="53">
        <f t="shared" ca="1" si="104"/>
        <v>0.11618956766402078</v>
      </c>
      <c r="CB15" s="53">
        <f t="shared" ca="1" si="104"/>
        <v>0.11441060135488801</v>
      </c>
      <c r="CC15" s="53">
        <f t="shared" ca="1" si="104"/>
        <v>0.10497216281352384</v>
      </c>
      <c r="CD15" s="53">
        <f t="shared" ca="1" si="104"/>
        <v>9.7562872272530354E-2</v>
      </c>
      <c r="CE15" s="53">
        <f t="shared" ca="1" si="104"/>
        <v>9.0900815505226662E-2</v>
      </c>
      <c r="CF15" s="53">
        <f t="shared" ca="1" si="104"/>
        <v>8.4818828227909426E-2</v>
      </c>
      <c r="CG15" s="53">
        <f t="shared" ca="1" si="104"/>
        <v>8.1183078646476448E-2</v>
      </c>
      <c r="CH15" s="53">
        <f t="shared" ca="1" si="104"/>
        <v>8.1247547275300036E-2</v>
      </c>
      <c r="CI15" s="53">
        <f t="shared" ca="1" si="104"/>
        <v>7.792101207712876E-2</v>
      </c>
      <c r="CJ15" s="53">
        <f t="shared" ca="1" si="104"/>
        <v>6.8646715320818119E-2</v>
      </c>
      <c r="CK15" s="53">
        <f t="shared" ca="1" si="104"/>
        <v>6.2284590832859532E-2</v>
      </c>
      <c r="CL15" s="53">
        <f t="shared" ca="1" si="104"/>
        <v>5.7077644438878306E-2</v>
      </c>
      <c r="CM15" s="53">
        <f t="shared" ca="1" si="104"/>
        <v>5.5309345404944699E-2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 t="e">
        <f>IF(Projections!Z39="",VLOOKUP(B2,Country_Data!C:L,10,FALSE),Projections!Z39)</f>
        <v>#N/A</v>
      </c>
      <c r="E16" s="90" t="s">
        <v>577</v>
      </c>
      <c r="F16" s="19" t="s">
        <v>561</v>
      </c>
      <c r="G16" s="91">
        <f ca="1">IFERROR(AVERAGE(E14:G14),NA())</f>
        <v>1.8018018018018056E-2</v>
      </c>
      <c r="H16" s="91">
        <f t="shared" ref="H16:O16" ca="1" si="107">IFERROR(AVERAGE(F14:H14),NA())</f>
        <v>1.8018018018018056E-2</v>
      </c>
      <c r="I16" s="91">
        <f t="shared" ca="1" si="107"/>
        <v>4.066076529489656E-2</v>
      </c>
      <c r="J16" s="91">
        <f t="shared" ca="1" si="107"/>
        <v>0.13520667965977151</v>
      </c>
      <c r="K16" s="91">
        <f t="shared" ca="1" si="107"/>
        <v>0.25166272422903208</v>
      </c>
      <c r="L16" s="91">
        <f t="shared" ca="1" si="107"/>
        <v>0.34879223852519775</v>
      </c>
      <c r="M16" s="91">
        <f ca="1">IFERROR(AVERAGE(K14:M14),NA())</f>
        <v>0.43789070703461658</v>
      </c>
      <c r="N16" s="91">
        <f t="shared" ca="1" si="107"/>
        <v>0.50077839350230979</v>
      </c>
      <c r="O16" s="91">
        <f t="shared" ca="1" si="107"/>
        <v>0.5270175839237301</v>
      </c>
      <c r="P16" s="91">
        <f ca="1">IFERROR(AVERAGE(N14:P14),NA())</f>
        <v>0.46364073335958911</v>
      </c>
      <c r="Q16" s="91">
        <f t="shared" ref="Q16:AC16" ca="1" si="108">IFERROR(AVERAGE(O14:Q14),NA())</f>
        <v>0.39052971845599654</v>
      </c>
      <c r="R16" s="91">
        <f t="shared" ca="1" si="108"/>
        <v>0.32184065424677782</v>
      </c>
      <c r="S16" s="91">
        <f t="shared" ca="1" si="108"/>
        <v>0.28116169350495651</v>
      </c>
      <c r="T16" s="91">
        <f t="shared" ca="1" si="108"/>
        <v>0.24432247723981257</v>
      </c>
      <c r="U16" s="91">
        <f t="shared" ca="1" si="108"/>
        <v>0.23138649112065304</v>
      </c>
      <c r="V16" s="91">
        <f t="shared" ca="1" si="108"/>
        <v>0.20744326348086148</v>
      </c>
      <c r="W16" s="91">
        <f t="shared" ca="1" si="108"/>
        <v>0.17483332928990736</v>
      </c>
      <c r="X16" s="91">
        <f t="shared" ca="1" si="108"/>
        <v>0.13291301606289307</v>
      </c>
      <c r="Y16" s="91">
        <f t="shared" ca="1" si="108"/>
        <v>9.778058491338526E-2</v>
      </c>
      <c r="Z16" s="91">
        <f t="shared" ca="1" si="108"/>
        <v>7.0245124949999196E-2</v>
      </c>
      <c r="AA16" s="91">
        <f t="shared" ca="1" si="108"/>
        <v>5.261635587074872E-2</v>
      </c>
      <c r="AB16" s="91">
        <f t="shared" ca="1" si="108"/>
        <v>3.7209323891846058E-2</v>
      </c>
      <c r="AC16" s="91">
        <f t="shared" ca="1" si="108"/>
        <v>4.1969601112255374E-2</v>
      </c>
      <c r="AD16" s="91">
        <f ca="1">IFERROR(AVERAGE(AB14:AD14),NA())</f>
        <v>4.962979950727734E-2</v>
      </c>
      <c r="AE16" s="91">
        <f ca="1">IFERROR(AVERAGE(AC14:AE14),NA())</f>
        <v>5.4317824695453876E-2</v>
      </c>
      <c r="AF16" s="91">
        <f t="shared" ref="AF16:CP16" ca="1" si="109">IFERROR(AVERAGE(AD14:AF14),NA())</f>
        <v>4.6198231619282236E-2</v>
      </c>
      <c r="AG16" s="91">
        <f t="shared" ca="1" si="109"/>
        <v>3.2037708895507867E-2</v>
      </c>
      <c r="AH16" s="91">
        <f t="shared" ca="1" si="109"/>
        <v>1.2210635579116022E-2</v>
      </c>
      <c r="AI16" s="91">
        <f t="shared" ca="1" si="109"/>
        <v>-1.4469444852146629E-2</v>
      </c>
      <c r="AJ16" s="91">
        <f t="shared" ca="1" si="109"/>
        <v>-3.4525791572024213E-2</v>
      </c>
      <c r="AK16" s="91">
        <f t="shared" ca="1" si="109"/>
        <v>-4.6722509714484474E-2</v>
      </c>
      <c r="AL16" s="91">
        <f t="shared" ca="1" si="109"/>
        <v>-4.6828859617340513E-2</v>
      </c>
      <c r="AM16" s="91">
        <f t="shared" ca="1" si="109"/>
        <v>-6.4334973360152883E-2</v>
      </c>
      <c r="AN16" s="91">
        <f t="shared" ca="1" si="109"/>
        <v>-0.13332919252303163</v>
      </c>
      <c r="AO16" s="91">
        <f t="shared" ca="1" si="109"/>
        <v>-0.21584160566889343</v>
      </c>
      <c r="AP16" s="91">
        <f t="shared" ca="1" si="109"/>
        <v>-0.25432601703837138</v>
      </c>
      <c r="AQ16" s="91">
        <f t="shared" ca="1" si="109"/>
        <v>-0.24580687346468433</v>
      </c>
      <c r="AR16" s="91">
        <f t="shared" ca="1" si="109"/>
        <v>-0.20857028464659325</v>
      </c>
      <c r="AS16" s="91">
        <f t="shared" ca="1" si="109"/>
        <v>-0.13379983368722159</v>
      </c>
      <c r="AT16" s="91">
        <f t="shared" ca="1" si="109"/>
        <v>-4.9388018529978135E-3</v>
      </c>
      <c r="AU16" s="91">
        <f t="shared" ca="1" si="109"/>
        <v>8.0231976899737559E-2</v>
      </c>
      <c r="AV16" s="91">
        <f t="shared" ca="1" si="109"/>
        <v>0.11784131266590732</v>
      </c>
      <c r="AW16" s="91">
        <f t="shared" ca="1" si="109"/>
        <v>0.10809201620228914</v>
      </c>
      <c r="AX16" s="91">
        <f t="shared" ca="1" si="109"/>
        <v>0.1392414232091875</v>
      </c>
      <c r="AY16" s="91">
        <f t="shared" ca="1" si="109"/>
        <v>0.14124096712871861</v>
      </c>
      <c r="AZ16" s="91">
        <f t="shared" ca="1" si="109"/>
        <v>0.14294832563635618</v>
      </c>
      <c r="BA16" s="91">
        <f t="shared" ca="1" si="109"/>
        <v>0.12984515796885177</v>
      </c>
      <c r="BB16" s="91">
        <f t="shared" ca="1" si="109"/>
        <v>0.13690358397097749</v>
      </c>
      <c r="BC16" s="91">
        <f t="shared" ca="1" si="109"/>
        <v>0.13412011918752045</v>
      </c>
      <c r="BD16" s="91">
        <f t="shared" ca="1" si="109"/>
        <v>0.1298781734327179</v>
      </c>
      <c r="BE16" s="91">
        <f t="shared" ca="1" si="109"/>
        <v>0.11771570251255237</v>
      </c>
      <c r="BF16" s="91">
        <f t="shared" ca="1" si="109"/>
        <v>0.1226198159532137</v>
      </c>
      <c r="BG16" s="91">
        <f t="shared" ca="1" si="109"/>
        <v>0.13526613888635394</v>
      </c>
      <c r="BH16" s="91">
        <f t="shared" ca="1" si="109"/>
        <v>0.15240274575309321</v>
      </c>
      <c r="BI16" s="91">
        <f t="shared" ca="1" si="109"/>
        <v>0.1603394549936478</v>
      </c>
      <c r="BJ16" s="91">
        <f t="shared" ca="1" si="109"/>
        <v>0.16366378250601099</v>
      </c>
      <c r="BK16" s="91">
        <f t="shared" ca="1" si="109"/>
        <v>0.15708904947316116</v>
      </c>
      <c r="BL16" s="91">
        <f t="shared" ca="1" si="109"/>
        <v>0.15693992398157527</v>
      </c>
      <c r="BM16" s="91">
        <f t="shared" ca="1" si="109"/>
        <v>0.15798742961492049</v>
      </c>
      <c r="BN16" s="91">
        <f t="shared" ca="1" si="109"/>
        <v>0.16781374807798569</v>
      </c>
      <c r="BO16" s="91">
        <f t="shared" ca="1" si="109"/>
        <v>0.17172267316584486</v>
      </c>
      <c r="BP16" s="91">
        <f t="shared" ca="1" si="109"/>
        <v>0.17522264177302685</v>
      </c>
      <c r="BQ16" s="91">
        <f t="shared" ca="1" si="109"/>
        <v>0.16717626557580312</v>
      </c>
      <c r="BR16" s="91">
        <f t="shared" ca="1" si="109"/>
        <v>0.15618821436383321</v>
      </c>
      <c r="BS16" s="91">
        <f t="shared" ca="1" si="109"/>
        <v>0.14340926641632143</v>
      </c>
      <c r="BT16" s="91">
        <f t="shared" ca="1" si="109"/>
        <v>0.14123094279273482</v>
      </c>
      <c r="BU16" s="91">
        <f t="shared" ca="1" si="109"/>
        <v>0.13921825217367592</v>
      </c>
      <c r="BV16" s="91">
        <f t="shared" ca="1" si="109"/>
        <v>0.13756575507975008</v>
      </c>
      <c r="BW16" s="91">
        <f t="shared" ca="1" si="109"/>
        <v>0.12801257733185847</v>
      </c>
      <c r="BX16" s="91">
        <f t="shared" ca="1" si="109"/>
        <v>0.11696509453373742</v>
      </c>
      <c r="BY16" s="91">
        <f t="shared" ca="1" si="109"/>
        <v>0.10162891798839342</v>
      </c>
      <c r="BZ16" s="91">
        <f t="shared" ca="1" si="109"/>
        <v>9.0535040138073564E-2</v>
      </c>
      <c r="CA16" s="91">
        <f t="shared" ca="1" si="109"/>
        <v>8.1019314391831035E-2</v>
      </c>
      <c r="CB16" s="91">
        <f t="shared" ca="1" si="109"/>
        <v>7.8900225821027625E-2</v>
      </c>
      <c r="CC16" s="91">
        <f t="shared" ca="1" si="109"/>
        <v>7.4508119262926373E-2</v>
      </c>
      <c r="CD16" s="91">
        <f t="shared" ca="1" si="109"/>
        <v>6.7719189199018093E-2</v>
      </c>
      <c r="CE16" s="91">
        <f t="shared" ca="1" si="109"/>
        <v>5.3835351859419678E-2</v>
      </c>
      <c r="CF16" s="91">
        <f t="shared" ca="1" si="109"/>
        <v>4.2578803293836488E-2</v>
      </c>
      <c r="CG16" s="91">
        <f t="shared" ca="1" si="109"/>
        <v>3.2486916226533324E-2</v>
      </c>
      <c r="CH16" s="91">
        <f t="shared" ca="1" si="109"/>
        <v>2.7295842981778451E-2</v>
      </c>
      <c r="CI16" s="91">
        <f t="shared" ca="1" si="109"/>
        <v>2.3383506469995208E-2</v>
      </c>
      <c r="CJ16" s="91">
        <f t="shared" ca="1" si="109"/>
        <v>2.1702915420529118E-2</v>
      </c>
      <c r="CK16" s="91">
        <f t="shared" ca="1" si="109"/>
        <v>1.6312692087180929E-2</v>
      </c>
      <c r="CL16" s="91">
        <f t="shared" ca="1" si="109"/>
        <v>7.1982760095101366E-3</v>
      </c>
      <c r="CM16" s="91">
        <f t="shared" ca="1" si="109"/>
        <v>-6.1495495814401684E-3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>
        <f t="shared" ref="G17:AC17" ca="1" si="113">IFERROR(AVERAGE(E15:G15),NA())</f>
        <v>5.8823529411764719E-2</v>
      </c>
      <c r="H17" s="91">
        <f t="shared" ca="1" si="113"/>
        <v>5.8823529411764719E-2</v>
      </c>
      <c r="I17" s="91">
        <f t="shared" ca="1" si="113"/>
        <v>0.11811364787507135</v>
      </c>
      <c r="J17" s="91">
        <f t="shared" ca="1" si="113"/>
        <v>0.21579427514044344</v>
      </c>
      <c r="K17" s="91">
        <f t="shared" ca="1" si="113"/>
        <v>0.31192255951157549</v>
      </c>
      <c r="L17" s="91">
        <f t="shared" ca="1" si="113"/>
        <v>0.35630790195103401</v>
      </c>
      <c r="M17" s="91">
        <f t="shared" ca="1" si="113"/>
        <v>0.40145411210201321</v>
      </c>
      <c r="N17" s="91">
        <f t="shared" ca="1" si="113"/>
        <v>0.41439787262929412</v>
      </c>
      <c r="O17" s="91">
        <f t="shared" ca="1" si="113"/>
        <v>0.3991769466940735</v>
      </c>
      <c r="P17" s="91">
        <f t="shared" ca="1" si="113"/>
        <v>0.33883764250940512</v>
      </c>
      <c r="Q17" s="91">
        <f t="shared" ca="1" si="113"/>
        <v>0.29636688813953627</v>
      </c>
      <c r="R17" s="91">
        <f t="shared" ca="1" si="113"/>
        <v>0.2634468527779481</v>
      </c>
      <c r="S17" s="91">
        <f t="shared" ca="1" si="113"/>
        <v>0.24873541035772853</v>
      </c>
      <c r="T17" s="91">
        <f t="shared" ca="1" si="113"/>
        <v>0.24097985974082822</v>
      </c>
      <c r="U17" s="91">
        <f t="shared" ca="1" si="113"/>
        <v>0.23750756152628197</v>
      </c>
      <c r="V17" s="91">
        <f t="shared" ca="1" si="113"/>
        <v>0.21548148884235241</v>
      </c>
      <c r="W17" s="91">
        <f t="shared" ca="1" si="113"/>
        <v>0.18606369043915497</v>
      </c>
      <c r="X17" s="91">
        <f t="shared" ca="1" si="113"/>
        <v>0.1597328709448198</v>
      </c>
      <c r="Y17" s="91">
        <f t="shared" ca="1" si="113"/>
        <v>0.13766860119675992</v>
      </c>
      <c r="Z17" s="91">
        <f t="shared" ca="1" si="113"/>
        <v>0.13005222035729277</v>
      </c>
      <c r="AA17" s="91">
        <f t="shared" ca="1" si="113"/>
        <v>0.12442354803530405</v>
      </c>
      <c r="AB17" s="91">
        <f t="shared" ca="1" si="113"/>
        <v>0.11189716727172543</v>
      </c>
      <c r="AC17" s="91">
        <f t="shared" ca="1" si="113"/>
        <v>0.10784156373087495</v>
      </c>
      <c r="AD17" s="91">
        <f ca="1">IFERROR(AVERAGE(AB15:AD15),NA())</f>
        <v>0.10461997017158368</v>
      </c>
      <c r="AE17" s="91">
        <f t="shared" ref="AE17:CP17" ca="1" si="114">IFERROR(AVERAGE(AC15:AE15),NA())</f>
        <v>0.10872626922325956</v>
      </c>
      <c r="AF17" s="91">
        <f t="shared" ca="1" si="114"/>
        <v>0.10377074002923121</v>
      </c>
      <c r="AG17" s="91">
        <f t="shared" ca="1" si="114"/>
        <v>0.10332196826114289</v>
      </c>
      <c r="AH17" s="91">
        <f t="shared" ca="1" si="114"/>
        <v>9.4848497284278618E-2</v>
      </c>
      <c r="AI17" s="91">
        <f t="shared" ca="1" si="114"/>
        <v>8.530191064323904E-2</v>
      </c>
      <c r="AJ17" s="91">
        <f t="shared" ca="1" si="114"/>
        <v>6.9752167526798026E-2</v>
      </c>
      <c r="AK17" s="91">
        <f t="shared" ca="1" si="114"/>
        <v>5.9707804999796998E-2</v>
      </c>
      <c r="AL17" s="91">
        <f t="shared" ca="1" si="114"/>
        <v>5.5599019778672133E-2</v>
      </c>
      <c r="AM17" s="91">
        <f t="shared" ca="1" si="114"/>
        <v>4.9125707681958973E-2</v>
      </c>
      <c r="AN17" s="91">
        <f t="shared" ca="1" si="114"/>
        <v>4.7283979639109207E-2</v>
      </c>
      <c r="AO17" s="91">
        <f t="shared" ca="1" si="114"/>
        <v>4.1192035886814672E-2</v>
      </c>
      <c r="AP17" s="91">
        <f t="shared" ca="1" si="114"/>
        <v>4.1258749236184146E-2</v>
      </c>
      <c r="AQ17" s="91">
        <f t="shared" ca="1" si="114"/>
        <v>3.584346322106232E-2</v>
      </c>
      <c r="AR17" s="91">
        <f t="shared" ca="1" si="114"/>
        <v>3.3355997639836689E-2</v>
      </c>
      <c r="AS17" s="91">
        <f t="shared" ca="1" si="114"/>
        <v>2.677164991647496E-2</v>
      </c>
      <c r="AT17" s="91">
        <f t="shared" ca="1" si="114"/>
        <v>2.4418430491127092E-2</v>
      </c>
      <c r="AU17" s="91">
        <f t="shared" ca="1" si="114"/>
        <v>2.1468949539807342E-2</v>
      </c>
      <c r="AV17" s="91">
        <f t="shared" ca="1" si="114"/>
        <v>2.1758188950454189E-2</v>
      </c>
      <c r="AW17" s="91">
        <f t="shared" ca="1" si="114"/>
        <v>2.3459465322167878E-2</v>
      </c>
      <c r="AX17" s="91">
        <f t="shared" ca="1" si="114"/>
        <v>2.5006328768217401E-2</v>
      </c>
      <c r="AY17" s="91">
        <f t="shared" ca="1" si="114"/>
        <v>2.6974980555255785E-2</v>
      </c>
      <c r="AZ17" s="91">
        <f t="shared" ca="1" si="114"/>
        <v>2.8192778933560831E-2</v>
      </c>
      <c r="BA17" s="91">
        <f t="shared" ca="1" si="114"/>
        <v>3.200536805530637E-2</v>
      </c>
      <c r="BB17" s="91">
        <f t="shared" ca="1" si="114"/>
        <v>3.6111508509617973E-2</v>
      </c>
      <c r="BC17" s="91">
        <f t="shared" ca="1" si="114"/>
        <v>4.2960356263049393E-2</v>
      </c>
      <c r="BD17" s="91">
        <f t="shared" ca="1" si="114"/>
        <v>5.0159054433133253E-2</v>
      </c>
      <c r="BE17" s="91">
        <f t="shared" ca="1" si="114"/>
        <v>5.9142652955471352E-2</v>
      </c>
      <c r="BF17" s="91">
        <f t="shared" ca="1" si="114"/>
        <v>6.6973977392271442E-2</v>
      </c>
      <c r="BG17" s="91">
        <f t="shared" ca="1" si="114"/>
        <v>7.3378948138337341E-2</v>
      </c>
      <c r="BH17" s="91">
        <f t="shared" ca="1" si="114"/>
        <v>7.9803351080655435E-2</v>
      </c>
      <c r="BI17" s="91">
        <f t="shared" ca="1" si="114"/>
        <v>8.5745399535957015E-2</v>
      </c>
      <c r="BJ17" s="91">
        <f t="shared" ca="1" si="114"/>
        <v>9.2607692492825189E-2</v>
      </c>
      <c r="BK17" s="91">
        <f t="shared" ca="1" si="114"/>
        <v>9.8135446745734781E-2</v>
      </c>
      <c r="BL17" s="91">
        <f t="shared" ca="1" si="114"/>
        <v>0.10596560736548732</v>
      </c>
      <c r="BM17" s="91">
        <f t="shared" ca="1" si="114"/>
        <v>0.11202800590073896</v>
      </c>
      <c r="BN17" s="91">
        <f t="shared" ca="1" si="114"/>
        <v>0.11967641584339117</v>
      </c>
      <c r="BO17" s="91">
        <f t="shared" ca="1" si="114"/>
        <v>0.12495849921022033</v>
      </c>
      <c r="BP17" s="91">
        <f t="shared" ca="1" si="114"/>
        <v>0.12983178762538641</v>
      </c>
      <c r="BQ17" s="91">
        <f t="shared" ca="1" si="114"/>
        <v>0.13155137999353936</v>
      </c>
      <c r="BR17" s="91">
        <f t="shared" ca="1" si="114"/>
        <v>0.13276595278963596</v>
      </c>
      <c r="BS17" s="91">
        <f t="shared" ca="1" si="114"/>
        <v>0.13231648192292256</v>
      </c>
      <c r="BT17" s="91">
        <f t="shared" ca="1" si="114"/>
        <v>0.13203518335366757</v>
      </c>
      <c r="BU17" s="91">
        <f t="shared" ca="1" si="114"/>
        <v>0.13134808034124826</v>
      </c>
      <c r="BV17" s="91">
        <f t="shared" ca="1" si="114"/>
        <v>0.1302769725297758</v>
      </c>
      <c r="BW17" s="91">
        <f t="shared" ca="1" si="114"/>
        <v>0.12689055577476838</v>
      </c>
      <c r="BX17" s="91">
        <f t="shared" ca="1" si="114"/>
        <v>0.12270982421433947</v>
      </c>
      <c r="BY17" s="91">
        <f t="shared" ca="1" si="114"/>
        <v>0.11845937449570128</v>
      </c>
      <c r="BZ17" s="91">
        <f t="shared" ca="1" si="114"/>
        <v>0.11649488356803173</v>
      </c>
      <c r="CA17" s="91">
        <f t="shared" ca="1" si="114"/>
        <v>0.11547901903301543</v>
      </c>
      <c r="CB17" s="91">
        <f t="shared" ca="1" si="114"/>
        <v>0.11540180423255382</v>
      </c>
      <c r="CC17" s="91">
        <f t="shared" ca="1" si="114"/>
        <v>0.11185744394414421</v>
      </c>
      <c r="CD17" s="91">
        <f t="shared" ca="1" si="114"/>
        <v>0.10564854548031406</v>
      </c>
      <c r="CE17" s="91">
        <f t="shared" ca="1" si="114"/>
        <v>9.7811950197093614E-2</v>
      </c>
      <c r="CF17" s="91">
        <f t="shared" ca="1" si="114"/>
        <v>9.109417200188881E-2</v>
      </c>
      <c r="CG17" s="91">
        <f t="shared" ca="1" si="114"/>
        <v>8.5634240793204183E-2</v>
      </c>
      <c r="CH17" s="91">
        <f t="shared" ca="1" si="114"/>
        <v>8.2416484716561975E-2</v>
      </c>
      <c r="CI17" s="91">
        <f t="shared" ca="1" si="114"/>
        <v>8.0117212666301743E-2</v>
      </c>
      <c r="CJ17" s="91">
        <f t="shared" ca="1" si="114"/>
        <v>7.593842489108231E-2</v>
      </c>
      <c r="CK17" s="91">
        <f t="shared" ca="1" si="114"/>
        <v>6.9617439410268808E-2</v>
      </c>
      <c r="CL17" s="91">
        <f t="shared" ca="1" si="114"/>
        <v>6.2669650197518648E-2</v>
      </c>
      <c r="CM17" s="91">
        <f t="shared" ca="1" si="114"/>
        <v>5.8223860225560843E-2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6913108351</v>
      </c>
      <c r="F19" s="19" t="s">
        <v>463</v>
      </c>
      <c r="G19" s="40" t="e">
        <f>$C$16</f>
        <v>#N/A</v>
      </c>
      <c r="H19" s="40" t="e">
        <f t="shared" ref="H19:BS19" si="118">$C$16</f>
        <v>#N/A</v>
      </c>
      <c r="I19" s="40" t="e">
        <f t="shared" si="118"/>
        <v>#N/A</v>
      </c>
      <c r="J19" s="40" t="e">
        <f t="shared" si="118"/>
        <v>#N/A</v>
      </c>
      <c r="K19" s="40" t="e">
        <f t="shared" si="118"/>
        <v>#N/A</v>
      </c>
      <c r="L19" s="40" t="e">
        <f t="shared" si="118"/>
        <v>#N/A</v>
      </c>
      <c r="M19" s="40" t="e">
        <f t="shared" si="118"/>
        <v>#N/A</v>
      </c>
      <c r="N19" s="40" t="e">
        <f t="shared" si="118"/>
        <v>#N/A</v>
      </c>
      <c r="O19" s="40" t="e">
        <f t="shared" si="118"/>
        <v>#N/A</v>
      </c>
      <c r="P19" s="40" t="e">
        <f t="shared" si="118"/>
        <v>#N/A</v>
      </c>
      <c r="Q19" s="40" t="e">
        <f t="shared" si="118"/>
        <v>#N/A</v>
      </c>
      <c r="R19" s="40" t="e">
        <f t="shared" si="118"/>
        <v>#N/A</v>
      </c>
      <c r="S19" s="40" t="e">
        <f t="shared" si="118"/>
        <v>#N/A</v>
      </c>
      <c r="T19" s="40" t="e">
        <f t="shared" si="118"/>
        <v>#N/A</v>
      </c>
      <c r="U19" s="40" t="e">
        <f t="shared" si="118"/>
        <v>#N/A</v>
      </c>
      <c r="V19" s="40" t="e">
        <f t="shared" si="118"/>
        <v>#N/A</v>
      </c>
      <c r="W19" s="40" t="e">
        <f t="shared" si="118"/>
        <v>#N/A</v>
      </c>
      <c r="X19" s="40" t="e">
        <f t="shared" si="118"/>
        <v>#N/A</v>
      </c>
      <c r="Y19" s="40" t="e">
        <f t="shared" si="118"/>
        <v>#N/A</v>
      </c>
      <c r="Z19" s="40" t="e">
        <f t="shared" si="118"/>
        <v>#N/A</v>
      </c>
      <c r="AA19" s="40" t="e">
        <f t="shared" si="118"/>
        <v>#N/A</v>
      </c>
      <c r="AB19" s="40" t="e">
        <f t="shared" si="118"/>
        <v>#N/A</v>
      </c>
      <c r="AC19" s="40" t="e">
        <f t="shared" si="118"/>
        <v>#N/A</v>
      </c>
      <c r="AD19" s="40" t="e">
        <f t="shared" si="118"/>
        <v>#N/A</v>
      </c>
      <c r="AE19" s="40" t="e">
        <f t="shared" si="118"/>
        <v>#N/A</v>
      </c>
      <c r="AF19" s="40" t="e">
        <f t="shared" si="118"/>
        <v>#N/A</v>
      </c>
      <c r="AG19" s="40" t="e">
        <f t="shared" si="118"/>
        <v>#N/A</v>
      </c>
      <c r="AH19" s="40" t="e">
        <f t="shared" si="118"/>
        <v>#N/A</v>
      </c>
      <c r="AI19" s="40" t="e">
        <f t="shared" si="118"/>
        <v>#N/A</v>
      </c>
      <c r="AJ19" s="40" t="e">
        <f t="shared" si="118"/>
        <v>#N/A</v>
      </c>
      <c r="AK19" s="40" t="e">
        <f t="shared" si="118"/>
        <v>#N/A</v>
      </c>
      <c r="AL19" s="40" t="e">
        <f t="shared" si="118"/>
        <v>#N/A</v>
      </c>
      <c r="AM19" s="40" t="e">
        <f t="shared" si="118"/>
        <v>#N/A</v>
      </c>
      <c r="AN19" s="40" t="e">
        <f t="shared" si="118"/>
        <v>#N/A</v>
      </c>
      <c r="AO19" s="40" t="e">
        <f t="shared" si="118"/>
        <v>#N/A</v>
      </c>
      <c r="AP19" s="40" t="e">
        <f t="shared" si="118"/>
        <v>#N/A</v>
      </c>
      <c r="AQ19" s="40" t="e">
        <f t="shared" si="118"/>
        <v>#N/A</v>
      </c>
      <c r="AR19" s="40" t="e">
        <f t="shared" si="118"/>
        <v>#N/A</v>
      </c>
      <c r="AS19" s="40" t="e">
        <f t="shared" si="118"/>
        <v>#N/A</v>
      </c>
      <c r="AT19" s="40" t="e">
        <f t="shared" si="118"/>
        <v>#N/A</v>
      </c>
      <c r="AU19" s="40" t="e">
        <f t="shared" si="118"/>
        <v>#N/A</v>
      </c>
      <c r="AV19" s="40" t="e">
        <f t="shared" si="118"/>
        <v>#N/A</v>
      </c>
      <c r="AW19" s="40" t="e">
        <f t="shared" si="118"/>
        <v>#N/A</v>
      </c>
      <c r="AX19" s="40" t="e">
        <f t="shared" si="118"/>
        <v>#N/A</v>
      </c>
      <c r="AY19" s="40" t="e">
        <f t="shared" si="118"/>
        <v>#N/A</v>
      </c>
      <c r="AZ19" s="40" t="e">
        <f t="shared" si="118"/>
        <v>#N/A</v>
      </c>
      <c r="BA19" s="40" t="e">
        <f t="shared" si="118"/>
        <v>#N/A</v>
      </c>
      <c r="BB19" s="40" t="e">
        <f t="shared" si="118"/>
        <v>#N/A</v>
      </c>
      <c r="BC19" s="40" t="e">
        <f t="shared" si="118"/>
        <v>#N/A</v>
      </c>
      <c r="BD19" s="40" t="e">
        <f t="shared" si="118"/>
        <v>#N/A</v>
      </c>
      <c r="BE19" s="40" t="e">
        <f t="shared" si="118"/>
        <v>#N/A</v>
      </c>
      <c r="BF19" s="40" t="e">
        <f t="shared" si="118"/>
        <v>#N/A</v>
      </c>
      <c r="BG19" s="40" t="e">
        <f t="shared" si="118"/>
        <v>#N/A</v>
      </c>
      <c r="BH19" s="40" t="e">
        <f t="shared" si="118"/>
        <v>#N/A</v>
      </c>
      <c r="BI19" s="40" t="e">
        <f t="shared" si="118"/>
        <v>#N/A</v>
      </c>
      <c r="BJ19" s="40" t="e">
        <f t="shared" si="118"/>
        <v>#N/A</v>
      </c>
      <c r="BK19" s="40" t="e">
        <f t="shared" si="118"/>
        <v>#N/A</v>
      </c>
      <c r="BL19" s="40" t="e">
        <f t="shared" si="118"/>
        <v>#N/A</v>
      </c>
      <c r="BM19" s="40" t="e">
        <f t="shared" si="118"/>
        <v>#N/A</v>
      </c>
      <c r="BN19" s="40" t="e">
        <f t="shared" si="118"/>
        <v>#N/A</v>
      </c>
      <c r="BO19" s="40" t="e">
        <f t="shared" si="118"/>
        <v>#N/A</v>
      </c>
      <c r="BP19" s="40" t="e">
        <f t="shared" si="118"/>
        <v>#N/A</v>
      </c>
      <c r="BQ19" s="40" t="e">
        <f t="shared" si="118"/>
        <v>#N/A</v>
      </c>
      <c r="BR19" s="40" t="e">
        <f t="shared" si="118"/>
        <v>#N/A</v>
      </c>
      <c r="BS19" s="40" t="e">
        <f t="shared" si="118"/>
        <v>#N/A</v>
      </c>
      <c r="BT19" s="40" t="e">
        <f t="shared" ref="BT19:EE19" si="119">$C$16</f>
        <v>#N/A</v>
      </c>
      <c r="BU19" s="40" t="e">
        <f t="shared" si="119"/>
        <v>#N/A</v>
      </c>
      <c r="BV19" s="40" t="e">
        <f t="shared" si="119"/>
        <v>#N/A</v>
      </c>
      <c r="BW19" s="40" t="e">
        <f t="shared" si="119"/>
        <v>#N/A</v>
      </c>
      <c r="BX19" s="40" t="e">
        <f t="shared" si="119"/>
        <v>#N/A</v>
      </c>
      <c r="BY19" s="40" t="e">
        <f t="shared" si="119"/>
        <v>#N/A</v>
      </c>
      <c r="BZ19" s="40" t="e">
        <f t="shared" si="119"/>
        <v>#N/A</v>
      </c>
      <c r="CA19" s="40" t="e">
        <f t="shared" si="119"/>
        <v>#N/A</v>
      </c>
      <c r="CB19" s="40" t="e">
        <f t="shared" si="119"/>
        <v>#N/A</v>
      </c>
      <c r="CC19" s="40" t="e">
        <f t="shared" si="119"/>
        <v>#N/A</v>
      </c>
      <c r="CD19" s="40" t="e">
        <f t="shared" si="119"/>
        <v>#N/A</v>
      </c>
      <c r="CE19" s="40" t="e">
        <f t="shared" si="119"/>
        <v>#N/A</v>
      </c>
      <c r="CF19" s="40" t="e">
        <f t="shared" si="119"/>
        <v>#N/A</v>
      </c>
      <c r="CG19" s="40" t="e">
        <f t="shared" si="119"/>
        <v>#N/A</v>
      </c>
      <c r="CH19" s="40" t="e">
        <f t="shared" si="119"/>
        <v>#N/A</v>
      </c>
      <c r="CI19" s="40" t="e">
        <f t="shared" si="119"/>
        <v>#N/A</v>
      </c>
      <c r="CJ19" s="40" t="e">
        <f t="shared" si="119"/>
        <v>#N/A</v>
      </c>
      <c r="CK19" s="40" t="e">
        <f t="shared" si="119"/>
        <v>#N/A</v>
      </c>
      <c r="CL19" s="40" t="e">
        <f t="shared" si="119"/>
        <v>#N/A</v>
      </c>
      <c r="CM19" s="40" t="e">
        <f t="shared" si="119"/>
        <v>#N/A</v>
      </c>
      <c r="CN19" s="40" t="e">
        <f t="shared" si="119"/>
        <v>#N/A</v>
      </c>
      <c r="CO19" s="40" t="e">
        <f t="shared" si="119"/>
        <v>#N/A</v>
      </c>
      <c r="CP19" s="40" t="e">
        <f t="shared" si="119"/>
        <v>#N/A</v>
      </c>
      <c r="CQ19" s="40" t="e">
        <f t="shared" si="119"/>
        <v>#N/A</v>
      </c>
      <c r="CR19" s="40" t="e">
        <f t="shared" si="119"/>
        <v>#N/A</v>
      </c>
      <c r="CS19" s="40" t="e">
        <f t="shared" si="119"/>
        <v>#N/A</v>
      </c>
      <c r="CT19" s="40" t="e">
        <f t="shared" si="119"/>
        <v>#N/A</v>
      </c>
      <c r="CU19" s="40" t="e">
        <f t="shared" si="119"/>
        <v>#N/A</v>
      </c>
      <c r="CV19" s="40" t="e">
        <f t="shared" si="119"/>
        <v>#N/A</v>
      </c>
      <c r="CW19" s="40" t="e">
        <f t="shared" si="119"/>
        <v>#N/A</v>
      </c>
      <c r="CX19" s="40" t="e">
        <f t="shared" si="119"/>
        <v>#N/A</v>
      </c>
      <c r="CY19" s="40" t="e">
        <f t="shared" si="119"/>
        <v>#N/A</v>
      </c>
      <c r="CZ19" s="40" t="e">
        <f t="shared" si="119"/>
        <v>#N/A</v>
      </c>
      <c r="DA19" s="40" t="e">
        <f t="shared" si="119"/>
        <v>#N/A</v>
      </c>
      <c r="DB19" s="40" t="e">
        <f t="shared" si="119"/>
        <v>#N/A</v>
      </c>
      <c r="DC19" s="40" t="e">
        <f t="shared" si="119"/>
        <v>#N/A</v>
      </c>
      <c r="DD19" s="40" t="e">
        <f t="shared" si="119"/>
        <v>#N/A</v>
      </c>
      <c r="DE19" s="40" t="e">
        <f t="shared" si="119"/>
        <v>#N/A</v>
      </c>
      <c r="DF19" s="40" t="e">
        <f t="shared" si="119"/>
        <v>#N/A</v>
      </c>
      <c r="DG19" s="40" t="e">
        <f t="shared" si="119"/>
        <v>#N/A</v>
      </c>
      <c r="DH19" s="40" t="e">
        <f t="shared" si="119"/>
        <v>#N/A</v>
      </c>
      <c r="DI19" s="40" t="e">
        <f t="shared" si="119"/>
        <v>#N/A</v>
      </c>
      <c r="DJ19" s="40" t="e">
        <f t="shared" si="119"/>
        <v>#N/A</v>
      </c>
      <c r="DK19" s="40" t="e">
        <f t="shared" si="119"/>
        <v>#N/A</v>
      </c>
      <c r="DL19" s="40" t="e">
        <f t="shared" si="119"/>
        <v>#N/A</v>
      </c>
      <c r="DM19" s="40" t="e">
        <f t="shared" si="119"/>
        <v>#N/A</v>
      </c>
      <c r="DN19" s="40" t="e">
        <f t="shared" si="119"/>
        <v>#N/A</v>
      </c>
      <c r="DO19" s="40" t="e">
        <f t="shared" si="119"/>
        <v>#N/A</v>
      </c>
      <c r="DP19" s="40" t="e">
        <f t="shared" si="119"/>
        <v>#N/A</v>
      </c>
      <c r="DQ19" s="40" t="e">
        <f t="shared" si="119"/>
        <v>#N/A</v>
      </c>
      <c r="DR19" s="40" t="e">
        <f t="shared" si="119"/>
        <v>#N/A</v>
      </c>
      <c r="DS19" s="40" t="e">
        <f t="shared" si="119"/>
        <v>#N/A</v>
      </c>
      <c r="DT19" s="40" t="e">
        <f t="shared" si="119"/>
        <v>#N/A</v>
      </c>
      <c r="DU19" s="40" t="e">
        <f t="shared" si="119"/>
        <v>#N/A</v>
      </c>
      <c r="DV19" s="40" t="e">
        <f t="shared" si="119"/>
        <v>#N/A</v>
      </c>
      <c r="DW19" s="40" t="e">
        <f t="shared" si="119"/>
        <v>#N/A</v>
      </c>
      <c r="DX19" s="40" t="e">
        <f t="shared" si="119"/>
        <v>#N/A</v>
      </c>
      <c r="DY19" s="40" t="e">
        <f t="shared" si="119"/>
        <v>#N/A</v>
      </c>
      <c r="DZ19" s="40" t="e">
        <f t="shared" si="119"/>
        <v>#N/A</v>
      </c>
      <c r="EA19" s="40" t="e">
        <f t="shared" si="119"/>
        <v>#N/A</v>
      </c>
      <c r="EB19" s="40" t="e">
        <f t="shared" si="119"/>
        <v>#N/A</v>
      </c>
      <c r="EC19" s="40" t="e">
        <f t="shared" si="119"/>
        <v>#N/A</v>
      </c>
      <c r="ED19" s="40" t="e">
        <f t="shared" si="119"/>
        <v>#N/A</v>
      </c>
      <c r="EE19" s="40" t="e">
        <f t="shared" si="119"/>
        <v>#N/A</v>
      </c>
      <c r="EF19" s="40" t="e">
        <f t="shared" ref="EF19:GQ19" si="120">$C$16</f>
        <v>#N/A</v>
      </c>
      <c r="EG19" s="40" t="e">
        <f t="shared" si="120"/>
        <v>#N/A</v>
      </c>
      <c r="EH19" s="40" t="e">
        <f t="shared" si="120"/>
        <v>#N/A</v>
      </c>
      <c r="EI19" s="40" t="e">
        <f t="shared" si="120"/>
        <v>#N/A</v>
      </c>
      <c r="EJ19" s="40" t="e">
        <f t="shared" si="120"/>
        <v>#N/A</v>
      </c>
      <c r="EK19" s="40" t="e">
        <f t="shared" si="120"/>
        <v>#N/A</v>
      </c>
      <c r="EL19" s="40" t="e">
        <f t="shared" si="120"/>
        <v>#N/A</v>
      </c>
      <c r="EM19" s="40" t="e">
        <f t="shared" si="120"/>
        <v>#N/A</v>
      </c>
      <c r="EN19" s="40" t="e">
        <f t="shared" si="120"/>
        <v>#N/A</v>
      </c>
      <c r="EO19" s="40" t="e">
        <f t="shared" si="120"/>
        <v>#N/A</v>
      </c>
      <c r="EP19" s="40" t="e">
        <f t="shared" si="120"/>
        <v>#N/A</v>
      </c>
      <c r="EQ19" s="40" t="e">
        <f t="shared" si="120"/>
        <v>#N/A</v>
      </c>
      <c r="ER19" s="40" t="e">
        <f t="shared" si="120"/>
        <v>#N/A</v>
      </c>
      <c r="ES19" s="40" t="e">
        <f t="shared" si="120"/>
        <v>#N/A</v>
      </c>
      <c r="ET19" s="40" t="e">
        <f t="shared" si="120"/>
        <v>#N/A</v>
      </c>
      <c r="EU19" s="40" t="e">
        <f t="shared" si="120"/>
        <v>#N/A</v>
      </c>
      <c r="EV19" s="40" t="e">
        <f t="shared" si="120"/>
        <v>#N/A</v>
      </c>
      <c r="EW19" s="40" t="e">
        <f t="shared" si="120"/>
        <v>#N/A</v>
      </c>
      <c r="EX19" s="40" t="e">
        <f t="shared" si="120"/>
        <v>#N/A</v>
      </c>
      <c r="EY19" s="40" t="e">
        <f t="shared" si="120"/>
        <v>#N/A</v>
      </c>
      <c r="EZ19" s="40" t="e">
        <f t="shared" si="120"/>
        <v>#N/A</v>
      </c>
      <c r="FA19" s="40" t="e">
        <f t="shared" si="120"/>
        <v>#N/A</v>
      </c>
      <c r="FB19" s="40" t="e">
        <f t="shared" si="120"/>
        <v>#N/A</v>
      </c>
      <c r="FC19" s="40" t="e">
        <f t="shared" si="120"/>
        <v>#N/A</v>
      </c>
      <c r="FD19" s="40" t="e">
        <f t="shared" si="120"/>
        <v>#N/A</v>
      </c>
      <c r="FE19" s="40" t="e">
        <f t="shared" si="120"/>
        <v>#N/A</v>
      </c>
      <c r="FF19" s="40" t="e">
        <f t="shared" si="120"/>
        <v>#N/A</v>
      </c>
      <c r="FG19" s="40" t="e">
        <f t="shared" si="120"/>
        <v>#N/A</v>
      </c>
      <c r="FH19" s="40" t="e">
        <f t="shared" si="120"/>
        <v>#N/A</v>
      </c>
      <c r="FI19" s="40" t="e">
        <f t="shared" si="120"/>
        <v>#N/A</v>
      </c>
      <c r="FJ19" s="40" t="e">
        <f t="shared" si="120"/>
        <v>#N/A</v>
      </c>
      <c r="FK19" s="40" t="e">
        <f t="shared" si="120"/>
        <v>#N/A</v>
      </c>
      <c r="FL19" s="40" t="e">
        <f t="shared" si="120"/>
        <v>#N/A</v>
      </c>
      <c r="FM19" s="40" t="e">
        <f t="shared" si="120"/>
        <v>#N/A</v>
      </c>
      <c r="FN19" s="40" t="e">
        <f t="shared" si="120"/>
        <v>#N/A</v>
      </c>
      <c r="FO19" s="40" t="e">
        <f t="shared" si="120"/>
        <v>#N/A</v>
      </c>
      <c r="FP19" s="40" t="e">
        <f t="shared" si="120"/>
        <v>#N/A</v>
      </c>
      <c r="FQ19" s="40" t="e">
        <f t="shared" si="120"/>
        <v>#N/A</v>
      </c>
      <c r="FR19" s="40" t="e">
        <f t="shared" si="120"/>
        <v>#N/A</v>
      </c>
      <c r="FS19" s="40" t="e">
        <f t="shared" si="120"/>
        <v>#N/A</v>
      </c>
      <c r="FT19" s="40" t="e">
        <f t="shared" si="120"/>
        <v>#N/A</v>
      </c>
      <c r="FU19" s="40" t="e">
        <f t="shared" si="120"/>
        <v>#N/A</v>
      </c>
      <c r="FV19" s="40" t="e">
        <f t="shared" si="120"/>
        <v>#N/A</v>
      </c>
      <c r="FW19" s="40" t="e">
        <f t="shared" si="120"/>
        <v>#N/A</v>
      </c>
      <c r="FX19" s="40" t="e">
        <f t="shared" si="120"/>
        <v>#N/A</v>
      </c>
      <c r="FY19" s="40" t="e">
        <f t="shared" si="120"/>
        <v>#N/A</v>
      </c>
      <c r="FZ19" s="40" t="e">
        <f t="shared" si="120"/>
        <v>#N/A</v>
      </c>
      <c r="GA19" s="40" t="e">
        <f t="shared" si="120"/>
        <v>#N/A</v>
      </c>
      <c r="GB19" s="40" t="e">
        <f t="shared" si="120"/>
        <v>#N/A</v>
      </c>
      <c r="GC19" s="40" t="e">
        <f t="shared" si="120"/>
        <v>#N/A</v>
      </c>
      <c r="GD19" s="40" t="e">
        <f t="shared" si="120"/>
        <v>#N/A</v>
      </c>
      <c r="GE19" s="40" t="e">
        <f t="shared" si="120"/>
        <v>#N/A</v>
      </c>
      <c r="GF19" s="40" t="e">
        <f t="shared" si="120"/>
        <v>#N/A</v>
      </c>
      <c r="GG19" s="40" t="e">
        <f t="shared" si="120"/>
        <v>#N/A</v>
      </c>
      <c r="GH19" s="40" t="e">
        <f t="shared" si="120"/>
        <v>#N/A</v>
      </c>
      <c r="GI19" s="40" t="e">
        <f t="shared" si="120"/>
        <v>#N/A</v>
      </c>
      <c r="GJ19" s="40" t="e">
        <f t="shared" si="120"/>
        <v>#N/A</v>
      </c>
      <c r="GK19" s="40" t="e">
        <f t="shared" si="120"/>
        <v>#N/A</v>
      </c>
      <c r="GL19" s="40" t="e">
        <f t="shared" si="120"/>
        <v>#N/A</v>
      </c>
      <c r="GM19" s="40" t="e">
        <f t="shared" si="120"/>
        <v>#N/A</v>
      </c>
      <c r="GN19" s="40" t="e">
        <f t="shared" si="120"/>
        <v>#N/A</v>
      </c>
      <c r="GO19" s="40" t="e">
        <f t="shared" si="120"/>
        <v>#N/A</v>
      </c>
      <c r="GP19" s="40" t="e">
        <f t="shared" si="120"/>
        <v>#N/A</v>
      </c>
      <c r="GQ19" s="40" t="e">
        <f t="shared" si="120"/>
        <v>#N/A</v>
      </c>
      <c r="GR19" s="40" t="e">
        <f t="shared" ref="GR19:IN19" si="121">$C$16</f>
        <v>#N/A</v>
      </c>
      <c r="GS19" s="40" t="e">
        <f t="shared" si="121"/>
        <v>#N/A</v>
      </c>
      <c r="GT19" s="40" t="e">
        <f t="shared" si="121"/>
        <v>#N/A</v>
      </c>
      <c r="GU19" s="40" t="e">
        <f t="shared" si="121"/>
        <v>#N/A</v>
      </c>
      <c r="GV19" s="40" t="e">
        <f t="shared" si="121"/>
        <v>#N/A</v>
      </c>
      <c r="GW19" s="40" t="e">
        <f t="shared" si="121"/>
        <v>#N/A</v>
      </c>
      <c r="GX19" s="40" t="e">
        <f t="shared" si="121"/>
        <v>#N/A</v>
      </c>
      <c r="GY19" s="40" t="e">
        <f t="shared" si="121"/>
        <v>#N/A</v>
      </c>
      <c r="GZ19" s="40" t="e">
        <f t="shared" si="121"/>
        <v>#N/A</v>
      </c>
      <c r="HA19" s="40" t="e">
        <f t="shared" si="121"/>
        <v>#N/A</v>
      </c>
      <c r="HB19" s="40" t="e">
        <f t="shared" si="121"/>
        <v>#N/A</v>
      </c>
      <c r="HC19" s="40" t="e">
        <f t="shared" si="121"/>
        <v>#N/A</v>
      </c>
      <c r="HD19" s="40" t="e">
        <f t="shared" si="121"/>
        <v>#N/A</v>
      </c>
      <c r="HE19" s="40" t="e">
        <f t="shared" si="121"/>
        <v>#N/A</v>
      </c>
      <c r="HF19" s="40" t="e">
        <f t="shared" si="121"/>
        <v>#N/A</v>
      </c>
      <c r="HG19" s="40" t="e">
        <f t="shared" si="121"/>
        <v>#N/A</v>
      </c>
      <c r="HH19" s="40" t="e">
        <f t="shared" si="121"/>
        <v>#N/A</v>
      </c>
      <c r="HI19" s="40" t="e">
        <f t="shared" si="121"/>
        <v>#N/A</v>
      </c>
      <c r="HJ19" s="40" t="e">
        <f t="shared" si="121"/>
        <v>#N/A</v>
      </c>
      <c r="HK19" s="40" t="e">
        <f t="shared" si="121"/>
        <v>#N/A</v>
      </c>
      <c r="HL19" s="40" t="e">
        <f t="shared" si="121"/>
        <v>#N/A</v>
      </c>
      <c r="HM19" s="40" t="e">
        <f t="shared" si="121"/>
        <v>#N/A</v>
      </c>
      <c r="HN19" s="40" t="e">
        <f t="shared" si="121"/>
        <v>#N/A</v>
      </c>
      <c r="HO19" s="40" t="e">
        <f t="shared" si="121"/>
        <v>#N/A</v>
      </c>
      <c r="HP19" s="40" t="e">
        <f t="shared" si="121"/>
        <v>#N/A</v>
      </c>
      <c r="HQ19" s="40" t="e">
        <f t="shared" si="121"/>
        <v>#N/A</v>
      </c>
      <c r="HR19" s="40" t="e">
        <f t="shared" si="121"/>
        <v>#N/A</v>
      </c>
      <c r="HS19" s="40" t="e">
        <f t="shared" si="121"/>
        <v>#N/A</v>
      </c>
      <c r="HT19" s="40" t="e">
        <f t="shared" si="121"/>
        <v>#N/A</v>
      </c>
      <c r="HU19" s="40" t="e">
        <f t="shared" si="121"/>
        <v>#N/A</v>
      </c>
      <c r="HV19" s="40" t="e">
        <f t="shared" si="121"/>
        <v>#N/A</v>
      </c>
      <c r="HW19" s="40" t="e">
        <f t="shared" si="121"/>
        <v>#N/A</v>
      </c>
      <c r="HX19" s="40" t="e">
        <f t="shared" si="121"/>
        <v>#N/A</v>
      </c>
      <c r="HY19" s="40" t="e">
        <f t="shared" si="121"/>
        <v>#N/A</v>
      </c>
      <c r="HZ19" s="40" t="e">
        <f t="shared" si="121"/>
        <v>#N/A</v>
      </c>
      <c r="IA19" s="40" t="e">
        <f t="shared" si="121"/>
        <v>#N/A</v>
      </c>
      <c r="IB19" s="40" t="e">
        <f t="shared" si="121"/>
        <v>#N/A</v>
      </c>
      <c r="IC19" s="40" t="e">
        <f t="shared" si="121"/>
        <v>#N/A</v>
      </c>
      <c r="ID19" s="40" t="e">
        <f t="shared" si="121"/>
        <v>#N/A</v>
      </c>
      <c r="IE19" s="40" t="e">
        <f t="shared" si="121"/>
        <v>#N/A</v>
      </c>
      <c r="IF19" s="40" t="e">
        <f t="shared" si="121"/>
        <v>#N/A</v>
      </c>
      <c r="IG19" s="40" t="e">
        <f t="shared" si="121"/>
        <v>#N/A</v>
      </c>
      <c r="IH19" s="40" t="e">
        <f t="shared" si="121"/>
        <v>#N/A</v>
      </c>
      <c r="II19" s="40" t="e">
        <f t="shared" si="121"/>
        <v>#N/A</v>
      </c>
      <c r="IJ19" s="40" t="e">
        <f t="shared" si="121"/>
        <v>#N/A</v>
      </c>
      <c r="IK19" s="40" t="e">
        <f t="shared" si="121"/>
        <v>#N/A</v>
      </c>
      <c r="IL19" s="40" t="e">
        <f t="shared" si="121"/>
        <v>#N/A</v>
      </c>
      <c r="IM19" s="40" t="e">
        <f t="shared" si="121"/>
        <v>#N/A</v>
      </c>
      <c r="IN19" s="40" t="e">
        <f t="shared" si="121"/>
        <v>#N/A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26.085000000000001</v>
      </c>
      <c r="H20" s="40">
        <f t="shared" ref="H20:BS20" ca="1" si="122">H9*$C$15</f>
        <v>26.555</v>
      </c>
      <c r="I20" s="40">
        <f t="shared" ca="1" si="122"/>
        <v>30.761500000000002</v>
      </c>
      <c r="J20" s="40">
        <f t="shared" ca="1" si="122"/>
        <v>57.527999999999999</v>
      </c>
      <c r="K20" s="40">
        <f t="shared" ca="1" si="122"/>
        <v>91.191749999999999</v>
      </c>
      <c r="L20" s="40">
        <f t="shared" ca="1" si="122"/>
        <v>129.297</v>
      </c>
      <c r="M20" s="40">
        <f t="shared" ca="1" si="122"/>
        <v>252.4605</v>
      </c>
      <c r="N20" s="40">
        <f t="shared" ca="1" si="122"/>
        <v>280.62357142857144</v>
      </c>
      <c r="O20" s="40">
        <f t="shared" ca="1" si="122"/>
        <v>376.49937499999999</v>
      </c>
      <c r="P20" s="40">
        <f t="shared" ca="1" si="122"/>
        <v>454.45866666666672</v>
      </c>
      <c r="Q20" s="40">
        <f t="shared" ca="1" si="122"/>
        <v>551.80349999999999</v>
      </c>
      <c r="R20" s="40">
        <f t="shared" ca="1" si="122"/>
        <v>770.40263636363647</v>
      </c>
      <c r="S20" s="40">
        <f t="shared" ca="1" si="122"/>
        <v>879.88700000000006</v>
      </c>
      <c r="T20" s="40">
        <f t="shared" ca="1" si="122"/>
        <v>1043.682</v>
      </c>
      <c r="U20" s="40">
        <f t="shared" ca="1" si="122"/>
        <v>1184.4939999999999</v>
      </c>
      <c r="V20" s="40">
        <f t="shared" ca="1" si="122"/>
        <v>1289.116</v>
      </c>
      <c r="W20" s="40">
        <f t="shared" ca="1" si="122"/>
        <v>1409.201</v>
      </c>
      <c r="X20" s="40">
        <f t="shared" ca="1" si="122"/>
        <v>1325.588</v>
      </c>
      <c r="Y20" s="40">
        <f t="shared" ca="1" si="122"/>
        <v>1530.367</v>
      </c>
      <c r="Z20" s="40">
        <f t="shared" ca="1" si="122"/>
        <v>1481.4870000000001</v>
      </c>
      <c r="AA20" s="40">
        <f t="shared" ca="1" si="122"/>
        <v>1512.883</v>
      </c>
      <c r="AB20" s="40">
        <f t="shared" ca="1" si="122"/>
        <v>1660.2750000000001</v>
      </c>
      <c r="AC20" s="40">
        <f t="shared" ca="1" si="122"/>
        <v>1774.297</v>
      </c>
      <c r="AD20" s="40">
        <f t="shared" ca="1" si="122"/>
        <v>2004.973</v>
      </c>
      <c r="AE20" s="40">
        <f t="shared" ca="1" si="122"/>
        <v>1867.498</v>
      </c>
      <c r="AF20" s="40">
        <f t="shared" ca="1" si="122"/>
        <v>1802.779</v>
      </c>
      <c r="AG20" s="40">
        <f t="shared" ca="1" si="122"/>
        <v>1771.289</v>
      </c>
      <c r="AH20" s="40">
        <f t="shared" ca="1" si="122"/>
        <v>1669.675</v>
      </c>
      <c r="AI20" s="40">
        <f t="shared" ca="1" si="122"/>
        <v>1598.047</v>
      </c>
      <c r="AJ20" s="40">
        <f t="shared" ca="1" si="122"/>
        <v>1466.9169999999999</v>
      </c>
      <c r="AK20" s="40">
        <f t="shared" ca="1" si="122"/>
        <v>1404.7360000000001</v>
      </c>
      <c r="AL20" s="40">
        <f t="shared" ca="1" si="122"/>
        <v>1409.4359999999999</v>
      </c>
      <c r="AM20" s="40">
        <f t="shared" ca="1" si="122"/>
        <v>987.79899999999998</v>
      </c>
      <c r="AN20" s="40">
        <f t="shared" ca="1" si="122"/>
        <v>365.14300000000003</v>
      </c>
      <c r="AO20" s="40">
        <f t="shared" ca="1" si="122"/>
        <v>260.56799999999998</v>
      </c>
      <c r="AP20" s="40">
        <f t="shared" ca="1" si="122"/>
        <v>418.44099999999997</v>
      </c>
      <c r="AQ20" s="40">
        <f t="shared" ca="1" si="122"/>
        <v>381.26400000000001</v>
      </c>
      <c r="AR20" s="40">
        <f t="shared" ca="1" si="122"/>
        <v>365.096</v>
      </c>
      <c r="AS20" s="40">
        <f t="shared" ca="1" si="122"/>
        <v>382.25099999999998</v>
      </c>
      <c r="AT20" s="40">
        <f t="shared" ca="1" si="122"/>
        <v>539.04300000000001</v>
      </c>
      <c r="AU20" s="40">
        <f t="shared" ca="1" si="122"/>
        <v>600.75400000000002</v>
      </c>
      <c r="AV20" s="40">
        <f t="shared" ca="1" si="122"/>
        <v>678.02200000000005</v>
      </c>
      <c r="AW20" s="40">
        <f t="shared" ca="1" si="122"/>
        <v>664.48599999999999</v>
      </c>
      <c r="AX20" s="40">
        <f t="shared" ca="1" si="122"/>
        <v>832.55799999999999</v>
      </c>
      <c r="AY20" s="40">
        <f t="shared" ca="1" si="122"/>
        <v>984.50900000000001</v>
      </c>
      <c r="AZ20" s="40">
        <f t="shared" ca="1" si="122"/>
        <v>1118.4590000000001</v>
      </c>
      <c r="BA20" s="40">
        <f t="shared" ca="1" si="122"/>
        <v>1244.5129999999999</v>
      </c>
      <c r="BB20" s="40">
        <f t="shared" ca="1" si="122"/>
        <v>1331.886</v>
      </c>
      <c r="BC20" s="40">
        <f t="shared" ca="1" si="122"/>
        <v>1493.7070000000001</v>
      </c>
      <c r="BD20" s="40">
        <f t="shared" ca="1" si="122"/>
        <v>1707.51</v>
      </c>
      <c r="BE20" s="40">
        <f t="shared" ca="1" si="122"/>
        <v>1907.8240000000001</v>
      </c>
      <c r="BF20" s="40">
        <f t="shared" ca="1" si="122"/>
        <v>2382.806</v>
      </c>
      <c r="BG20" s="40">
        <f t="shared" ca="1" si="122"/>
        <v>2730.0889999999999</v>
      </c>
      <c r="BH20" s="40">
        <f t="shared" ca="1" si="122"/>
        <v>3193.462</v>
      </c>
      <c r="BI20" s="40">
        <f t="shared" ca="1" si="122"/>
        <v>3625.674</v>
      </c>
      <c r="BJ20" s="40">
        <f t="shared" ca="1" si="122"/>
        <v>4082.5140000000001</v>
      </c>
      <c r="BK20" s="40">
        <f t="shared" ca="1" si="122"/>
        <v>4677.1109999999999</v>
      </c>
      <c r="BL20" s="40">
        <f t="shared" ca="1" si="122"/>
        <v>5785.8410000000003</v>
      </c>
      <c r="BM20" s="40">
        <f t="shared" ca="1" si="122"/>
        <v>6926.3429999999998</v>
      </c>
      <c r="BN20" s="40">
        <f t="shared" ca="1" si="122"/>
        <v>8081.7439999999997</v>
      </c>
      <c r="BO20" s="40">
        <f t="shared" ca="1" si="122"/>
        <v>9097.4609999999993</v>
      </c>
      <c r="BP20" s="40">
        <f t="shared" ca="1" si="122"/>
        <v>10608.699000000001</v>
      </c>
      <c r="BQ20" s="40">
        <f t="shared" ca="1" si="122"/>
        <v>11624.227999999999</v>
      </c>
      <c r="BR20" s="40">
        <f t="shared" ca="1" si="122"/>
        <v>13385.741</v>
      </c>
      <c r="BS20" s="40">
        <f t="shared" ca="1" si="122"/>
        <v>15536.179</v>
      </c>
      <c r="BT20" s="40">
        <f t="shared" ref="BT20:EE20" ca="1" si="123">BT9*$C$15</f>
        <v>17763.978999999999</v>
      </c>
      <c r="BU20" s="40">
        <f t="shared" ca="1" si="123"/>
        <v>19965.365000000002</v>
      </c>
      <c r="BV20" s="40">
        <f t="shared" ca="1" si="123"/>
        <v>21864.352999999999</v>
      </c>
      <c r="BW20" s="40">
        <f t="shared" ca="1" si="123"/>
        <v>23021.351999999999</v>
      </c>
      <c r="BX20" s="40">
        <f t="shared" ca="1" si="123"/>
        <v>25211.364000000001</v>
      </c>
      <c r="BY20" s="40">
        <f t="shared" ca="1" si="123"/>
        <v>27166.281999999999</v>
      </c>
      <c r="BZ20" s="40">
        <f t="shared" ca="1" si="123"/>
        <v>29507.681</v>
      </c>
      <c r="CA20" s="40">
        <f t="shared" ca="1" si="123"/>
        <v>31115.598000000002</v>
      </c>
      <c r="CB20" s="40">
        <f t="shared" ca="1" si="123"/>
        <v>34190.338000000003</v>
      </c>
      <c r="CC20" s="40">
        <f t="shared" ca="1" si="123"/>
        <v>35045.315000000002</v>
      </c>
      <c r="CD20" s="40">
        <f t="shared" ca="1" si="123"/>
        <v>35128.786999999997</v>
      </c>
      <c r="CE20" s="40">
        <f t="shared" ca="1" si="123"/>
        <v>36015.629999999997</v>
      </c>
      <c r="CF20" s="40">
        <f t="shared" ca="1" si="123"/>
        <v>36833.9</v>
      </c>
      <c r="CG20" s="40">
        <f t="shared" ca="1" si="123"/>
        <v>38209.589999999997</v>
      </c>
      <c r="CH20" s="40">
        <f t="shared" si="123"/>
        <v>39668.423000000003</v>
      </c>
      <c r="CI20" s="40">
        <f t="shared" si="123"/>
        <v>39278.135000000002</v>
      </c>
      <c r="CJ20" s="40">
        <f t="shared" si="123"/>
        <v>39266.855000000003</v>
      </c>
      <c r="CK20" s="40">
        <f t="shared" si="123"/>
        <v>38506.582999999999</v>
      </c>
      <c r="CL20" s="40">
        <f t="shared" si="123"/>
        <v>37308.317999999999</v>
      </c>
      <c r="CM20" s="40">
        <f t="shared" si="123"/>
        <v>35382.587</v>
      </c>
      <c r="CN20" s="40">
        <f t="shared" ca="1" si="123"/>
        <v>35165.000026923881</v>
      </c>
      <c r="CO20" s="40">
        <f t="shared" ca="1" si="123"/>
        <v>34948.751115726962</v>
      </c>
      <c r="CP20" s="40">
        <f t="shared" ca="1" si="123"/>
        <v>34733.832037931388</v>
      </c>
      <c r="CQ20" s="40">
        <f t="shared" ca="1" si="123"/>
        <v>34520.234615660716</v>
      </c>
      <c r="CR20" s="40">
        <f t="shared" ca="1" si="123"/>
        <v>34307.950721328758</v>
      </c>
      <c r="CS20" s="40">
        <f t="shared" ca="1" si="123"/>
        <v>34096.972277330344</v>
      </c>
      <c r="CT20" s="40">
        <f t="shared" ca="1" si="123"/>
        <v>33887.291255733908</v>
      </c>
      <c r="CU20" s="40">
        <f t="shared" ca="1" si="123"/>
        <v>33678.899677976071</v>
      </c>
      <c r="CV20" s="40">
        <f t="shared" ca="1" si="123"/>
        <v>33471.789614558009</v>
      </c>
      <c r="CW20" s="40">
        <f t="shared" ca="1" si="123"/>
        <v>33265.953184743747</v>
      </c>
      <c r="CX20" s="40">
        <f t="shared" ca="1" si="123"/>
        <v>33061.382556260294</v>
      </c>
      <c r="CY20" s="40">
        <f t="shared" ca="1" si="123"/>
        <v>32858.06994499961</v>
      </c>
      <c r="CZ20" s="40">
        <f t="shared" ca="1" si="123"/>
        <v>32656.007614722406</v>
      </c>
      <c r="DA20" s="40">
        <f t="shared" ca="1" si="123"/>
        <v>32455.187876763783</v>
      </c>
      <c r="DB20" s="40">
        <f t="shared" ca="1" si="123"/>
        <v>32255.603089740667</v>
      </c>
      <c r="DC20" s="40">
        <f t="shared" ca="1" si="123"/>
        <v>32057.245659261051</v>
      </c>
      <c r="DD20" s="40">
        <f t="shared" ca="1" si="123"/>
        <v>31860.108037635015</v>
      </c>
      <c r="DE20" s="40">
        <f t="shared" ca="1" si="123"/>
        <v>31664.182723587535</v>
      </c>
      <c r="DF20" s="40">
        <f t="shared" ca="1" si="123"/>
        <v>31469.462261973054</v>
      </c>
      <c r="DG20" s="40">
        <f t="shared" ca="1" si="123"/>
        <v>31275.93924349179</v>
      </c>
      <c r="DH20" s="40">
        <f t="shared" ca="1" si="123"/>
        <v>31083.606304407826</v>
      </c>
      <c r="DI20" s="40">
        <f t="shared" ca="1" si="123"/>
        <v>30892.456126268902</v>
      </c>
      <c r="DJ20" s="40">
        <f t="shared" ca="1" si="123"/>
        <v>30702.481435627942</v>
      </c>
      <c r="DK20" s="40">
        <f t="shared" ca="1" si="123"/>
        <v>30513.675003766301</v>
      </c>
      <c r="DL20" s="40">
        <f t="shared" ca="1" si="123"/>
        <v>30326.029646418687</v>
      </c>
      <c r="DM20" s="40">
        <f t="shared" ca="1" si="123"/>
        <v>30139.538223499811</v>
      </c>
      <c r="DN20" s="40">
        <f t="shared" ca="1" si="123"/>
        <v>29954.193638832687</v>
      </c>
      <c r="DO20" s="40">
        <f t="shared" ca="1" si="123"/>
        <v>29769.988839878624</v>
      </c>
      <c r="DP20" s="40">
        <f t="shared" ca="1" si="123"/>
        <v>29586.916817468868</v>
      </c>
      <c r="DQ20" s="40">
        <f t="shared" ca="1" si="123"/>
        <v>29404.970605537896</v>
      </c>
      <c r="DR20" s="40">
        <f t="shared" ca="1" si="123"/>
        <v>29224.143280858345</v>
      </c>
      <c r="DS20" s="40">
        <f t="shared" ca="1" si="123"/>
        <v>29044.427962777598</v>
      </c>
      <c r="DT20" s="40">
        <f t="shared" ca="1" si="123"/>
        <v>28865.817812955927</v>
      </c>
      <c r="DU20" s="40">
        <f t="shared" ca="1" si="123"/>
        <v>28688.306035106332</v>
      </c>
      <c r="DV20" s="40">
        <f t="shared" ca="1" si="123"/>
        <v>28511.885874735919</v>
      </c>
      <c r="DW20" s="40">
        <f t="shared" ca="1" si="123"/>
        <v>28336.550618888868</v>
      </c>
      <c r="DX20" s="40">
        <f t="shared" ca="1" si="123"/>
        <v>28162.29359589102</v>
      </c>
      <c r="DY20" s="40">
        <f t="shared" ca="1" si="123"/>
        <v>27989.108175096011</v>
      </c>
      <c r="DZ20" s="40">
        <f t="shared" ca="1" si="123"/>
        <v>27816.987766632963</v>
      </c>
      <c r="EA20" s="40">
        <f t="shared" ca="1" si="123"/>
        <v>27645.925821155735</v>
      </c>
      <c r="EB20" s="40">
        <f t="shared" ca="1" si="123"/>
        <v>27475.915829593723</v>
      </c>
      <c r="EC20" s="40">
        <f t="shared" ca="1" si="123"/>
        <v>27306.951322904159</v>
      </c>
      <c r="ED20" s="40">
        <f t="shared" ca="1" si="123"/>
        <v>27139.025871825987</v>
      </c>
      <c r="EE20" s="40">
        <f t="shared" ca="1" si="123"/>
        <v>26972.133086635207</v>
      </c>
      <c r="EF20" s="40">
        <f t="shared" ref="EF20:GQ20" ca="1" si="124">EF9*$C$15</f>
        <v>26806.266616901736</v>
      </c>
      <c r="EG20" s="40">
        <f t="shared" ca="1" si="124"/>
        <v>26641.420151247792</v>
      </c>
      <c r="EH20" s="40">
        <f t="shared" ca="1" si="124"/>
        <v>26477.587417107712</v>
      </c>
      <c r="EI20" s="40">
        <f t="shared" ca="1" si="124"/>
        <v>26314.762180489295</v>
      </c>
      <c r="EJ20" s="40">
        <f t="shared" ca="1" si="124"/>
        <v>26152.938245736568</v>
      </c>
      <c r="EK20" s="40">
        <f t="shared" ca="1" si="124"/>
        <v>25992.109455294063</v>
      </c>
      <c r="EL20" s="40">
        <f t="shared" ca="1" si="124"/>
        <v>25832.269689472512</v>
      </c>
      <c r="EM20" s="40">
        <f t="shared" ca="1" si="124"/>
        <v>25673.412866215967</v>
      </c>
      <c r="EN20" s="40">
        <f t="shared" ca="1" si="124"/>
        <v>25515.532940870387</v>
      </c>
      <c r="EO20" s="40">
        <f t="shared" ca="1" si="124"/>
        <v>25358.623905953635</v>
      </c>
      <c r="EP20" s="40">
        <f t="shared" ca="1" si="124"/>
        <v>25202.679790926875</v>
      </c>
      <c r="EQ20" s="40">
        <f t="shared" ca="1" si="124"/>
        <v>25047.694661967413</v>
      </c>
      <c r="ER20" s="40">
        <f t="shared" ca="1" si="124"/>
        <v>24893.662621742864</v>
      </c>
      <c r="ES20" s="40">
        <f t="shared" ca="1" si="124"/>
        <v>24740.577809186812</v>
      </c>
      <c r="ET20" s="40">
        <f t="shared" ca="1" si="124"/>
        <v>24588.434399275739</v>
      </c>
      <c r="EU20" s="40">
        <f t="shared" ca="1" si="124"/>
        <v>24437.226602807405</v>
      </c>
      <c r="EV20" s="40">
        <f t="shared" ca="1" si="124"/>
        <v>24286.948666180549</v>
      </c>
      <c r="EW20" s="40">
        <f t="shared" ca="1" si="124"/>
        <v>24137.594871175977</v>
      </c>
      <c r="EX20" s="40">
        <f t="shared" ca="1" si="124"/>
        <v>23989.159534738963</v>
      </c>
      <c r="EY20" s="40">
        <f t="shared" ca="1" si="124"/>
        <v>23841.637008763006</v>
      </c>
      <c r="EZ20" s="40">
        <f t="shared" ca="1" si="124"/>
        <v>23695.021679874921</v>
      </c>
      <c r="FA20" s="40">
        <f t="shared" ca="1" si="124"/>
        <v>23549.307969221227</v>
      </c>
      <c r="FB20" s="40">
        <f t="shared" ca="1" si="124"/>
        <v>23404.490332255897</v>
      </c>
      <c r="FC20" s="40">
        <f t="shared" ca="1" si="124"/>
        <v>23260.56325852935</v>
      </c>
      <c r="FD20" s="40">
        <f t="shared" ca="1" si="124"/>
        <v>23117.521271478796</v>
      </c>
      <c r="FE20" s="40">
        <f t="shared" ca="1" si="124"/>
        <v>22975.358928219841</v>
      </c>
      <c r="FF20" s="40">
        <f t="shared" ca="1" si="124"/>
        <v>22834.070819339369</v>
      </c>
      <c r="FG20" s="40">
        <f t="shared" ca="1" si="124"/>
        <v>22693.651568689722</v>
      </c>
      <c r="FH20" s="40">
        <f t="shared" ca="1" si="124"/>
        <v>22554.095833184139</v>
      </c>
      <c r="FI20" s="40">
        <f t="shared" ca="1" si="124"/>
        <v>22415.398302593418</v>
      </c>
      <c r="FJ20" s="40">
        <f t="shared" ca="1" si="124"/>
        <v>22277.553699343891</v>
      </c>
      <c r="FK20" s="40">
        <f t="shared" ca="1" si="124"/>
        <v>22140.556778316579</v>
      </c>
      <c r="FL20" s="40">
        <f t="shared" ca="1" si="124"/>
        <v>22004.402326647629</v>
      </c>
      <c r="FM20" s="40">
        <f t="shared" ca="1" si="124"/>
        <v>21869.085163529951</v>
      </c>
      <c r="FN20" s="40">
        <f t="shared" ca="1" si="124"/>
        <v>21734.600140016089</v>
      </c>
      <c r="FO20" s="40">
        <f t="shared" ca="1" si="124"/>
        <v>21600.942138822284</v>
      </c>
      <c r="FP20" s="40">
        <f t="shared" ca="1" si="124"/>
        <v>21468.106074133775</v>
      </c>
      <c r="FQ20" s="40">
        <f t="shared" ca="1" si="124"/>
        <v>21336.086891411269</v>
      </c>
      <c r="FR20" s="40">
        <f t="shared" ca="1" si="124"/>
        <v>21204.879567198619</v>
      </c>
      <c r="FS20" s="40">
        <f t="shared" ca="1" si="124"/>
        <v>21074.479108931664</v>
      </c>
      <c r="FT20" s="40">
        <f t="shared" ca="1" si="124"/>
        <v>20944.880554748263</v>
      </c>
      <c r="FU20" s="40">
        <f t="shared" ca="1" si="124"/>
        <v>20816.078973299496</v>
      </c>
      <c r="FV20" s="40">
        <f t="shared" ca="1" si="124"/>
        <v>20688.069463562013</v>
      </c>
      <c r="FW20" s="40">
        <f t="shared" ca="1" si="124"/>
        <v>20560.847154651561</v>
      </c>
      <c r="FX20" s="40">
        <f t="shared" ca="1" si="124"/>
        <v>20434.407205637617</v>
      </c>
      <c r="FY20" s="40">
        <f t="shared" ca="1" si="124"/>
        <v>20308.744805359209</v>
      </c>
      <c r="FZ20" s="40">
        <f t="shared" ca="1" si="124"/>
        <v>20183.855172241838</v>
      </c>
      <c r="GA20" s="40">
        <f t="shared" ca="1" si="124"/>
        <v>20059.733554115526</v>
      </c>
      <c r="GB20" s="40">
        <f t="shared" ca="1" si="124"/>
        <v>19936.375228034012</v>
      </c>
      <c r="GC20" s="40">
        <f t="shared" ca="1" si="124"/>
        <v>19813.77550009502</v>
      </c>
      <c r="GD20" s="40">
        <f t="shared" ca="1" si="124"/>
        <v>19691.92970526166</v>
      </c>
      <c r="GE20" s="40">
        <f t="shared" ca="1" si="124"/>
        <v>19570.833207184918</v>
      </c>
      <c r="GF20" s="40">
        <f t="shared" ca="1" si="124"/>
        <v>19450.481398027237</v>
      </c>
      <c r="GG20" s="40">
        <f t="shared" ca="1" si="124"/>
        <v>19330.869698287188</v>
      </c>
      <c r="GH20" s="40">
        <f t="shared" ca="1" si="124"/>
        <v>19211.99355662521</v>
      </c>
      <c r="GI20" s="40">
        <f t="shared" ca="1" si="124"/>
        <v>19093.848449690435</v>
      </c>
      <c r="GJ20" s="40">
        <f t="shared" ca="1" si="124"/>
        <v>18976.429881948556</v>
      </c>
      <c r="GK20" s="40">
        <f t="shared" ca="1" si="124"/>
        <v>18859.73338551079</v>
      </c>
      <c r="GL20" s="40">
        <f t="shared" ca="1" si="124"/>
        <v>18743.754519963848</v>
      </c>
      <c r="GM20" s="40">
        <f t="shared" ca="1" si="124"/>
        <v>18628.488872200985</v>
      </c>
      <c r="GN20" s="40">
        <f t="shared" ca="1" si="124"/>
        <v>18513.932056254082</v>
      </c>
      <c r="GO20" s="40">
        <f t="shared" ca="1" si="124"/>
        <v>18400.079713126732</v>
      </c>
      <c r="GP20" s="40">
        <f t="shared" ca="1" si="124"/>
        <v>18286.927510628408</v>
      </c>
      <c r="GQ20" s="40">
        <f t="shared" ca="1" si="124"/>
        <v>18174.471143209594</v>
      </c>
      <c r="GR20" s="40">
        <f t="shared" ref="GR20:IN20" ca="1" si="125">GR9*$C$15</f>
        <v>18062.706331797974</v>
      </c>
      <c r="GS20" s="40">
        <f t="shared" ca="1" si="125"/>
        <v>17951.628823635587</v>
      </c>
      <c r="GT20" s="40">
        <f t="shared" ca="1" si="125"/>
        <v>17841.234392117029</v>
      </c>
      <c r="GU20" s="40">
        <f t="shared" ca="1" si="125"/>
        <v>17731.518836628609</v>
      </c>
      <c r="GV20" s="40">
        <f t="shared" ca="1" si="125"/>
        <v>17622.477982388518</v>
      </c>
      <c r="GW20" s="40">
        <f t="shared" ca="1" si="125"/>
        <v>17514.107680287983</v>
      </c>
      <c r="GX20" s="40">
        <f t="shared" ca="1" si="125"/>
        <v>17406.403806733371</v>
      </c>
      <c r="GY20" s="40">
        <f t="shared" ca="1" si="125"/>
        <v>17299.362263489293</v>
      </c>
      <c r="GZ20" s="40">
        <f t="shared" ca="1" si="125"/>
        <v>17192.978977522671</v>
      </c>
      <c r="HA20" s="40">
        <f t="shared" ca="1" si="125"/>
        <v>17087.249900847735</v>
      </c>
      <c r="HB20" s="40">
        <f t="shared" ca="1" si="125"/>
        <v>16982.171010372014</v>
      </c>
      <c r="HC20" s="40">
        <f t="shared" ca="1" si="125"/>
        <v>16877.738307743239</v>
      </c>
      <c r="HD20" s="40">
        <f t="shared" ca="1" si="125"/>
        <v>16773.947819197198</v>
      </c>
      <c r="HE20" s="40">
        <f t="shared" ca="1" si="125"/>
        <v>16670.795595406555</v>
      </c>
      <c r="HF20" s="40">
        <f t="shared" ca="1" si="125"/>
        <v>16568.277711330546</v>
      </c>
      <c r="HG20" s="40">
        <f t="shared" ca="1" si="125"/>
        <v>16466.390266065649</v>
      </c>
      <c r="HH20" s="40">
        <f t="shared" ca="1" si="125"/>
        <v>16365.129382697132</v>
      </c>
      <c r="HI20" s="40">
        <f t="shared" ca="1" si="125"/>
        <v>16264.491208151552</v>
      </c>
      <c r="HJ20" s="40">
        <f t="shared" ca="1" si="125"/>
        <v>16164.471913050125</v>
      </c>
      <c r="HK20" s="40">
        <f t="shared" ca="1" si="125"/>
        <v>16065.067691563025</v>
      </c>
      <c r="HL20" s="40">
        <f t="shared" ca="1" si="125"/>
        <v>15966.274761264565</v>
      </c>
      <c r="HM20" s="40">
        <f t="shared" ca="1" si="125"/>
        <v>15868.089362989273</v>
      </c>
      <c r="HN20" s="40">
        <f t="shared" ca="1" si="125"/>
        <v>15770.507760688846</v>
      </c>
      <c r="HO20" s="40">
        <f t="shared" ca="1" si="125"/>
        <v>15673.526241290001</v>
      </c>
      <c r="HP20" s="40">
        <f t="shared" ca="1" si="125"/>
        <v>15577.141114553184</v>
      </c>
      <c r="HQ20" s="40">
        <f t="shared" ca="1" si="125"/>
        <v>15481.348712932147</v>
      </c>
      <c r="HR20" s="40">
        <f t="shared" ca="1" si="125"/>
        <v>15386.145391434407</v>
      </c>
      <c r="HS20" s="40">
        <f t="shared" ca="1" si="125"/>
        <v>15291.527527482533</v>
      </c>
      <c r="HT20" s="40">
        <f t="shared" ca="1" si="125"/>
        <v>15197.491520776321</v>
      </c>
      <c r="HU20" s="40">
        <f t="shared" ca="1" si="125"/>
        <v>15104.03379315579</v>
      </c>
      <c r="HV20" s="40">
        <f t="shared" ca="1" si="125"/>
        <v>15011.150788465029</v>
      </c>
      <c r="HW20" s="40">
        <f t="shared" ca="1" si="125"/>
        <v>14918.838972416888</v>
      </c>
      <c r="HX20" s="40">
        <f t="shared" ca="1" si="125"/>
        <v>14827.09483245849</v>
      </c>
      <c r="HY20" s="40">
        <f t="shared" ca="1" si="125"/>
        <v>14735.91487763757</v>
      </c>
      <c r="HZ20" s="40">
        <f t="shared" ca="1" si="125"/>
        <v>14645.295638469655</v>
      </c>
      <c r="IA20" s="40">
        <f t="shared" ca="1" si="125"/>
        <v>14555.233666806036</v>
      </c>
      <c r="IB20" s="40">
        <f t="shared" ca="1" si="125"/>
        <v>14465.725535702562</v>
      </c>
      <c r="IC20" s="40">
        <f t="shared" ca="1" si="125"/>
        <v>14376.767839289254</v>
      </c>
      <c r="ID20" s="40">
        <f t="shared" ca="1" si="125"/>
        <v>14288.357192640689</v>
      </c>
      <c r="IE20" s="40">
        <f t="shared" ca="1" si="125"/>
        <v>14200.490231647218</v>
      </c>
      <c r="IF20" s="40">
        <f t="shared" ca="1" si="125"/>
        <v>14113.163612886947</v>
      </c>
      <c r="IG20" s="40">
        <f t="shared" ca="1" si="125"/>
        <v>14026.374013498522</v>
      </c>
      <c r="IH20" s="40">
        <f t="shared" ca="1" si="125"/>
        <v>13940.118131054687</v>
      </c>
      <c r="II20" s="40">
        <f t="shared" ca="1" si="125"/>
        <v>13854.392683436634</v>
      </c>
      <c r="IJ20" s="40">
        <f t="shared" ca="1" si="125"/>
        <v>13769.194408709098</v>
      </c>
      <c r="IK20" s="40">
        <f t="shared" ca="1" si="125"/>
        <v>13684.52006499625</v>
      </c>
      <c r="IL20" s="40">
        <f t="shared" ca="1" si="125"/>
        <v>13600.366430358341</v>
      </c>
      <c r="IM20" s="40">
        <f t="shared" ca="1" si="125"/>
        <v>13516.730302669097</v>
      </c>
      <c r="IN20" s="40">
        <f t="shared" ca="1" si="125"/>
        <v>13433.608499493877</v>
      </c>
    </row>
    <row r="21" spans="2:248" x14ac:dyDescent="0.3">
      <c r="B21" s="19" t="s">
        <v>489</v>
      </c>
      <c r="C21" s="40">
        <f>C20*C19</f>
        <v>2765243340.4000001</v>
      </c>
      <c r="F21" s="19" t="str">
        <f>F10</f>
        <v>5% daily increase</v>
      </c>
      <c r="G21" s="40">
        <f>G10*$C$15</f>
        <v>26.085000000000001</v>
      </c>
      <c r="H21" s="40">
        <f t="shared" ref="H21:BS22" ca="1" si="126">H10*$C$15</f>
        <v>26.555</v>
      </c>
      <c r="I21" s="40">
        <f t="shared" ca="1" si="126"/>
        <v>30.761500000000002</v>
      </c>
      <c r="J21" s="40">
        <f t="shared" ca="1" si="126"/>
        <v>57.527999999999999</v>
      </c>
      <c r="K21" s="40">
        <f t="shared" ca="1" si="126"/>
        <v>91.191749999999999</v>
      </c>
      <c r="L21" s="40">
        <f t="shared" ca="1" si="126"/>
        <v>129.297</v>
      </c>
      <c r="M21" s="40">
        <f t="shared" ca="1" si="126"/>
        <v>252.4605</v>
      </c>
      <c r="N21" s="40">
        <f t="shared" ca="1" si="126"/>
        <v>280.62357142857144</v>
      </c>
      <c r="O21" s="40">
        <f t="shared" ca="1" si="126"/>
        <v>376.49937499999999</v>
      </c>
      <c r="P21" s="40">
        <f t="shared" ca="1" si="126"/>
        <v>454.45866666666672</v>
      </c>
      <c r="Q21" s="40">
        <f t="shared" ca="1" si="126"/>
        <v>551.80349999999999</v>
      </c>
      <c r="R21" s="40">
        <f t="shared" ca="1" si="126"/>
        <v>770.40263636363647</v>
      </c>
      <c r="S21" s="40">
        <f t="shared" ca="1" si="126"/>
        <v>879.88700000000006</v>
      </c>
      <c r="T21" s="40">
        <f t="shared" ca="1" si="126"/>
        <v>1043.682</v>
      </c>
      <c r="U21" s="40">
        <f t="shared" ca="1" si="126"/>
        <v>1184.4939999999999</v>
      </c>
      <c r="V21" s="40">
        <f t="shared" ca="1" si="126"/>
        <v>1289.116</v>
      </c>
      <c r="W21" s="40">
        <f t="shared" ca="1" si="126"/>
        <v>1409.201</v>
      </c>
      <c r="X21" s="40">
        <f t="shared" ca="1" si="126"/>
        <v>1325.588</v>
      </c>
      <c r="Y21" s="40">
        <f t="shared" ca="1" si="126"/>
        <v>1530.367</v>
      </c>
      <c r="Z21" s="40">
        <f t="shared" ca="1" si="126"/>
        <v>1481.4870000000001</v>
      </c>
      <c r="AA21" s="40">
        <f t="shared" ca="1" si="126"/>
        <v>1512.883</v>
      </c>
      <c r="AB21" s="40">
        <f t="shared" ca="1" si="126"/>
        <v>1660.2750000000001</v>
      </c>
      <c r="AC21" s="40">
        <f t="shared" ca="1" si="126"/>
        <v>1774.297</v>
      </c>
      <c r="AD21" s="40">
        <f t="shared" ca="1" si="126"/>
        <v>2004.973</v>
      </c>
      <c r="AE21" s="40">
        <f t="shared" ca="1" si="126"/>
        <v>1867.498</v>
      </c>
      <c r="AF21" s="40">
        <f t="shared" ca="1" si="126"/>
        <v>1802.779</v>
      </c>
      <c r="AG21" s="40">
        <f t="shared" ca="1" si="126"/>
        <v>1771.289</v>
      </c>
      <c r="AH21" s="40">
        <f t="shared" ca="1" si="126"/>
        <v>1669.675</v>
      </c>
      <c r="AI21" s="40">
        <f t="shared" ca="1" si="126"/>
        <v>1598.047</v>
      </c>
      <c r="AJ21" s="40">
        <f t="shared" ca="1" si="126"/>
        <v>1466.9169999999999</v>
      </c>
      <c r="AK21" s="40">
        <f t="shared" ca="1" si="126"/>
        <v>1404.7360000000001</v>
      </c>
      <c r="AL21" s="40">
        <f t="shared" ca="1" si="126"/>
        <v>1409.4359999999999</v>
      </c>
      <c r="AM21" s="40">
        <f t="shared" ca="1" si="126"/>
        <v>987.79899999999998</v>
      </c>
      <c r="AN21" s="40">
        <f t="shared" ca="1" si="126"/>
        <v>365.14300000000003</v>
      </c>
      <c r="AO21" s="40">
        <f t="shared" ca="1" si="126"/>
        <v>260.56799999999998</v>
      </c>
      <c r="AP21" s="40">
        <f t="shared" ca="1" si="126"/>
        <v>418.44099999999997</v>
      </c>
      <c r="AQ21" s="40">
        <f t="shared" ca="1" si="126"/>
        <v>381.26400000000001</v>
      </c>
      <c r="AR21" s="40">
        <f t="shared" ca="1" si="126"/>
        <v>365.096</v>
      </c>
      <c r="AS21" s="40">
        <f t="shared" ca="1" si="126"/>
        <v>382.25099999999998</v>
      </c>
      <c r="AT21" s="40">
        <f t="shared" ca="1" si="126"/>
        <v>539.04300000000001</v>
      </c>
      <c r="AU21" s="40">
        <f t="shared" ca="1" si="126"/>
        <v>600.75400000000002</v>
      </c>
      <c r="AV21" s="40">
        <f t="shared" ca="1" si="126"/>
        <v>678.02200000000005</v>
      </c>
      <c r="AW21" s="40">
        <f t="shared" ca="1" si="126"/>
        <v>664.48599999999999</v>
      </c>
      <c r="AX21" s="40">
        <f t="shared" ca="1" si="126"/>
        <v>832.55799999999999</v>
      </c>
      <c r="AY21" s="40">
        <f t="shared" ca="1" si="126"/>
        <v>984.50900000000001</v>
      </c>
      <c r="AZ21" s="40">
        <f t="shared" ca="1" si="126"/>
        <v>1118.4590000000001</v>
      </c>
      <c r="BA21" s="40">
        <f t="shared" ca="1" si="126"/>
        <v>1244.5129999999999</v>
      </c>
      <c r="BB21" s="40">
        <f t="shared" ca="1" si="126"/>
        <v>1331.886</v>
      </c>
      <c r="BC21" s="40">
        <f t="shared" ca="1" si="126"/>
        <v>1493.7070000000001</v>
      </c>
      <c r="BD21" s="40">
        <f t="shared" ca="1" si="126"/>
        <v>1707.51</v>
      </c>
      <c r="BE21" s="40">
        <f t="shared" ca="1" si="126"/>
        <v>1907.8240000000001</v>
      </c>
      <c r="BF21" s="40">
        <f t="shared" ca="1" si="126"/>
        <v>2382.806</v>
      </c>
      <c r="BG21" s="40">
        <f t="shared" ca="1" si="126"/>
        <v>2730.0889999999999</v>
      </c>
      <c r="BH21" s="40">
        <f t="shared" ca="1" si="126"/>
        <v>3193.462</v>
      </c>
      <c r="BI21" s="40">
        <f t="shared" ca="1" si="126"/>
        <v>3625.674</v>
      </c>
      <c r="BJ21" s="40">
        <f t="shared" ca="1" si="126"/>
        <v>4082.5140000000001</v>
      </c>
      <c r="BK21" s="40">
        <f t="shared" ca="1" si="126"/>
        <v>4677.1109999999999</v>
      </c>
      <c r="BL21" s="40">
        <f t="shared" ca="1" si="126"/>
        <v>5785.8410000000003</v>
      </c>
      <c r="BM21" s="40">
        <f t="shared" ca="1" si="126"/>
        <v>6926.3429999999998</v>
      </c>
      <c r="BN21" s="40">
        <f t="shared" ca="1" si="126"/>
        <v>8081.7439999999997</v>
      </c>
      <c r="BO21" s="40">
        <f t="shared" ca="1" si="126"/>
        <v>9097.4609999999993</v>
      </c>
      <c r="BP21" s="40">
        <f t="shared" ca="1" si="126"/>
        <v>10608.699000000001</v>
      </c>
      <c r="BQ21" s="40">
        <f t="shared" ca="1" si="126"/>
        <v>11624.227999999999</v>
      </c>
      <c r="BR21" s="40">
        <f t="shared" ca="1" si="126"/>
        <v>13385.741</v>
      </c>
      <c r="BS21" s="40">
        <f t="shared" ca="1" si="126"/>
        <v>15536.179</v>
      </c>
      <c r="BT21" s="40">
        <f t="shared" ref="BT21:EE23" ca="1" si="127">BT10*$C$15</f>
        <v>17763.978999999999</v>
      </c>
      <c r="BU21" s="40">
        <f t="shared" ca="1" si="127"/>
        <v>19965.365000000002</v>
      </c>
      <c r="BV21" s="40">
        <f t="shared" ca="1" si="127"/>
        <v>21864.352999999999</v>
      </c>
      <c r="BW21" s="40">
        <f t="shared" ca="1" si="127"/>
        <v>23021.351999999999</v>
      </c>
      <c r="BX21" s="40">
        <f t="shared" ca="1" si="127"/>
        <v>25211.364000000001</v>
      </c>
      <c r="BY21" s="40">
        <f t="shared" ca="1" si="127"/>
        <v>27166.281999999999</v>
      </c>
      <c r="BZ21" s="40">
        <f t="shared" ca="1" si="127"/>
        <v>29507.681</v>
      </c>
      <c r="CA21" s="40">
        <f t="shared" ca="1" si="127"/>
        <v>31115.598000000002</v>
      </c>
      <c r="CB21" s="40">
        <f t="shared" ca="1" si="127"/>
        <v>34190.338000000003</v>
      </c>
      <c r="CC21" s="40">
        <f t="shared" ca="1" si="127"/>
        <v>35045.315000000002</v>
      </c>
      <c r="CD21" s="40">
        <f t="shared" ca="1" si="127"/>
        <v>35128.786999999997</v>
      </c>
      <c r="CE21" s="40">
        <f t="shared" ca="1" si="127"/>
        <v>36015.629999999997</v>
      </c>
      <c r="CF21" s="40">
        <f t="shared" ca="1" si="127"/>
        <v>36833.9</v>
      </c>
      <c r="CG21" s="40">
        <f t="shared" ca="1" si="127"/>
        <v>38209.589999999997</v>
      </c>
      <c r="CH21" s="40">
        <f t="shared" si="127"/>
        <v>39668.423000000003</v>
      </c>
      <c r="CI21" s="40">
        <f t="shared" si="127"/>
        <v>39278.135000000002</v>
      </c>
      <c r="CJ21" s="40">
        <f t="shared" si="127"/>
        <v>39266.855000000003</v>
      </c>
      <c r="CK21" s="40">
        <f t="shared" si="127"/>
        <v>38506.582999999999</v>
      </c>
      <c r="CL21" s="40">
        <f t="shared" si="127"/>
        <v>37308.317999999999</v>
      </c>
      <c r="CM21" s="40">
        <f t="shared" si="127"/>
        <v>35382.587</v>
      </c>
      <c r="CN21" s="40">
        <f t="shared" si="127"/>
        <v>37151.716350000002</v>
      </c>
      <c r="CO21" s="40">
        <f t="shared" si="127"/>
        <v>39009.302167500005</v>
      </c>
      <c r="CP21" s="40">
        <f t="shared" si="127"/>
        <v>40959.767275875005</v>
      </c>
      <c r="CQ21" s="40">
        <f t="shared" si="127"/>
        <v>43007.755639668758</v>
      </c>
      <c r="CR21" s="40">
        <f t="shared" si="127"/>
        <v>45158.143421652203</v>
      </c>
      <c r="CS21" s="40">
        <f t="shared" si="127"/>
        <v>47416.050592734813</v>
      </c>
      <c r="CT21" s="40">
        <f t="shared" si="127"/>
        <v>49786.853122371562</v>
      </c>
      <c r="CU21" s="40">
        <f t="shared" si="127"/>
        <v>52276.195778490139</v>
      </c>
      <c r="CV21" s="40">
        <f t="shared" si="127"/>
        <v>54890.00556741465</v>
      </c>
      <c r="CW21" s="40">
        <f t="shared" si="127"/>
        <v>57634.505845785388</v>
      </c>
      <c r="CX21" s="40">
        <f t="shared" si="127"/>
        <v>60516.231138074654</v>
      </c>
      <c r="CY21" s="40">
        <f t="shared" si="127"/>
        <v>63542.042694978387</v>
      </c>
      <c r="CZ21" s="40">
        <f t="shared" si="127"/>
        <v>66719.144829727316</v>
      </c>
      <c r="DA21" s="40">
        <f t="shared" si="127"/>
        <v>70055.102071213681</v>
      </c>
      <c r="DB21" s="40">
        <f t="shared" si="127"/>
        <v>73557.857174774384</v>
      </c>
      <c r="DC21" s="40">
        <f t="shared" si="127"/>
        <v>77235.750033513104</v>
      </c>
      <c r="DD21" s="40">
        <f t="shared" si="127"/>
        <v>81097.537535188763</v>
      </c>
      <c r="DE21" s="40">
        <f t="shared" si="127"/>
        <v>85152.414411948223</v>
      </c>
      <c r="DF21" s="40">
        <f t="shared" si="127"/>
        <v>89410.035132545629</v>
      </c>
      <c r="DG21" s="40">
        <f t="shared" si="127"/>
        <v>93880.536889172901</v>
      </c>
      <c r="DH21" s="40">
        <f t="shared" si="127"/>
        <v>98574.563733631556</v>
      </c>
      <c r="DI21" s="40">
        <f t="shared" si="127"/>
        <v>103503.29192031313</v>
      </c>
      <c r="DJ21" s="40">
        <f t="shared" si="127"/>
        <v>108678.45651632879</v>
      </c>
      <c r="DK21" s="40">
        <f t="shared" si="127"/>
        <v>114112.37934214524</v>
      </c>
      <c r="DL21" s="40">
        <f t="shared" si="127"/>
        <v>119817.99830925252</v>
      </c>
      <c r="DM21" s="40">
        <f t="shared" si="127"/>
        <v>125808.89822471514</v>
      </c>
      <c r="DN21" s="40">
        <f t="shared" si="127"/>
        <v>132099.34313595091</v>
      </c>
      <c r="DO21" s="40">
        <f t="shared" si="127"/>
        <v>138704.31029274847</v>
      </c>
      <c r="DP21" s="40">
        <f t="shared" si="127"/>
        <v>145639.52580738591</v>
      </c>
      <c r="DQ21" s="40">
        <f t="shared" si="127"/>
        <v>152921.5020977552</v>
      </c>
      <c r="DR21" s="40">
        <f t="shared" si="127"/>
        <v>160567.57720264298</v>
      </c>
      <c r="DS21" s="40">
        <f t="shared" si="127"/>
        <v>168595.95606277513</v>
      </c>
      <c r="DT21" s="40">
        <f t="shared" si="127"/>
        <v>177025.75386591392</v>
      </c>
      <c r="DU21" s="40">
        <f t="shared" si="127"/>
        <v>185877.04155920961</v>
      </c>
      <c r="DV21" s="40">
        <f t="shared" si="127"/>
        <v>195170.89363717008</v>
      </c>
      <c r="DW21" s="40">
        <f t="shared" si="127"/>
        <v>204929.43831902862</v>
      </c>
      <c r="DX21" s="40">
        <f t="shared" si="127"/>
        <v>215175.91023498005</v>
      </c>
      <c r="DY21" s="40">
        <f t="shared" si="127"/>
        <v>225934.70574672904</v>
      </c>
      <c r="DZ21" s="40">
        <f t="shared" si="127"/>
        <v>237231.4410340655</v>
      </c>
      <c r="EA21" s="40">
        <f t="shared" si="127"/>
        <v>249093.01308576882</v>
      </c>
      <c r="EB21" s="40">
        <f t="shared" si="127"/>
        <v>261547.66374005727</v>
      </c>
      <c r="EC21" s="40">
        <f t="shared" si="127"/>
        <v>274625.04692706012</v>
      </c>
      <c r="ED21" s="40">
        <f t="shared" si="127"/>
        <v>288356.2992734132</v>
      </c>
      <c r="EE21" s="40">
        <f t="shared" si="127"/>
        <v>302774.11423708382</v>
      </c>
      <c r="EF21" s="40">
        <f t="shared" ref="EF21:GQ23" si="128">EF10*$C$15</f>
        <v>317912.81994893803</v>
      </c>
      <c r="EG21" s="40">
        <f t="shared" si="128"/>
        <v>333808.46094638493</v>
      </c>
      <c r="EH21" s="40">
        <f t="shared" si="128"/>
        <v>350498.88399370422</v>
      </c>
      <c r="EI21" s="40">
        <f t="shared" si="128"/>
        <v>368023.82819338946</v>
      </c>
      <c r="EJ21" s="40">
        <f t="shared" si="128"/>
        <v>386425.01960305893</v>
      </c>
      <c r="EK21" s="40">
        <f t="shared" si="128"/>
        <v>405746.27058321197</v>
      </c>
      <c r="EL21" s="40">
        <f t="shared" si="128"/>
        <v>426033.58411237254</v>
      </c>
      <c r="EM21" s="40">
        <f t="shared" si="128"/>
        <v>447335.26331799116</v>
      </c>
      <c r="EN21" s="40">
        <f t="shared" si="128"/>
        <v>469702.02648389072</v>
      </c>
      <c r="EO21" s="40">
        <f t="shared" si="128"/>
        <v>493187.12780808529</v>
      </c>
      <c r="EP21" s="40">
        <f t="shared" si="128"/>
        <v>517846.48419848958</v>
      </c>
      <c r="EQ21" s="40">
        <f t="shared" si="128"/>
        <v>543738.80840841401</v>
      </c>
      <c r="ER21" s="40">
        <f t="shared" si="128"/>
        <v>570925.74882883485</v>
      </c>
      <c r="ES21" s="40">
        <f t="shared" si="128"/>
        <v>599472.03627027653</v>
      </c>
      <c r="ET21" s="40">
        <f t="shared" si="128"/>
        <v>629445.63808379043</v>
      </c>
      <c r="EU21" s="40">
        <f t="shared" si="128"/>
        <v>660917.91998797993</v>
      </c>
      <c r="EV21" s="40">
        <f t="shared" si="128"/>
        <v>693963.81598737894</v>
      </c>
      <c r="EW21" s="40">
        <f t="shared" si="128"/>
        <v>728662.00678674784</v>
      </c>
      <c r="EX21" s="40">
        <f t="shared" si="128"/>
        <v>765095.10712608532</v>
      </c>
      <c r="EY21" s="40">
        <f t="shared" si="128"/>
        <v>803349.86248238955</v>
      </c>
      <c r="EZ21" s="40">
        <f t="shared" si="128"/>
        <v>843517.35560650902</v>
      </c>
      <c r="FA21" s="40">
        <f t="shared" si="128"/>
        <v>885693.22338683449</v>
      </c>
      <c r="FB21" s="40">
        <f t="shared" si="128"/>
        <v>929977.88455617637</v>
      </c>
      <c r="FC21" s="40">
        <f t="shared" si="128"/>
        <v>976476.77878398518</v>
      </c>
      <c r="FD21" s="40">
        <f t="shared" si="128"/>
        <v>1025300.6177231844</v>
      </c>
      <c r="FE21" s="40">
        <f t="shared" si="128"/>
        <v>1076565.6486093437</v>
      </c>
      <c r="FF21" s="40">
        <f t="shared" si="128"/>
        <v>1130393.9310398109</v>
      </c>
      <c r="FG21" s="40">
        <f t="shared" si="128"/>
        <v>1186913.6275918013</v>
      </c>
      <c r="FH21" s="40">
        <f t="shared" si="128"/>
        <v>1246259.3089713915</v>
      </c>
      <c r="FI21" s="40">
        <f t="shared" si="128"/>
        <v>1308572.2744199613</v>
      </c>
      <c r="FJ21" s="40">
        <f t="shared" si="128"/>
        <v>1374000.8881409592</v>
      </c>
      <c r="FK21" s="40">
        <f t="shared" si="128"/>
        <v>1442700.9325480072</v>
      </c>
      <c r="FL21" s="40">
        <f t="shared" si="128"/>
        <v>1514835.9791754077</v>
      </c>
      <c r="FM21" s="40">
        <f t="shared" si="128"/>
        <v>1590577.7781341781</v>
      </c>
      <c r="FN21" s="40">
        <f t="shared" si="128"/>
        <v>1670106.6670408873</v>
      </c>
      <c r="FO21" s="40">
        <f t="shared" si="128"/>
        <v>1753612.0003929315</v>
      </c>
      <c r="FP21" s="40">
        <f t="shared" si="128"/>
        <v>1841292.6004125783</v>
      </c>
      <c r="FQ21" s="40">
        <f t="shared" si="128"/>
        <v>1933357.2304332072</v>
      </c>
      <c r="FR21" s="40">
        <f t="shared" si="128"/>
        <v>2030025.0919548678</v>
      </c>
      <c r="FS21" s="40">
        <f t="shared" si="128"/>
        <v>2131526.3465526113</v>
      </c>
      <c r="FT21" s="40">
        <f t="shared" si="128"/>
        <v>2238102.663880242</v>
      </c>
      <c r="FU21" s="40">
        <f t="shared" si="128"/>
        <v>2350007.7970742541</v>
      </c>
      <c r="FV21" s="40">
        <f t="shared" si="128"/>
        <v>2467508.1869279668</v>
      </c>
      <c r="FW21" s="40">
        <f t="shared" si="128"/>
        <v>2590883.5962743652</v>
      </c>
      <c r="FX21" s="40">
        <f t="shared" si="128"/>
        <v>2720427.7760880836</v>
      </c>
      <c r="FY21" s="40">
        <f t="shared" si="128"/>
        <v>2856449.1648924882</v>
      </c>
      <c r="FZ21" s="40">
        <f t="shared" si="128"/>
        <v>2999271.6231371127</v>
      </c>
      <c r="GA21" s="40">
        <f t="shared" si="128"/>
        <v>3149235.2042939686</v>
      </c>
      <c r="GB21" s="40">
        <f t="shared" si="128"/>
        <v>3306696.9645086671</v>
      </c>
      <c r="GC21" s="40">
        <f t="shared" si="128"/>
        <v>3472031.812734101</v>
      </c>
      <c r="GD21" s="40">
        <f t="shared" si="128"/>
        <v>3645633.403370806</v>
      </c>
      <c r="GE21" s="40">
        <f t="shared" si="128"/>
        <v>3827915.0735393465</v>
      </c>
      <c r="GF21" s="40">
        <f t="shared" si="128"/>
        <v>4019310.8272163137</v>
      </c>
      <c r="GG21" s="40">
        <f t="shared" si="128"/>
        <v>4220276.3685771292</v>
      </c>
      <c r="GH21" s="40">
        <f t="shared" si="128"/>
        <v>4431290.1870059865</v>
      </c>
      <c r="GI21" s="40">
        <f t="shared" si="128"/>
        <v>4652854.6963562854</v>
      </c>
      <c r="GJ21" s="40">
        <f t="shared" si="128"/>
        <v>4885497.4311740994</v>
      </c>
      <c r="GK21" s="40">
        <f t="shared" si="128"/>
        <v>5129772.3027328057</v>
      </c>
      <c r="GL21" s="40">
        <f t="shared" si="128"/>
        <v>5386260.9178694459</v>
      </c>
      <c r="GM21" s="40">
        <f t="shared" si="128"/>
        <v>5655573.9637629176</v>
      </c>
      <c r="GN21" s="40">
        <f t="shared" si="128"/>
        <v>5938352.6619510632</v>
      </c>
      <c r="GO21" s="40">
        <f t="shared" si="128"/>
        <v>6235270.2950486168</v>
      </c>
      <c r="GP21" s="40">
        <f t="shared" si="128"/>
        <v>6547033.8098010477</v>
      </c>
      <c r="GQ21" s="40">
        <f t="shared" si="128"/>
        <v>6874385.5002911007</v>
      </c>
      <c r="GR21" s="40">
        <f t="shared" ref="GR21:IN23" si="129">GR10*$C$15</f>
        <v>7218104.7753056567</v>
      </c>
      <c r="GS21" s="40">
        <f t="shared" si="129"/>
        <v>7579010.0140709393</v>
      </c>
      <c r="GT21" s="40">
        <f t="shared" si="129"/>
        <v>7957960.5147744864</v>
      </c>
      <c r="GU21" s="40">
        <f t="shared" si="129"/>
        <v>8355858.5405132119</v>
      </c>
      <c r="GV21" s="40">
        <f t="shared" si="129"/>
        <v>8773651.4675388727</v>
      </c>
      <c r="GW21" s="40">
        <f t="shared" si="129"/>
        <v>9212334.0409158152</v>
      </c>
      <c r="GX21" s="40">
        <f t="shared" si="129"/>
        <v>9672950.7429616079</v>
      </c>
      <c r="GY21" s="40">
        <f t="shared" si="129"/>
        <v>10156598.280109689</v>
      </c>
      <c r="GZ21" s="40">
        <f t="shared" si="129"/>
        <v>10664428.194115173</v>
      </c>
      <c r="HA21" s="40">
        <f t="shared" si="129"/>
        <v>11197649.603820933</v>
      </c>
      <c r="HB21" s="40">
        <f t="shared" si="129"/>
        <v>11757532.084011979</v>
      </c>
      <c r="HC21" s="40">
        <f t="shared" si="129"/>
        <v>12345408.688212579</v>
      </c>
      <c r="HD21" s="40">
        <f t="shared" si="129"/>
        <v>12962679.122623209</v>
      </c>
      <c r="HE21" s="40">
        <f t="shared" si="129"/>
        <v>13610813.078754371</v>
      </c>
      <c r="HF21" s="40">
        <f t="shared" si="129"/>
        <v>14291353.732692091</v>
      </c>
      <c r="HG21" s="40">
        <f t="shared" si="129"/>
        <v>15005921.419326697</v>
      </c>
      <c r="HH21" s="40">
        <f t="shared" si="129"/>
        <v>15756217.490293032</v>
      </c>
      <c r="HI21" s="40">
        <f t="shared" si="129"/>
        <v>16544028.364807682</v>
      </c>
      <c r="HJ21" s="40">
        <f t="shared" si="129"/>
        <v>17371229.783048067</v>
      </c>
      <c r="HK21" s="40">
        <f t="shared" si="129"/>
        <v>18239791.272200473</v>
      </c>
      <c r="HL21" s="40">
        <f t="shared" si="129"/>
        <v>19151780.835810497</v>
      </c>
      <c r="HM21" s="40">
        <f t="shared" si="129"/>
        <v>20109369.877601024</v>
      </c>
      <c r="HN21" s="40">
        <f t="shared" si="129"/>
        <v>21114838.37148108</v>
      </c>
      <c r="HO21" s="40">
        <f t="shared" si="129"/>
        <v>22170580.290055133</v>
      </c>
      <c r="HP21" s="40">
        <f t="shared" si="129"/>
        <v>23279109.30455789</v>
      </c>
      <c r="HQ21" s="40">
        <f t="shared" si="129"/>
        <v>24443064.769785788</v>
      </c>
      <c r="HR21" s="40">
        <f t="shared" si="129"/>
        <v>25665218.008275077</v>
      </c>
      <c r="HS21" s="40">
        <f t="shared" si="129"/>
        <v>26948478.908688832</v>
      </c>
      <c r="HT21" s="40">
        <f t="shared" si="129"/>
        <v>28295902.854123272</v>
      </c>
      <c r="HU21" s="40">
        <f t="shared" si="129"/>
        <v>29710697.996829435</v>
      </c>
      <c r="HV21" s="40">
        <f t="shared" si="129"/>
        <v>31196232.896670904</v>
      </c>
      <c r="HW21" s="40">
        <f t="shared" si="129"/>
        <v>32756044.541504454</v>
      </c>
      <c r="HX21" s="40">
        <f t="shared" si="129"/>
        <v>34393846.768579677</v>
      </c>
      <c r="HY21" s="40">
        <f t="shared" si="129"/>
        <v>36113539.107008658</v>
      </c>
      <c r="HZ21" s="40">
        <f t="shared" si="129"/>
        <v>37919216.062359095</v>
      </c>
      <c r="IA21" s="40">
        <f t="shared" si="129"/>
        <v>39815176.865477055</v>
      </c>
      <c r="IB21" s="40">
        <f t="shared" si="129"/>
        <v>41805935.708750911</v>
      </c>
      <c r="IC21" s="40">
        <f t="shared" si="129"/>
        <v>43896232.494188458</v>
      </c>
      <c r="ID21" s="40">
        <f t="shared" si="129"/>
        <v>46091044.118897885</v>
      </c>
      <c r="IE21" s="40">
        <f t="shared" si="129"/>
        <v>48395596.324842788</v>
      </c>
      <c r="IF21" s="40">
        <f t="shared" si="129"/>
        <v>50815376.141084924</v>
      </c>
      <c r="IG21" s="40">
        <f t="shared" si="129"/>
        <v>53356144.948139168</v>
      </c>
      <c r="IH21" s="40">
        <f t="shared" si="129"/>
        <v>56023952.195546135</v>
      </c>
      <c r="II21" s="40">
        <f t="shared" si="129"/>
        <v>58825149.805323444</v>
      </c>
      <c r="IJ21" s="40">
        <f t="shared" si="129"/>
        <v>61766407.295589626</v>
      </c>
      <c r="IK21" s="40">
        <f t="shared" si="129"/>
        <v>64854727.660369098</v>
      </c>
      <c r="IL21" s="40">
        <f t="shared" si="129"/>
        <v>68097464.043387562</v>
      </c>
      <c r="IM21" s="40">
        <f t="shared" si="129"/>
        <v>71502337.245556936</v>
      </c>
      <c r="IN21" s="40">
        <f t="shared" si="129"/>
        <v>75077454.107834786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26.085000000000001</v>
      </c>
      <c r="H22" s="40">
        <f t="shared" ca="1" si="131"/>
        <v>26.555</v>
      </c>
      <c r="I22" s="40">
        <f t="shared" ca="1" si="131"/>
        <v>30.761500000000002</v>
      </c>
      <c r="J22" s="40">
        <f t="shared" ca="1" si="131"/>
        <v>57.527999999999999</v>
      </c>
      <c r="K22" s="40">
        <f t="shared" ca="1" si="131"/>
        <v>91.191749999999999</v>
      </c>
      <c r="L22" s="40">
        <f t="shared" ca="1" si="131"/>
        <v>129.297</v>
      </c>
      <c r="M22" s="40">
        <f t="shared" ca="1" si="131"/>
        <v>252.4605</v>
      </c>
      <c r="N22" s="40">
        <f t="shared" ca="1" si="131"/>
        <v>280.62357142857144</v>
      </c>
      <c r="O22" s="40">
        <f t="shared" ca="1" si="131"/>
        <v>376.49937499999999</v>
      </c>
      <c r="P22" s="40">
        <f t="shared" ca="1" si="131"/>
        <v>454.45866666666672</v>
      </c>
      <c r="Q22" s="40">
        <f t="shared" ca="1" si="131"/>
        <v>551.80349999999999</v>
      </c>
      <c r="R22" s="40">
        <f t="shared" ca="1" si="131"/>
        <v>770.40263636363647</v>
      </c>
      <c r="S22" s="40">
        <f t="shared" ca="1" si="131"/>
        <v>879.88700000000006</v>
      </c>
      <c r="T22" s="40">
        <f t="shared" ca="1" si="131"/>
        <v>1043.682</v>
      </c>
      <c r="U22" s="40">
        <f t="shared" ca="1" si="131"/>
        <v>1184.4939999999999</v>
      </c>
      <c r="V22" s="40">
        <f t="shared" ca="1" si="131"/>
        <v>1289.116</v>
      </c>
      <c r="W22" s="40">
        <f t="shared" ca="1" si="126"/>
        <v>1409.201</v>
      </c>
      <c r="X22" s="40">
        <f t="shared" ca="1" si="126"/>
        <v>1325.588</v>
      </c>
      <c r="Y22" s="40">
        <f t="shared" ca="1" si="126"/>
        <v>1530.367</v>
      </c>
      <c r="Z22" s="40">
        <f t="shared" ca="1" si="126"/>
        <v>1481.4870000000001</v>
      </c>
      <c r="AA22" s="40">
        <f t="shared" ca="1" si="126"/>
        <v>1512.883</v>
      </c>
      <c r="AB22" s="40">
        <f t="shared" ca="1" si="126"/>
        <v>1660.2750000000001</v>
      </c>
      <c r="AC22" s="40">
        <f t="shared" ca="1" si="126"/>
        <v>1774.297</v>
      </c>
      <c r="AD22" s="40">
        <f t="shared" ca="1" si="126"/>
        <v>2004.973</v>
      </c>
      <c r="AE22" s="40">
        <f t="shared" ca="1" si="126"/>
        <v>1867.498</v>
      </c>
      <c r="AF22" s="40">
        <f t="shared" ca="1" si="126"/>
        <v>1802.779</v>
      </c>
      <c r="AG22" s="40">
        <f t="shared" ca="1" si="126"/>
        <v>1771.289</v>
      </c>
      <c r="AH22" s="40">
        <f t="shared" ca="1" si="126"/>
        <v>1669.675</v>
      </c>
      <c r="AI22" s="40">
        <f t="shared" ca="1" si="126"/>
        <v>1598.047</v>
      </c>
      <c r="AJ22" s="40">
        <f t="shared" ca="1" si="126"/>
        <v>1466.9169999999999</v>
      </c>
      <c r="AK22" s="40">
        <f t="shared" ca="1" si="126"/>
        <v>1404.7360000000001</v>
      </c>
      <c r="AL22" s="40">
        <f t="shared" ca="1" si="126"/>
        <v>1409.4359999999999</v>
      </c>
      <c r="AM22" s="40">
        <f t="shared" ca="1" si="126"/>
        <v>987.79899999999998</v>
      </c>
      <c r="AN22" s="40">
        <f t="shared" ca="1" si="126"/>
        <v>365.14300000000003</v>
      </c>
      <c r="AO22" s="40">
        <f t="shared" ca="1" si="126"/>
        <v>260.56799999999998</v>
      </c>
      <c r="AP22" s="40">
        <f t="shared" ca="1" si="126"/>
        <v>418.44099999999997</v>
      </c>
      <c r="AQ22" s="40">
        <f t="shared" ca="1" si="126"/>
        <v>381.26400000000001</v>
      </c>
      <c r="AR22" s="40">
        <f t="shared" ca="1" si="126"/>
        <v>365.096</v>
      </c>
      <c r="AS22" s="40">
        <f t="shared" ca="1" si="126"/>
        <v>382.25099999999998</v>
      </c>
      <c r="AT22" s="40">
        <f t="shared" ca="1" si="126"/>
        <v>539.04300000000001</v>
      </c>
      <c r="AU22" s="40">
        <f t="shared" ca="1" si="126"/>
        <v>600.75400000000002</v>
      </c>
      <c r="AV22" s="40">
        <f t="shared" ca="1" si="126"/>
        <v>678.02200000000005</v>
      </c>
      <c r="AW22" s="40">
        <f t="shared" ca="1" si="126"/>
        <v>664.48599999999999</v>
      </c>
      <c r="AX22" s="40">
        <f t="shared" ca="1" si="126"/>
        <v>832.55799999999999</v>
      </c>
      <c r="AY22" s="40">
        <f t="shared" ca="1" si="126"/>
        <v>984.50900000000001</v>
      </c>
      <c r="AZ22" s="40">
        <f t="shared" ca="1" si="126"/>
        <v>1118.4590000000001</v>
      </c>
      <c r="BA22" s="40">
        <f t="shared" ca="1" si="126"/>
        <v>1244.5129999999999</v>
      </c>
      <c r="BB22" s="40">
        <f t="shared" ca="1" si="126"/>
        <v>1331.886</v>
      </c>
      <c r="BC22" s="40">
        <f t="shared" ca="1" si="126"/>
        <v>1493.7070000000001</v>
      </c>
      <c r="BD22" s="40">
        <f t="shared" ca="1" si="126"/>
        <v>1707.51</v>
      </c>
      <c r="BE22" s="40">
        <f t="shared" ca="1" si="126"/>
        <v>1907.8240000000001</v>
      </c>
      <c r="BF22" s="40">
        <f t="shared" ca="1" si="126"/>
        <v>2382.806</v>
      </c>
      <c r="BG22" s="40">
        <f t="shared" ca="1" si="126"/>
        <v>2730.0889999999999</v>
      </c>
      <c r="BH22" s="40">
        <f t="shared" ca="1" si="126"/>
        <v>3193.462</v>
      </c>
      <c r="BI22" s="40">
        <f t="shared" ca="1" si="126"/>
        <v>3625.674</v>
      </c>
      <c r="BJ22" s="40">
        <f t="shared" ca="1" si="126"/>
        <v>4082.5140000000001</v>
      </c>
      <c r="BK22" s="40">
        <f t="shared" ca="1" si="126"/>
        <v>4677.1109999999999</v>
      </c>
      <c r="BL22" s="40">
        <f t="shared" ca="1" si="126"/>
        <v>5785.8410000000003</v>
      </c>
      <c r="BM22" s="40">
        <f t="shared" ca="1" si="126"/>
        <v>6926.3429999999998</v>
      </c>
      <c r="BN22" s="40">
        <f t="shared" ca="1" si="126"/>
        <v>8081.7439999999997</v>
      </c>
      <c r="BO22" s="40">
        <f t="shared" ca="1" si="126"/>
        <v>9097.4609999999993</v>
      </c>
      <c r="BP22" s="40">
        <f t="shared" ca="1" si="126"/>
        <v>10608.699000000001</v>
      </c>
      <c r="BQ22" s="40">
        <f t="shared" ca="1" si="126"/>
        <v>11624.227999999999</v>
      </c>
      <c r="BR22" s="40">
        <f t="shared" ca="1" si="126"/>
        <v>13385.741</v>
      </c>
      <c r="BS22" s="40">
        <f t="shared" ca="1" si="126"/>
        <v>15536.179</v>
      </c>
      <c r="BT22" s="40">
        <f t="shared" ca="1" si="127"/>
        <v>17763.978999999999</v>
      </c>
      <c r="BU22" s="40">
        <f t="shared" ca="1" si="127"/>
        <v>19965.365000000002</v>
      </c>
      <c r="BV22" s="40">
        <f t="shared" ca="1" si="127"/>
        <v>21864.352999999999</v>
      </c>
      <c r="BW22" s="40">
        <f t="shared" ca="1" si="127"/>
        <v>23021.351999999999</v>
      </c>
      <c r="BX22" s="40">
        <f t="shared" ca="1" si="127"/>
        <v>25211.364000000001</v>
      </c>
      <c r="BY22" s="40">
        <f t="shared" ca="1" si="127"/>
        <v>27166.281999999999</v>
      </c>
      <c r="BZ22" s="40">
        <f t="shared" ca="1" si="127"/>
        <v>29507.681</v>
      </c>
      <c r="CA22" s="40">
        <f t="shared" ca="1" si="127"/>
        <v>31115.598000000002</v>
      </c>
      <c r="CB22" s="40">
        <f t="shared" ca="1" si="127"/>
        <v>34190.338000000003</v>
      </c>
      <c r="CC22" s="40">
        <f t="shared" ca="1" si="127"/>
        <v>35045.315000000002</v>
      </c>
      <c r="CD22" s="40">
        <f t="shared" ca="1" si="127"/>
        <v>35128.786999999997</v>
      </c>
      <c r="CE22" s="40">
        <f t="shared" ca="1" si="127"/>
        <v>36015.629999999997</v>
      </c>
      <c r="CF22" s="40">
        <f t="shared" ca="1" si="127"/>
        <v>36833.9</v>
      </c>
      <c r="CG22" s="40">
        <f t="shared" ca="1" si="127"/>
        <v>38209.589999999997</v>
      </c>
      <c r="CH22" s="40">
        <f t="shared" si="127"/>
        <v>39668.423000000003</v>
      </c>
      <c r="CI22" s="40">
        <f t="shared" si="127"/>
        <v>39278.135000000002</v>
      </c>
      <c r="CJ22" s="40">
        <f t="shared" si="127"/>
        <v>39266.855000000003</v>
      </c>
      <c r="CK22" s="40">
        <f t="shared" si="127"/>
        <v>38506.582999999999</v>
      </c>
      <c r="CL22" s="40">
        <f t="shared" si="127"/>
        <v>37308.317999999999</v>
      </c>
      <c r="CM22" s="40">
        <f t="shared" si="127"/>
        <v>35382.587</v>
      </c>
      <c r="CN22" s="40">
        <f t="shared" si="127"/>
        <v>38920.845700000005</v>
      </c>
      <c r="CO22" s="40">
        <f t="shared" si="127"/>
        <v>42812.930270000004</v>
      </c>
      <c r="CP22" s="40">
        <f t="shared" si="127"/>
        <v>47094.223297000011</v>
      </c>
      <c r="CQ22" s="40">
        <f t="shared" si="127"/>
        <v>51803.645626700018</v>
      </c>
      <c r="CR22" s="40">
        <f t="shared" si="127"/>
        <v>56984.010189370019</v>
      </c>
      <c r="CS22" s="40">
        <f t="shared" si="127"/>
        <v>62682.411208307029</v>
      </c>
      <c r="CT22" s="40">
        <f t="shared" si="127"/>
        <v>68950.652329137738</v>
      </c>
      <c r="CU22" s="40">
        <f t="shared" si="127"/>
        <v>75845.717562051519</v>
      </c>
      <c r="CV22" s="40">
        <f t="shared" si="127"/>
        <v>83430.289318256662</v>
      </c>
      <c r="CW22" s="40">
        <f t="shared" si="127"/>
        <v>91773.318250082331</v>
      </c>
      <c r="CX22" s="40">
        <f t="shared" si="127"/>
        <v>100950.65007509058</v>
      </c>
      <c r="CY22" s="40">
        <f t="shared" si="127"/>
        <v>111045.71508259965</v>
      </c>
      <c r="CZ22" s="40">
        <f t="shared" si="127"/>
        <v>122150.28659085963</v>
      </c>
      <c r="DA22" s="40">
        <f t="shared" si="127"/>
        <v>134365.31524994559</v>
      </c>
      <c r="DB22" s="40">
        <f t="shared" si="127"/>
        <v>147801.84677494018</v>
      </c>
      <c r="DC22" s="40">
        <f t="shared" si="127"/>
        <v>162582.03145243422</v>
      </c>
      <c r="DD22" s="40">
        <f t="shared" si="127"/>
        <v>178840.23459767766</v>
      </c>
      <c r="DE22" s="40">
        <f t="shared" si="127"/>
        <v>196724.25805744543</v>
      </c>
      <c r="DF22" s="40">
        <f t="shared" si="127"/>
        <v>216396.68386318997</v>
      </c>
      <c r="DG22" s="40">
        <f t="shared" si="127"/>
        <v>238036.35224950899</v>
      </c>
      <c r="DH22" s="40">
        <f t="shared" si="127"/>
        <v>261839.98747445989</v>
      </c>
      <c r="DI22" s="40">
        <f t="shared" si="127"/>
        <v>288023.98622190591</v>
      </c>
      <c r="DJ22" s="40">
        <f t="shared" si="127"/>
        <v>316826.38484409649</v>
      </c>
      <c r="DK22" s="40">
        <f t="shared" si="127"/>
        <v>348509.02332850621</v>
      </c>
      <c r="DL22" s="40">
        <f t="shared" si="127"/>
        <v>383359.92566135689</v>
      </c>
      <c r="DM22" s="40">
        <f t="shared" si="127"/>
        <v>421695.9182274926</v>
      </c>
      <c r="DN22" s="40">
        <f t="shared" si="127"/>
        <v>463865.51005024189</v>
      </c>
      <c r="DO22" s="40">
        <f t="shared" si="127"/>
        <v>510252.06105526612</v>
      </c>
      <c r="DP22" s="40">
        <f t="shared" si="127"/>
        <v>561277.26716079272</v>
      </c>
      <c r="DQ22" s="40">
        <f t="shared" si="127"/>
        <v>617404.99387687212</v>
      </c>
      <c r="DR22" s="40">
        <f t="shared" si="127"/>
        <v>679145.49326455931</v>
      </c>
      <c r="DS22" s="40">
        <f t="shared" si="127"/>
        <v>747060.04259101534</v>
      </c>
      <c r="DT22" s="40">
        <f t="shared" si="127"/>
        <v>821766.04685011692</v>
      </c>
      <c r="DU22" s="40">
        <f t="shared" si="127"/>
        <v>903942.65153512859</v>
      </c>
      <c r="DV22" s="40">
        <f t="shared" si="127"/>
        <v>994336.91668864153</v>
      </c>
      <c r="DW22" s="40">
        <f t="shared" si="127"/>
        <v>1093770.6083575059</v>
      </c>
      <c r="DX22" s="40">
        <f t="shared" si="127"/>
        <v>1203147.6691932564</v>
      </c>
      <c r="DY22" s="40">
        <f t="shared" si="127"/>
        <v>1323462.4361125822</v>
      </c>
      <c r="DZ22" s="40">
        <f t="shared" si="127"/>
        <v>1455808.6797238407</v>
      </c>
      <c r="EA22" s="40">
        <f t="shared" si="127"/>
        <v>1601389.5476962249</v>
      </c>
      <c r="EB22" s="40">
        <f t="shared" si="127"/>
        <v>1761528.5024658474</v>
      </c>
      <c r="EC22" s="40">
        <f t="shared" si="127"/>
        <v>1937681.3527124322</v>
      </c>
      <c r="ED22" s="40">
        <f t="shared" si="127"/>
        <v>2131449.4879836757</v>
      </c>
      <c r="EE22" s="40">
        <f t="shared" si="127"/>
        <v>2344594.4367820434</v>
      </c>
      <c r="EF22" s="40">
        <f t="shared" si="128"/>
        <v>2579053.8804602479</v>
      </c>
      <c r="EG22" s="40">
        <f t="shared" si="128"/>
        <v>2836959.2685062727</v>
      </c>
      <c r="EH22" s="40">
        <f t="shared" si="128"/>
        <v>3120655.1953569003</v>
      </c>
      <c r="EI22" s="40">
        <f t="shared" si="128"/>
        <v>3432720.7148925904</v>
      </c>
      <c r="EJ22" s="40">
        <f t="shared" si="128"/>
        <v>3775992.78638185</v>
      </c>
      <c r="EK22" s="40">
        <f t="shared" si="128"/>
        <v>4153592.065020035</v>
      </c>
      <c r="EL22" s="40">
        <f t="shared" si="128"/>
        <v>4568951.2715220395</v>
      </c>
      <c r="EM22" s="40">
        <f t="shared" si="128"/>
        <v>5025846.3986742431</v>
      </c>
      <c r="EN22" s="40">
        <f t="shared" si="128"/>
        <v>5528431.0385416681</v>
      </c>
      <c r="EO22" s="40">
        <f t="shared" si="128"/>
        <v>6081274.1423958354</v>
      </c>
      <c r="EP22" s="40">
        <f t="shared" si="128"/>
        <v>6689401.5566354198</v>
      </c>
      <c r="EQ22" s="40">
        <f t="shared" si="128"/>
        <v>7358341.7122989623</v>
      </c>
      <c r="ER22" s="40">
        <f t="shared" si="128"/>
        <v>8094175.8835288594</v>
      </c>
      <c r="ES22" s="40">
        <f t="shared" si="128"/>
        <v>8903593.4718817472</v>
      </c>
      <c r="ET22" s="40">
        <f t="shared" si="128"/>
        <v>9793952.819069922</v>
      </c>
      <c r="EU22" s="40">
        <f t="shared" si="128"/>
        <v>10773348.100976916</v>
      </c>
      <c r="EV22" s="40">
        <f t="shared" si="128"/>
        <v>11850682.911074609</v>
      </c>
      <c r="EW22" s="40">
        <f t="shared" si="128"/>
        <v>13035751.202182069</v>
      </c>
      <c r="EX22" s="40">
        <f t="shared" si="128"/>
        <v>14339326.322400279</v>
      </c>
      <c r="EY22" s="40">
        <f t="shared" si="128"/>
        <v>15773258.954640307</v>
      </c>
      <c r="EZ22" s="40">
        <f t="shared" si="128"/>
        <v>17350584.850104339</v>
      </c>
      <c r="FA22" s="40">
        <f t="shared" si="128"/>
        <v>19085643.335114777</v>
      </c>
      <c r="FB22" s="40">
        <f t="shared" si="128"/>
        <v>20994207.668626253</v>
      </c>
      <c r="FC22" s="40">
        <f t="shared" si="128"/>
        <v>23093628.43548888</v>
      </c>
      <c r="FD22" s="40">
        <f t="shared" si="128"/>
        <v>25402991.279037774</v>
      </c>
      <c r="FE22" s="40">
        <f t="shared" si="128"/>
        <v>27943290.406941552</v>
      </c>
      <c r="FF22" s="40">
        <f t="shared" si="128"/>
        <v>30737619.44763571</v>
      </c>
      <c r="FG22" s="40">
        <f t="shared" si="128"/>
        <v>33811381.392399281</v>
      </c>
      <c r="FH22" s="40">
        <f t="shared" si="128"/>
        <v>37192519.531639218</v>
      </c>
      <c r="FI22" s="40">
        <f t="shared" si="128"/>
        <v>40911771.484803148</v>
      </c>
      <c r="FJ22" s="40">
        <f t="shared" si="128"/>
        <v>45002948.633283459</v>
      </c>
      <c r="FK22" s="40">
        <f t="shared" si="128"/>
        <v>49503243.496611811</v>
      </c>
      <c r="FL22" s="40">
        <f t="shared" si="128"/>
        <v>54453567.846273005</v>
      </c>
      <c r="FM22" s="40">
        <f t="shared" si="128"/>
        <v>59898924.630900316</v>
      </c>
      <c r="FN22" s="40">
        <f t="shared" si="128"/>
        <v>65888817.093990356</v>
      </c>
      <c r="FO22" s="40">
        <f t="shared" si="128"/>
        <v>72477698.803389385</v>
      </c>
      <c r="FP22" s="40">
        <f t="shared" si="128"/>
        <v>79725468.683728337</v>
      </c>
      <c r="FQ22" s="40">
        <f t="shared" si="128"/>
        <v>87698015.55210118</v>
      </c>
      <c r="FR22" s="40">
        <f t="shared" si="128"/>
        <v>96467817.107311308</v>
      </c>
      <c r="FS22" s="40">
        <f t="shared" si="128"/>
        <v>106114598.81804244</v>
      </c>
      <c r="FT22" s="40">
        <f t="shared" si="128"/>
        <v>116726058.69984671</v>
      </c>
      <c r="FU22" s="40">
        <f t="shared" si="128"/>
        <v>128398664.56983139</v>
      </c>
      <c r="FV22" s="40">
        <f t="shared" si="128"/>
        <v>129966436.99880001</v>
      </c>
      <c r="FW22" s="40">
        <f t="shared" si="128"/>
        <v>129966436.99880001</v>
      </c>
      <c r="FX22" s="40">
        <f t="shared" si="128"/>
        <v>129966436.99880001</v>
      </c>
      <c r="FY22" s="40">
        <f t="shared" si="128"/>
        <v>129966436.99880001</v>
      </c>
      <c r="FZ22" s="40">
        <f t="shared" si="128"/>
        <v>129966436.99880001</v>
      </c>
      <c r="GA22" s="40">
        <f t="shared" si="128"/>
        <v>129966436.99880001</v>
      </c>
      <c r="GB22" s="40">
        <f t="shared" si="128"/>
        <v>129966436.99880001</v>
      </c>
      <c r="GC22" s="40">
        <f t="shared" si="128"/>
        <v>129966436.99880001</v>
      </c>
      <c r="GD22" s="40">
        <f t="shared" si="128"/>
        <v>129966436.99880001</v>
      </c>
      <c r="GE22" s="40">
        <f t="shared" si="128"/>
        <v>129966436.99880001</v>
      </c>
      <c r="GF22" s="40">
        <f t="shared" si="128"/>
        <v>129966436.99880001</v>
      </c>
      <c r="GG22" s="40">
        <f t="shared" si="128"/>
        <v>129966436.99880001</v>
      </c>
      <c r="GH22" s="40">
        <f t="shared" si="128"/>
        <v>129966436.99880001</v>
      </c>
      <c r="GI22" s="40">
        <f t="shared" si="128"/>
        <v>129966436.99880001</v>
      </c>
      <c r="GJ22" s="40">
        <f t="shared" si="128"/>
        <v>129966436.99880001</v>
      </c>
      <c r="GK22" s="40">
        <f t="shared" si="128"/>
        <v>129966436.99880001</v>
      </c>
      <c r="GL22" s="40">
        <f t="shared" si="128"/>
        <v>129966436.99880001</v>
      </c>
      <c r="GM22" s="40">
        <f t="shared" si="128"/>
        <v>129966436.99880001</v>
      </c>
      <c r="GN22" s="40">
        <f t="shared" si="128"/>
        <v>129966436.99880001</v>
      </c>
      <c r="GO22" s="40">
        <f t="shared" si="128"/>
        <v>129966436.99880001</v>
      </c>
      <c r="GP22" s="40">
        <f t="shared" si="128"/>
        <v>129966436.99880001</v>
      </c>
      <c r="GQ22" s="40">
        <f t="shared" si="128"/>
        <v>129966436.99880001</v>
      </c>
      <c r="GR22" s="40">
        <f t="shared" si="129"/>
        <v>129966436.99880001</v>
      </c>
      <c r="GS22" s="40">
        <f t="shared" si="129"/>
        <v>129966436.99880001</v>
      </c>
      <c r="GT22" s="40">
        <f t="shared" si="129"/>
        <v>129966436.99880001</v>
      </c>
      <c r="GU22" s="40">
        <f t="shared" si="129"/>
        <v>129966436.99880001</v>
      </c>
      <c r="GV22" s="40">
        <f t="shared" si="129"/>
        <v>129966436.99880001</v>
      </c>
      <c r="GW22" s="40">
        <f t="shared" si="129"/>
        <v>129966436.99880001</v>
      </c>
      <c r="GX22" s="40">
        <f t="shared" si="129"/>
        <v>129966436.99880001</v>
      </c>
      <c r="GY22" s="40">
        <f t="shared" si="129"/>
        <v>129966436.99880001</v>
      </c>
      <c r="GZ22" s="40">
        <f t="shared" si="129"/>
        <v>129966436.99880001</v>
      </c>
      <c r="HA22" s="40">
        <f t="shared" si="129"/>
        <v>129966436.99880001</v>
      </c>
      <c r="HB22" s="40">
        <f t="shared" si="129"/>
        <v>129966436.99880001</v>
      </c>
      <c r="HC22" s="40">
        <f t="shared" si="129"/>
        <v>129966436.99880001</v>
      </c>
      <c r="HD22" s="40">
        <f t="shared" si="129"/>
        <v>129966436.99880001</v>
      </c>
      <c r="HE22" s="40">
        <f t="shared" si="129"/>
        <v>129966436.99880001</v>
      </c>
      <c r="HF22" s="40">
        <f t="shared" si="129"/>
        <v>129966436.99880001</v>
      </c>
      <c r="HG22" s="40">
        <f t="shared" si="129"/>
        <v>129966436.99880001</v>
      </c>
      <c r="HH22" s="40">
        <f t="shared" si="129"/>
        <v>129966436.99880001</v>
      </c>
      <c r="HI22" s="40">
        <f t="shared" si="129"/>
        <v>129966436.99880001</v>
      </c>
      <c r="HJ22" s="40">
        <f t="shared" si="129"/>
        <v>129966436.99880001</v>
      </c>
      <c r="HK22" s="40">
        <f t="shared" si="129"/>
        <v>129966436.99880001</v>
      </c>
      <c r="HL22" s="40">
        <f t="shared" si="129"/>
        <v>129966436.99880001</v>
      </c>
      <c r="HM22" s="40">
        <f t="shared" si="129"/>
        <v>129966436.99880001</v>
      </c>
      <c r="HN22" s="40">
        <f t="shared" si="129"/>
        <v>129966436.99880001</v>
      </c>
      <c r="HO22" s="40">
        <f t="shared" si="129"/>
        <v>129966436.99880001</v>
      </c>
      <c r="HP22" s="40">
        <f t="shared" si="129"/>
        <v>129966436.99880001</v>
      </c>
      <c r="HQ22" s="40">
        <f t="shared" si="129"/>
        <v>129966436.99880001</v>
      </c>
      <c r="HR22" s="40">
        <f t="shared" si="129"/>
        <v>129966436.99880001</v>
      </c>
      <c r="HS22" s="40">
        <f t="shared" si="129"/>
        <v>129966436.99880001</v>
      </c>
      <c r="HT22" s="40">
        <f t="shared" si="129"/>
        <v>129966436.99880001</v>
      </c>
      <c r="HU22" s="40">
        <f t="shared" si="129"/>
        <v>129966436.99880001</v>
      </c>
      <c r="HV22" s="40">
        <f t="shared" si="129"/>
        <v>129966436.99880001</v>
      </c>
      <c r="HW22" s="40">
        <f t="shared" si="129"/>
        <v>129966436.99880001</v>
      </c>
      <c r="HX22" s="40">
        <f t="shared" si="129"/>
        <v>129966436.99880001</v>
      </c>
      <c r="HY22" s="40">
        <f t="shared" si="129"/>
        <v>129966436.99880001</v>
      </c>
      <c r="HZ22" s="40">
        <f t="shared" si="129"/>
        <v>129966436.99880001</v>
      </c>
      <c r="IA22" s="40">
        <f t="shared" si="129"/>
        <v>129966436.99880001</v>
      </c>
      <c r="IB22" s="40">
        <f t="shared" si="129"/>
        <v>129966436.99880001</v>
      </c>
      <c r="IC22" s="40">
        <f t="shared" si="129"/>
        <v>129966436.99880001</v>
      </c>
      <c r="ID22" s="40">
        <f t="shared" si="129"/>
        <v>129966436.99880001</v>
      </c>
      <c r="IE22" s="40">
        <f t="shared" si="129"/>
        <v>129966436.99880001</v>
      </c>
      <c r="IF22" s="40">
        <f t="shared" si="129"/>
        <v>129966436.99880001</v>
      </c>
      <c r="IG22" s="40">
        <f t="shared" si="129"/>
        <v>129966436.99880001</v>
      </c>
      <c r="IH22" s="40">
        <f t="shared" si="129"/>
        <v>129966436.99880001</v>
      </c>
      <c r="II22" s="40">
        <f t="shared" si="129"/>
        <v>129966436.99880001</v>
      </c>
      <c r="IJ22" s="40">
        <f t="shared" si="129"/>
        <v>129966436.99880001</v>
      </c>
      <c r="IK22" s="40">
        <f t="shared" si="129"/>
        <v>129966436.99880001</v>
      </c>
      <c r="IL22" s="40">
        <f t="shared" si="129"/>
        <v>129966436.99880001</v>
      </c>
      <c r="IM22" s="40">
        <f t="shared" si="129"/>
        <v>129966436.99880001</v>
      </c>
      <c r="IN22" s="40">
        <f t="shared" si="129"/>
        <v>129966436.99880001</v>
      </c>
    </row>
    <row r="23" spans="2:248" x14ac:dyDescent="0.3">
      <c r="B23" s="19" t="s">
        <v>493</v>
      </c>
      <c r="C23" s="54" t="str">
        <f>IF(VLOOKUP(B2,Country_Data!C:I,7,FALSE)="","Not initiated",VLOOKUP(B2,Country_Data!C:I,7,FALSE))</f>
        <v>Not initiated</v>
      </c>
      <c r="F23" s="19" t="str">
        <f t="shared" si="130"/>
        <v>20% daily increase</v>
      </c>
      <c r="G23" s="40">
        <f t="shared" si="131"/>
        <v>26.085000000000001</v>
      </c>
      <c r="H23" s="40">
        <f t="shared" ref="H23:BS23" ca="1" si="132">H12*$C$15</f>
        <v>26.555</v>
      </c>
      <c r="I23" s="40">
        <f t="shared" ca="1" si="132"/>
        <v>30.761500000000002</v>
      </c>
      <c r="J23" s="40">
        <f t="shared" ca="1" si="132"/>
        <v>57.527999999999999</v>
      </c>
      <c r="K23" s="40">
        <f t="shared" ca="1" si="132"/>
        <v>91.191749999999999</v>
      </c>
      <c r="L23" s="40">
        <f t="shared" ca="1" si="132"/>
        <v>129.297</v>
      </c>
      <c r="M23" s="40">
        <f t="shared" ca="1" si="132"/>
        <v>252.4605</v>
      </c>
      <c r="N23" s="40">
        <f t="shared" ca="1" si="132"/>
        <v>280.62357142857144</v>
      </c>
      <c r="O23" s="40">
        <f t="shared" ca="1" si="132"/>
        <v>376.49937499999999</v>
      </c>
      <c r="P23" s="40">
        <f t="shared" ca="1" si="132"/>
        <v>454.45866666666672</v>
      </c>
      <c r="Q23" s="40">
        <f t="shared" ca="1" si="132"/>
        <v>551.80349999999999</v>
      </c>
      <c r="R23" s="40">
        <f t="shared" ca="1" si="132"/>
        <v>770.40263636363647</v>
      </c>
      <c r="S23" s="40">
        <f t="shared" ca="1" si="132"/>
        <v>879.88700000000006</v>
      </c>
      <c r="T23" s="40">
        <f t="shared" ca="1" si="132"/>
        <v>1043.682</v>
      </c>
      <c r="U23" s="40">
        <f t="shared" ca="1" si="132"/>
        <v>1184.4939999999999</v>
      </c>
      <c r="V23" s="40">
        <f t="shared" ca="1" si="132"/>
        <v>1289.116</v>
      </c>
      <c r="W23" s="40">
        <f t="shared" ca="1" si="132"/>
        <v>1409.201</v>
      </c>
      <c r="X23" s="40">
        <f t="shared" ca="1" si="132"/>
        <v>1325.588</v>
      </c>
      <c r="Y23" s="40">
        <f t="shared" ca="1" si="132"/>
        <v>1530.367</v>
      </c>
      <c r="Z23" s="40">
        <f t="shared" ca="1" si="132"/>
        <v>1481.4870000000001</v>
      </c>
      <c r="AA23" s="40">
        <f t="shared" ca="1" si="132"/>
        <v>1512.883</v>
      </c>
      <c r="AB23" s="40">
        <f t="shared" ca="1" si="132"/>
        <v>1660.2750000000001</v>
      </c>
      <c r="AC23" s="40">
        <f t="shared" ca="1" si="132"/>
        <v>1774.297</v>
      </c>
      <c r="AD23" s="40">
        <f t="shared" ca="1" si="132"/>
        <v>2004.973</v>
      </c>
      <c r="AE23" s="40">
        <f t="shared" ca="1" si="132"/>
        <v>1867.498</v>
      </c>
      <c r="AF23" s="40">
        <f t="shared" ca="1" si="132"/>
        <v>1802.779</v>
      </c>
      <c r="AG23" s="40">
        <f t="shared" ca="1" si="132"/>
        <v>1771.289</v>
      </c>
      <c r="AH23" s="40">
        <f t="shared" ca="1" si="132"/>
        <v>1669.675</v>
      </c>
      <c r="AI23" s="40">
        <f t="shared" ca="1" si="132"/>
        <v>1598.047</v>
      </c>
      <c r="AJ23" s="40">
        <f t="shared" ca="1" si="132"/>
        <v>1466.9169999999999</v>
      </c>
      <c r="AK23" s="40">
        <f t="shared" ca="1" si="132"/>
        <v>1404.7360000000001</v>
      </c>
      <c r="AL23" s="40">
        <f t="shared" ca="1" si="132"/>
        <v>1409.4359999999999</v>
      </c>
      <c r="AM23" s="40">
        <f t="shared" ca="1" si="132"/>
        <v>987.79899999999998</v>
      </c>
      <c r="AN23" s="40">
        <f t="shared" ca="1" si="132"/>
        <v>365.14300000000003</v>
      </c>
      <c r="AO23" s="40">
        <f t="shared" ca="1" si="132"/>
        <v>260.56799999999998</v>
      </c>
      <c r="AP23" s="40">
        <f t="shared" ca="1" si="132"/>
        <v>418.44099999999997</v>
      </c>
      <c r="AQ23" s="40">
        <f t="shared" ca="1" si="132"/>
        <v>381.26400000000001</v>
      </c>
      <c r="AR23" s="40">
        <f t="shared" ca="1" si="132"/>
        <v>365.096</v>
      </c>
      <c r="AS23" s="40">
        <f t="shared" ca="1" si="132"/>
        <v>382.25099999999998</v>
      </c>
      <c r="AT23" s="40">
        <f t="shared" ca="1" si="132"/>
        <v>539.04300000000001</v>
      </c>
      <c r="AU23" s="40">
        <f t="shared" ca="1" si="132"/>
        <v>600.75400000000002</v>
      </c>
      <c r="AV23" s="40">
        <f t="shared" ca="1" si="132"/>
        <v>678.02200000000005</v>
      </c>
      <c r="AW23" s="40">
        <f t="shared" ca="1" si="132"/>
        <v>664.48599999999999</v>
      </c>
      <c r="AX23" s="40">
        <f t="shared" ca="1" si="132"/>
        <v>832.55799999999999</v>
      </c>
      <c r="AY23" s="40">
        <f t="shared" ca="1" si="132"/>
        <v>984.50900000000001</v>
      </c>
      <c r="AZ23" s="40">
        <f t="shared" ca="1" si="132"/>
        <v>1118.4590000000001</v>
      </c>
      <c r="BA23" s="40">
        <f t="shared" ca="1" si="132"/>
        <v>1244.5129999999999</v>
      </c>
      <c r="BB23" s="40">
        <f t="shared" ca="1" si="132"/>
        <v>1331.886</v>
      </c>
      <c r="BC23" s="40">
        <f t="shared" ca="1" si="132"/>
        <v>1493.7070000000001</v>
      </c>
      <c r="BD23" s="40">
        <f t="shared" ca="1" si="132"/>
        <v>1707.51</v>
      </c>
      <c r="BE23" s="40">
        <f t="shared" ca="1" si="132"/>
        <v>1907.8240000000001</v>
      </c>
      <c r="BF23" s="40">
        <f t="shared" ca="1" si="132"/>
        <v>2382.806</v>
      </c>
      <c r="BG23" s="40">
        <f t="shared" ca="1" si="132"/>
        <v>2730.0889999999999</v>
      </c>
      <c r="BH23" s="40">
        <f t="shared" ca="1" si="132"/>
        <v>3193.462</v>
      </c>
      <c r="BI23" s="40">
        <f t="shared" ca="1" si="132"/>
        <v>3625.674</v>
      </c>
      <c r="BJ23" s="40">
        <f t="shared" ca="1" si="132"/>
        <v>4082.5140000000001</v>
      </c>
      <c r="BK23" s="40">
        <f t="shared" ca="1" si="132"/>
        <v>4677.1109999999999</v>
      </c>
      <c r="BL23" s="40">
        <f t="shared" ca="1" si="132"/>
        <v>5785.8410000000003</v>
      </c>
      <c r="BM23" s="40">
        <f t="shared" ca="1" si="132"/>
        <v>6926.3429999999998</v>
      </c>
      <c r="BN23" s="40">
        <f t="shared" ca="1" si="132"/>
        <v>8081.7439999999997</v>
      </c>
      <c r="BO23" s="40">
        <f t="shared" ca="1" si="132"/>
        <v>9097.4609999999993</v>
      </c>
      <c r="BP23" s="40">
        <f t="shared" ca="1" si="132"/>
        <v>10608.699000000001</v>
      </c>
      <c r="BQ23" s="40">
        <f t="shared" ca="1" si="132"/>
        <v>11624.227999999999</v>
      </c>
      <c r="BR23" s="40">
        <f t="shared" ca="1" si="132"/>
        <v>13385.741</v>
      </c>
      <c r="BS23" s="40">
        <f t="shared" ca="1" si="132"/>
        <v>15536.179</v>
      </c>
      <c r="BT23" s="40">
        <f t="shared" ca="1" si="127"/>
        <v>17763.978999999999</v>
      </c>
      <c r="BU23" s="40">
        <f t="shared" ca="1" si="127"/>
        <v>19965.365000000002</v>
      </c>
      <c r="BV23" s="40">
        <f t="shared" ca="1" si="127"/>
        <v>21864.352999999999</v>
      </c>
      <c r="BW23" s="40">
        <f t="shared" ca="1" si="127"/>
        <v>23021.351999999999</v>
      </c>
      <c r="BX23" s="40">
        <f t="shared" ca="1" si="127"/>
        <v>25211.364000000001</v>
      </c>
      <c r="BY23" s="40">
        <f t="shared" ca="1" si="127"/>
        <v>27166.281999999999</v>
      </c>
      <c r="BZ23" s="40">
        <f t="shared" ca="1" si="127"/>
        <v>29507.681</v>
      </c>
      <c r="CA23" s="40">
        <f t="shared" ca="1" si="127"/>
        <v>31115.598000000002</v>
      </c>
      <c r="CB23" s="40">
        <f t="shared" ca="1" si="127"/>
        <v>34190.338000000003</v>
      </c>
      <c r="CC23" s="40">
        <f t="shared" ca="1" si="127"/>
        <v>35045.315000000002</v>
      </c>
      <c r="CD23" s="40">
        <f t="shared" ca="1" si="127"/>
        <v>35128.786999999997</v>
      </c>
      <c r="CE23" s="40">
        <f t="shared" ca="1" si="127"/>
        <v>36015.629999999997</v>
      </c>
      <c r="CF23" s="40">
        <f t="shared" ca="1" si="127"/>
        <v>36833.9</v>
      </c>
      <c r="CG23" s="40">
        <f t="shared" ca="1" si="127"/>
        <v>38209.589999999997</v>
      </c>
      <c r="CH23" s="40">
        <f t="shared" si="127"/>
        <v>39668.423000000003</v>
      </c>
      <c r="CI23" s="40">
        <f t="shared" si="127"/>
        <v>39278.135000000002</v>
      </c>
      <c r="CJ23" s="40">
        <f t="shared" si="127"/>
        <v>39266.855000000003</v>
      </c>
      <c r="CK23" s="40">
        <f t="shared" si="127"/>
        <v>38506.582999999999</v>
      </c>
      <c r="CL23" s="40">
        <f t="shared" si="127"/>
        <v>37308.317999999999</v>
      </c>
      <c r="CM23" s="40">
        <f t="shared" si="127"/>
        <v>35382.587</v>
      </c>
      <c r="CN23" s="40">
        <f t="shared" si="127"/>
        <v>42459.104399999997</v>
      </c>
      <c r="CO23" s="40">
        <f t="shared" si="127"/>
        <v>50950.925280000003</v>
      </c>
      <c r="CP23" s="40">
        <f t="shared" si="127"/>
        <v>61141.110335999991</v>
      </c>
      <c r="CQ23" s="40">
        <f t="shared" si="127"/>
        <v>73369.33240319998</v>
      </c>
      <c r="CR23" s="40">
        <f t="shared" si="127"/>
        <v>88043.19888383997</v>
      </c>
      <c r="CS23" s="40">
        <f t="shared" si="127"/>
        <v>105651.83866060796</v>
      </c>
      <c r="CT23" s="40">
        <f t="shared" si="127"/>
        <v>126782.20639272955</v>
      </c>
      <c r="CU23" s="40">
        <f t="shared" si="127"/>
        <v>152138.64767127545</v>
      </c>
      <c r="CV23" s="40">
        <f t="shared" si="127"/>
        <v>182566.37720553053</v>
      </c>
      <c r="CW23" s="40">
        <f t="shared" si="127"/>
        <v>219079.65264663665</v>
      </c>
      <c r="CX23" s="40">
        <f t="shared" si="127"/>
        <v>262895.58317596396</v>
      </c>
      <c r="CY23" s="40">
        <f t="shared" si="127"/>
        <v>315474.69981115678</v>
      </c>
      <c r="CZ23" s="40">
        <f t="shared" si="127"/>
        <v>378569.6397733881</v>
      </c>
      <c r="DA23" s="40">
        <f t="shared" si="127"/>
        <v>454283.56772806571</v>
      </c>
      <c r="DB23" s="40">
        <f t="shared" si="127"/>
        <v>545140.28127367888</v>
      </c>
      <c r="DC23" s="40">
        <f t="shared" si="127"/>
        <v>654168.33752841456</v>
      </c>
      <c r="DD23" s="40">
        <f t="shared" si="127"/>
        <v>785002.00503409747</v>
      </c>
      <c r="DE23" s="40">
        <f t="shared" si="127"/>
        <v>942002.40604091692</v>
      </c>
      <c r="DF23" s="40">
        <f t="shared" si="127"/>
        <v>1130402.8872491003</v>
      </c>
      <c r="DG23" s="40">
        <f t="shared" si="127"/>
        <v>1356483.4646989203</v>
      </c>
      <c r="DH23" s="40">
        <f t="shared" si="127"/>
        <v>1627780.1576387042</v>
      </c>
      <c r="DI23" s="40">
        <f t="shared" si="127"/>
        <v>1953336.1891664448</v>
      </c>
      <c r="DJ23" s="40">
        <f t="shared" si="127"/>
        <v>2344003.4269997338</v>
      </c>
      <c r="DK23" s="40">
        <f t="shared" si="127"/>
        <v>2812804.1123996805</v>
      </c>
      <c r="DL23" s="40">
        <f t="shared" si="127"/>
        <v>3375364.9348796164</v>
      </c>
      <c r="DM23" s="40">
        <f t="shared" si="127"/>
        <v>4050437.9218555391</v>
      </c>
      <c r="DN23" s="40">
        <f t="shared" si="127"/>
        <v>4860525.5062266467</v>
      </c>
      <c r="DO23" s="40">
        <f t="shared" si="127"/>
        <v>5832630.6074719764</v>
      </c>
      <c r="DP23" s="40">
        <f t="shared" si="127"/>
        <v>6999156.7289663721</v>
      </c>
      <c r="DQ23" s="40">
        <f t="shared" si="127"/>
        <v>8398988.0747596454</v>
      </c>
      <c r="DR23" s="40">
        <f t="shared" si="127"/>
        <v>10078785.689711574</v>
      </c>
      <c r="DS23" s="40">
        <f t="shared" si="127"/>
        <v>12094542.827653889</v>
      </c>
      <c r="DT23" s="40">
        <f t="shared" si="127"/>
        <v>14513451.393184666</v>
      </c>
      <c r="DU23" s="40">
        <f t="shared" si="127"/>
        <v>17416141.671821598</v>
      </c>
      <c r="DV23" s="40">
        <f t="shared" si="127"/>
        <v>20899370.006185915</v>
      </c>
      <c r="DW23" s="40">
        <f t="shared" si="127"/>
        <v>25079244.007423099</v>
      </c>
      <c r="DX23" s="40">
        <f t="shared" si="127"/>
        <v>30095092.808907717</v>
      </c>
      <c r="DY23" s="40">
        <f t="shared" si="127"/>
        <v>36114111.370689258</v>
      </c>
      <c r="DZ23" s="40">
        <f t="shared" si="127"/>
        <v>43336933.644827105</v>
      </c>
      <c r="EA23" s="40">
        <f t="shared" si="127"/>
        <v>52004320.373792529</v>
      </c>
      <c r="EB23" s="40">
        <f t="shared" si="127"/>
        <v>62405184.448551029</v>
      </c>
      <c r="EC23" s="40">
        <f t="shared" si="127"/>
        <v>74886221.338261232</v>
      </c>
      <c r="ED23" s="40">
        <f t="shared" si="127"/>
        <v>89863465.605913475</v>
      </c>
      <c r="EE23" s="40">
        <f t="shared" si="127"/>
        <v>107836158.72709617</v>
      </c>
      <c r="EF23" s="40">
        <f t="shared" si="128"/>
        <v>129403390.4725154</v>
      </c>
      <c r="EG23" s="40">
        <f t="shared" si="128"/>
        <v>129966436.99880001</v>
      </c>
      <c r="EH23" s="40">
        <f t="shared" si="128"/>
        <v>129966436.99880001</v>
      </c>
      <c r="EI23" s="40">
        <f t="shared" si="128"/>
        <v>129966436.99880001</v>
      </c>
      <c r="EJ23" s="40">
        <f t="shared" si="128"/>
        <v>129966436.99880001</v>
      </c>
      <c r="EK23" s="40">
        <f t="shared" si="128"/>
        <v>129966436.99880001</v>
      </c>
      <c r="EL23" s="40">
        <f t="shared" si="128"/>
        <v>129966436.99880001</v>
      </c>
      <c r="EM23" s="40">
        <f t="shared" si="128"/>
        <v>129966436.99880001</v>
      </c>
      <c r="EN23" s="40">
        <f t="shared" si="128"/>
        <v>129966436.99880001</v>
      </c>
      <c r="EO23" s="40">
        <f t="shared" si="128"/>
        <v>129966436.99880001</v>
      </c>
      <c r="EP23" s="40">
        <f t="shared" si="128"/>
        <v>129966436.99880001</v>
      </c>
      <c r="EQ23" s="40">
        <f t="shared" si="128"/>
        <v>129966436.99880001</v>
      </c>
      <c r="ER23" s="40">
        <f t="shared" si="128"/>
        <v>129966436.99880001</v>
      </c>
      <c r="ES23" s="40">
        <f t="shared" si="128"/>
        <v>129966436.99880001</v>
      </c>
      <c r="ET23" s="40">
        <f t="shared" si="128"/>
        <v>129966436.99880001</v>
      </c>
      <c r="EU23" s="40">
        <f t="shared" si="128"/>
        <v>129966436.99880001</v>
      </c>
      <c r="EV23" s="40">
        <f t="shared" si="128"/>
        <v>129966436.99880001</v>
      </c>
      <c r="EW23" s="40">
        <f t="shared" si="128"/>
        <v>129966436.99880001</v>
      </c>
      <c r="EX23" s="40">
        <f t="shared" si="128"/>
        <v>129966436.99880001</v>
      </c>
      <c r="EY23" s="40">
        <f t="shared" si="128"/>
        <v>129966436.99880001</v>
      </c>
      <c r="EZ23" s="40">
        <f t="shared" si="128"/>
        <v>129966436.99880001</v>
      </c>
      <c r="FA23" s="40">
        <f t="shared" si="128"/>
        <v>129966436.99880001</v>
      </c>
      <c r="FB23" s="40">
        <f t="shared" si="128"/>
        <v>129966436.99880001</v>
      </c>
      <c r="FC23" s="40">
        <f t="shared" si="128"/>
        <v>129966436.99880001</v>
      </c>
      <c r="FD23" s="40">
        <f t="shared" si="128"/>
        <v>129966436.99880001</v>
      </c>
      <c r="FE23" s="40">
        <f t="shared" si="128"/>
        <v>129966436.99880001</v>
      </c>
      <c r="FF23" s="40">
        <f t="shared" si="128"/>
        <v>129966436.99880001</v>
      </c>
      <c r="FG23" s="40">
        <f t="shared" si="128"/>
        <v>129966436.99880001</v>
      </c>
      <c r="FH23" s="40">
        <f t="shared" si="128"/>
        <v>129966436.99880001</v>
      </c>
      <c r="FI23" s="40">
        <f t="shared" si="128"/>
        <v>129966436.99880001</v>
      </c>
      <c r="FJ23" s="40">
        <f t="shared" si="128"/>
        <v>129966436.99880001</v>
      </c>
      <c r="FK23" s="40">
        <f t="shared" si="128"/>
        <v>129966436.99880001</v>
      </c>
      <c r="FL23" s="40">
        <f t="shared" si="128"/>
        <v>129966436.99880001</v>
      </c>
      <c r="FM23" s="40">
        <f t="shared" si="128"/>
        <v>129966436.99880001</v>
      </c>
      <c r="FN23" s="40">
        <f t="shared" si="128"/>
        <v>129966436.99880001</v>
      </c>
      <c r="FO23" s="40">
        <f t="shared" si="128"/>
        <v>129966436.99880001</v>
      </c>
      <c r="FP23" s="40">
        <f t="shared" si="128"/>
        <v>129966436.99880001</v>
      </c>
      <c r="FQ23" s="40">
        <f t="shared" si="128"/>
        <v>129966436.99880001</v>
      </c>
      <c r="FR23" s="40">
        <f t="shared" si="128"/>
        <v>129966436.99880001</v>
      </c>
      <c r="FS23" s="40">
        <f t="shared" si="128"/>
        <v>129966436.99880001</v>
      </c>
      <c r="FT23" s="40">
        <f t="shared" si="128"/>
        <v>129966436.99880001</v>
      </c>
      <c r="FU23" s="40">
        <f t="shared" si="128"/>
        <v>129966436.99880001</v>
      </c>
      <c r="FV23" s="40">
        <f t="shared" si="128"/>
        <v>129966436.99880001</v>
      </c>
      <c r="FW23" s="40">
        <f t="shared" si="128"/>
        <v>129966436.99880001</v>
      </c>
      <c r="FX23" s="40">
        <f t="shared" si="128"/>
        <v>129966436.99880001</v>
      </c>
      <c r="FY23" s="40">
        <f t="shared" si="128"/>
        <v>129966436.99880001</v>
      </c>
      <c r="FZ23" s="40">
        <f t="shared" si="128"/>
        <v>129966436.99880001</v>
      </c>
      <c r="GA23" s="40">
        <f t="shared" si="128"/>
        <v>129966436.99880001</v>
      </c>
      <c r="GB23" s="40">
        <f t="shared" si="128"/>
        <v>129966436.99880001</v>
      </c>
      <c r="GC23" s="40">
        <f t="shared" si="128"/>
        <v>129966436.99880001</v>
      </c>
      <c r="GD23" s="40">
        <f t="shared" si="128"/>
        <v>129966436.99880001</v>
      </c>
      <c r="GE23" s="40">
        <f t="shared" si="128"/>
        <v>129966436.99880001</v>
      </c>
      <c r="GF23" s="40">
        <f t="shared" si="128"/>
        <v>129966436.99880001</v>
      </c>
      <c r="GG23" s="40">
        <f t="shared" si="128"/>
        <v>129966436.99880001</v>
      </c>
      <c r="GH23" s="40">
        <f t="shared" si="128"/>
        <v>129966436.99880001</v>
      </c>
      <c r="GI23" s="40">
        <f t="shared" si="128"/>
        <v>129966436.99880001</v>
      </c>
      <c r="GJ23" s="40">
        <f t="shared" si="128"/>
        <v>129966436.99880001</v>
      </c>
      <c r="GK23" s="40">
        <f t="shared" si="128"/>
        <v>129966436.99880001</v>
      </c>
      <c r="GL23" s="40">
        <f t="shared" si="128"/>
        <v>129966436.99880001</v>
      </c>
      <c r="GM23" s="40">
        <f t="shared" si="128"/>
        <v>129966436.99880001</v>
      </c>
      <c r="GN23" s="40">
        <f t="shared" si="128"/>
        <v>129966436.99880001</v>
      </c>
      <c r="GO23" s="40">
        <f t="shared" si="128"/>
        <v>129966436.99880001</v>
      </c>
      <c r="GP23" s="40">
        <f t="shared" si="128"/>
        <v>129966436.99880001</v>
      </c>
      <c r="GQ23" s="40">
        <f t="shared" si="128"/>
        <v>129966436.99880001</v>
      </c>
      <c r="GR23" s="40">
        <f t="shared" si="129"/>
        <v>129966436.99880001</v>
      </c>
      <c r="GS23" s="40">
        <f t="shared" si="129"/>
        <v>129966436.99880001</v>
      </c>
      <c r="GT23" s="40">
        <f t="shared" si="129"/>
        <v>129966436.99880001</v>
      </c>
      <c r="GU23" s="40">
        <f t="shared" si="129"/>
        <v>129966436.99880001</v>
      </c>
      <c r="GV23" s="40">
        <f t="shared" si="129"/>
        <v>129966436.99880001</v>
      </c>
      <c r="GW23" s="40">
        <f t="shared" si="129"/>
        <v>129966436.99880001</v>
      </c>
      <c r="GX23" s="40">
        <f t="shared" si="129"/>
        <v>129966436.99880001</v>
      </c>
      <c r="GY23" s="40">
        <f t="shared" si="129"/>
        <v>129966436.99880001</v>
      </c>
      <c r="GZ23" s="40">
        <f t="shared" si="129"/>
        <v>129966436.99880001</v>
      </c>
      <c r="HA23" s="40">
        <f t="shared" si="129"/>
        <v>129966436.99880001</v>
      </c>
      <c r="HB23" s="40">
        <f t="shared" si="129"/>
        <v>129966436.99880001</v>
      </c>
      <c r="HC23" s="40">
        <f t="shared" si="129"/>
        <v>129966436.99880001</v>
      </c>
      <c r="HD23" s="40">
        <f t="shared" si="129"/>
        <v>129966436.99880001</v>
      </c>
      <c r="HE23" s="40">
        <f t="shared" si="129"/>
        <v>129966436.99880001</v>
      </c>
      <c r="HF23" s="40">
        <f t="shared" si="129"/>
        <v>129966436.99880001</v>
      </c>
      <c r="HG23" s="40">
        <f t="shared" si="129"/>
        <v>129966436.99880001</v>
      </c>
      <c r="HH23" s="40">
        <f t="shared" si="129"/>
        <v>129966436.99880001</v>
      </c>
      <c r="HI23" s="40">
        <f t="shared" si="129"/>
        <v>129966436.99880001</v>
      </c>
      <c r="HJ23" s="40">
        <f t="shared" si="129"/>
        <v>129966436.99880001</v>
      </c>
      <c r="HK23" s="40">
        <f t="shared" si="129"/>
        <v>129966436.99880001</v>
      </c>
      <c r="HL23" s="40">
        <f t="shared" si="129"/>
        <v>129966436.99880001</v>
      </c>
      <c r="HM23" s="40">
        <f t="shared" si="129"/>
        <v>129966436.99880001</v>
      </c>
      <c r="HN23" s="40">
        <f t="shared" si="129"/>
        <v>129966436.99880001</v>
      </c>
      <c r="HO23" s="40">
        <f t="shared" si="129"/>
        <v>129966436.99880001</v>
      </c>
      <c r="HP23" s="40">
        <f t="shared" si="129"/>
        <v>129966436.99880001</v>
      </c>
      <c r="HQ23" s="40">
        <f t="shared" si="129"/>
        <v>129966436.99880001</v>
      </c>
      <c r="HR23" s="40">
        <f t="shared" si="129"/>
        <v>129966436.99880001</v>
      </c>
      <c r="HS23" s="40">
        <f t="shared" si="129"/>
        <v>129966436.99880001</v>
      </c>
      <c r="HT23" s="40">
        <f t="shared" si="129"/>
        <v>129966436.99880001</v>
      </c>
      <c r="HU23" s="40">
        <f t="shared" si="129"/>
        <v>129966436.99880001</v>
      </c>
      <c r="HV23" s="40">
        <f t="shared" si="129"/>
        <v>129966436.99880001</v>
      </c>
      <c r="HW23" s="40">
        <f t="shared" si="129"/>
        <v>129966436.99880001</v>
      </c>
      <c r="HX23" s="40">
        <f t="shared" si="129"/>
        <v>129966436.99880001</v>
      </c>
      <c r="HY23" s="40">
        <f t="shared" si="129"/>
        <v>129966436.99880001</v>
      </c>
      <c r="HZ23" s="40">
        <f t="shared" si="129"/>
        <v>129966436.99880001</v>
      </c>
      <c r="IA23" s="40">
        <f t="shared" si="129"/>
        <v>129966436.99880001</v>
      </c>
      <c r="IB23" s="40">
        <f t="shared" si="129"/>
        <v>129966436.99880001</v>
      </c>
      <c r="IC23" s="40">
        <f t="shared" si="129"/>
        <v>129966436.99880001</v>
      </c>
      <c r="ID23" s="40">
        <f t="shared" si="129"/>
        <v>129966436.99880001</v>
      </c>
      <c r="IE23" s="40">
        <f t="shared" si="129"/>
        <v>129966436.99880001</v>
      </c>
      <c r="IF23" s="40">
        <f t="shared" si="129"/>
        <v>129966436.99880001</v>
      </c>
      <c r="IG23" s="40">
        <f t="shared" si="129"/>
        <v>129966436.99880001</v>
      </c>
      <c r="IH23" s="40">
        <f t="shared" si="129"/>
        <v>129966436.99880001</v>
      </c>
      <c r="II23" s="40">
        <f t="shared" si="129"/>
        <v>129966436.99880001</v>
      </c>
      <c r="IJ23" s="40">
        <f t="shared" si="129"/>
        <v>129966436.99880001</v>
      </c>
      <c r="IK23" s="40">
        <f t="shared" si="129"/>
        <v>129966436.99880001</v>
      </c>
      <c r="IL23" s="40">
        <f t="shared" si="129"/>
        <v>129966436.99880001</v>
      </c>
      <c r="IM23" s="40">
        <f t="shared" si="129"/>
        <v>129966436.99880001</v>
      </c>
      <c r="IN23" s="40">
        <f t="shared" si="129"/>
        <v>129966436.99880001</v>
      </c>
    </row>
    <row r="24" spans="2:248" x14ac:dyDescent="0.3">
      <c r="B24" s="19" t="s">
        <v>492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1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 t="e">
        <f>IF(AND(G20&gt;G19,F20&lt;F19),1,0)</f>
        <v>#N/A</v>
      </c>
      <c r="H26" s="26" t="e">
        <f t="shared" ref="H26:BS26" ca="1" si="137">IF(AND(H20&gt;H19,G20&lt;G19),1,0)</f>
        <v>#N/A</v>
      </c>
      <c r="I26" s="26" t="e">
        <f t="shared" ca="1" si="137"/>
        <v>#N/A</v>
      </c>
      <c r="J26" s="26" t="e">
        <f t="shared" ca="1" si="137"/>
        <v>#N/A</v>
      </c>
      <c r="K26" s="26" t="e">
        <f t="shared" ca="1" si="137"/>
        <v>#N/A</v>
      </c>
      <c r="L26" s="26" t="e">
        <f t="shared" ca="1" si="137"/>
        <v>#N/A</v>
      </c>
      <c r="M26" s="26" t="e">
        <f t="shared" ca="1" si="137"/>
        <v>#N/A</v>
      </c>
      <c r="N26" s="26" t="e">
        <f t="shared" ca="1" si="137"/>
        <v>#N/A</v>
      </c>
      <c r="O26" s="26" t="e">
        <f t="shared" ca="1" si="137"/>
        <v>#N/A</v>
      </c>
      <c r="P26" s="26" t="e">
        <f t="shared" ca="1" si="137"/>
        <v>#N/A</v>
      </c>
      <c r="Q26" s="26" t="e">
        <f t="shared" ca="1" si="137"/>
        <v>#N/A</v>
      </c>
      <c r="R26" s="26" t="e">
        <f t="shared" ca="1" si="137"/>
        <v>#N/A</v>
      </c>
      <c r="S26" s="26" t="e">
        <f t="shared" ca="1" si="137"/>
        <v>#N/A</v>
      </c>
      <c r="T26" s="26" t="e">
        <f t="shared" ca="1" si="137"/>
        <v>#N/A</v>
      </c>
      <c r="U26" s="26" t="e">
        <f t="shared" ca="1" si="137"/>
        <v>#N/A</v>
      </c>
      <c r="V26" s="26" t="e">
        <f t="shared" ca="1" si="137"/>
        <v>#N/A</v>
      </c>
      <c r="W26" s="26" t="e">
        <f t="shared" ca="1" si="137"/>
        <v>#N/A</v>
      </c>
      <c r="X26" s="26" t="e">
        <f t="shared" ca="1" si="137"/>
        <v>#N/A</v>
      </c>
      <c r="Y26" s="26" t="e">
        <f t="shared" ca="1" si="137"/>
        <v>#N/A</v>
      </c>
      <c r="Z26" s="26" t="e">
        <f t="shared" ca="1" si="137"/>
        <v>#N/A</v>
      </c>
      <c r="AA26" s="26" t="e">
        <f t="shared" ca="1" si="137"/>
        <v>#N/A</v>
      </c>
      <c r="AB26" s="26" t="e">
        <f t="shared" ca="1" si="137"/>
        <v>#N/A</v>
      </c>
      <c r="AC26" s="26" t="e">
        <f t="shared" ca="1" si="137"/>
        <v>#N/A</v>
      </c>
      <c r="AD26" s="26" t="e">
        <f t="shared" ca="1" si="137"/>
        <v>#N/A</v>
      </c>
      <c r="AE26" s="26" t="e">
        <f t="shared" ca="1" si="137"/>
        <v>#N/A</v>
      </c>
      <c r="AF26" s="26" t="e">
        <f t="shared" ca="1" si="137"/>
        <v>#N/A</v>
      </c>
      <c r="AG26" s="26" t="e">
        <f t="shared" ca="1" si="137"/>
        <v>#N/A</v>
      </c>
      <c r="AH26" s="26" t="e">
        <f t="shared" ca="1" si="137"/>
        <v>#N/A</v>
      </c>
      <c r="AI26" s="26" t="e">
        <f t="shared" ca="1" si="137"/>
        <v>#N/A</v>
      </c>
      <c r="AJ26" s="26" t="e">
        <f t="shared" ca="1" si="137"/>
        <v>#N/A</v>
      </c>
      <c r="AK26" s="26" t="e">
        <f t="shared" ca="1" si="137"/>
        <v>#N/A</v>
      </c>
      <c r="AL26" s="26" t="e">
        <f t="shared" ca="1" si="137"/>
        <v>#N/A</v>
      </c>
      <c r="AM26" s="26" t="e">
        <f t="shared" ca="1" si="137"/>
        <v>#N/A</v>
      </c>
      <c r="AN26" s="26" t="e">
        <f t="shared" ca="1" si="137"/>
        <v>#N/A</v>
      </c>
      <c r="AO26" s="26" t="e">
        <f t="shared" ca="1" si="137"/>
        <v>#N/A</v>
      </c>
      <c r="AP26" s="26" t="e">
        <f t="shared" ca="1" si="137"/>
        <v>#N/A</v>
      </c>
      <c r="AQ26" s="26" t="e">
        <f t="shared" ca="1" si="137"/>
        <v>#N/A</v>
      </c>
      <c r="AR26" s="26" t="e">
        <f t="shared" ca="1" si="137"/>
        <v>#N/A</v>
      </c>
      <c r="AS26" s="26" t="e">
        <f t="shared" ca="1" si="137"/>
        <v>#N/A</v>
      </c>
      <c r="AT26" s="26" t="e">
        <f t="shared" ca="1" si="137"/>
        <v>#N/A</v>
      </c>
      <c r="AU26" s="26" t="e">
        <f t="shared" ca="1" si="137"/>
        <v>#N/A</v>
      </c>
      <c r="AV26" s="26" t="e">
        <f t="shared" ca="1" si="137"/>
        <v>#N/A</v>
      </c>
      <c r="AW26" s="26" t="e">
        <f t="shared" ca="1" si="137"/>
        <v>#N/A</v>
      </c>
      <c r="AX26" s="26" t="e">
        <f t="shared" ca="1" si="137"/>
        <v>#N/A</v>
      </c>
      <c r="AY26" s="26" t="e">
        <f t="shared" ca="1" si="137"/>
        <v>#N/A</v>
      </c>
      <c r="AZ26" s="26" t="e">
        <f t="shared" ca="1" si="137"/>
        <v>#N/A</v>
      </c>
      <c r="BA26" s="26" t="e">
        <f t="shared" ca="1" si="137"/>
        <v>#N/A</v>
      </c>
      <c r="BB26" s="26" t="e">
        <f t="shared" ca="1" si="137"/>
        <v>#N/A</v>
      </c>
      <c r="BC26" s="26" t="e">
        <f t="shared" ca="1" si="137"/>
        <v>#N/A</v>
      </c>
      <c r="BD26" s="26" t="e">
        <f t="shared" ca="1" si="137"/>
        <v>#N/A</v>
      </c>
      <c r="BE26" s="26" t="e">
        <f t="shared" ca="1" si="137"/>
        <v>#N/A</v>
      </c>
      <c r="BF26" s="26" t="e">
        <f t="shared" ca="1" si="137"/>
        <v>#N/A</v>
      </c>
      <c r="BG26" s="26" t="e">
        <f t="shared" ca="1" si="137"/>
        <v>#N/A</v>
      </c>
      <c r="BH26" s="26" t="e">
        <f t="shared" ca="1" si="137"/>
        <v>#N/A</v>
      </c>
      <c r="BI26" s="26" t="e">
        <f t="shared" ca="1" si="137"/>
        <v>#N/A</v>
      </c>
      <c r="BJ26" s="26" t="e">
        <f t="shared" ca="1" si="137"/>
        <v>#N/A</v>
      </c>
      <c r="BK26" s="26" t="e">
        <f t="shared" ca="1" si="137"/>
        <v>#N/A</v>
      </c>
      <c r="BL26" s="26" t="e">
        <f t="shared" ca="1" si="137"/>
        <v>#N/A</v>
      </c>
      <c r="BM26" s="26" t="e">
        <f t="shared" ca="1" si="137"/>
        <v>#N/A</v>
      </c>
      <c r="BN26" s="26" t="e">
        <f t="shared" ca="1" si="137"/>
        <v>#N/A</v>
      </c>
      <c r="BO26" s="26" t="e">
        <f t="shared" ca="1" si="137"/>
        <v>#N/A</v>
      </c>
      <c r="BP26" s="26" t="e">
        <f t="shared" ca="1" si="137"/>
        <v>#N/A</v>
      </c>
      <c r="BQ26" s="26" t="e">
        <f t="shared" ca="1" si="137"/>
        <v>#N/A</v>
      </c>
      <c r="BR26" s="26" t="e">
        <f t="shared" ca="1" si="137"/>
        <v>#N/A</v>
      </c>
      <c r="BS26" s="26" t="e">
        <f t="shared" ca="1" si="137"/>
        <v>#N/A</v>
      </c>
      <c r="BT26" s="26" t="e">
        <f t="shared" ref="BT26:EE26" ca="1" si="138">IF(AND(BT20&gt;BT19,BS20&lt;BS19),1,0)</f>
        <v>#N/A</v>
      </c>
      <c r="BU26" s="26" t="e">
        <f t="shared" ca="1" si="138"/>
        <v>#N/A</v>
      </c>
      <c r="BV26" s="26" t="e">
        <f t="shared" ca="1" si="138"/>
        <v>#N/A</v>
      </c>
      <c r="BW26" s="26" t="e">
        <f t="shared" ca="1" si="138"/>
        <v>#N/A</v>
      </c>
      <c r="BX26" s="26" t="e">
        <f t="shared" ca="1" si="138"/>
        <v>#N/A</v>
      </c>
      <c r="BY26" s="26" t="e">
        <f t="shared" ca="1" si="138"/>
        <v>#N/A</v>
      </c>
      <c r="BZ26" s="26" t="e">
        <f t="shared" ca="1" si="138"/>
        <v>#N/A</v>
      </c>
      <c r="CA26" s="26" t="e">
        <f t="shared" ca="1" si="138"/>
        <v>#N/A</v>
      </c>
      <c r="CB26" s="26" t="e">
        <f t="shared" ca="1" si="138"/>
        <v>#N/A</v>
      </c>
      <c r="CC26" s="26" t="e">
        <f t="shared" ca="1" si="138"/>
        <v>#N/A</v>
      </c>
      <c r="CD26" s="26" t="e">
        <f t="shared" ca="1" si="138"/>
        <v>#N/A</v>
      </c>
      <c r="CE26" s="26" t="e">
        <f t="shared" ca="1" si="138"/>
        <v>#N/A</v>
      </c>
      <c r="CF26" s="26" t="e">
        <f t="shared" ca="1" si="138"/>
        <v>#N/A</v>
      </c>
      <c r="CG26" s="26" t="e">
        <f t="shared" ca="1" si="138"/>
        <v>#N/A</v>
      </c>
      <c r="CH26" s="26" t="e">
        <f t="shared" ca="1" si="138"/>
        <v>#N/A</v>
      </c>
      <c r="CI26" s="26" t="e">
        <f t="shared" si="138"/>
        <v>#N/A</v>
      </c>
      <c r="CJ26" s="26" t="e">
        <f t="shared" si="138"/>
        <v>#N/A</v>
      </c>
      <c r="CK26" s="26" t="e">
        <f t="shared" si="138"/>
        <v>#N/A</v>
      </c>
      <c r="CL26" s="26" t="e">
        <f t="shared" si="138"/>
        <v>#N/A</v>
      </c>
      <c r="CM26" s="26" t="e">
        <f t="shared" si="138"/>
        <v>#N/A</v>
      </c>
      <c r="CN26" s="26" t="e">
        <f t="shared" ca="1" si="138"/>
        <v>#N/A</v>
      </c>
      <c r="CO26" s="26" t="e">
        <f t="shared" ca="1" si="138"/>
        <v>#N/A</v>
      </c>
      <c r="CP26" s="26" t="e">
        <f t="shared" ca="1" si="138"/>
        <v>#N/A</v>
      </c>
      <c r="CQ26" s="26" t="e">
        <f t="shared" ca="1" si="138"/>
        <v>#N/A</v>
      </c>
      <c r="CR26" s="26" t="e">
        <f t="shared" ca="1" si="138"/>
        <v>#N/A</v>
      </c>
      <c r="CS26" s="26" t="e">
        <f t="shared" ca="1" si="138"/>
        <v>#N/A</v>
      </c>
      <c r="CT26" s="26" t="e">
        <f t="shared" ca="1" si="138"/>
        <v>#N/A</v>
      </c>
      <c r="CU26" s="26" t="e">
        <f t="shared" ca="1" si="138"/>
        <v>#N/A</v>
      </c>
      <c r="CV26" s="26" t="e">
        <f t="shared" ca="1" si="138"/>
        <v>#N/A</v>
      </c>
      <c r="CW26" s="26" t="e">
        <f t="shared" ca="1" si="138"/>
        <v>#N/A</v>
      </c>
      <c r="CX26" s="26" t="e">
        <f t="shared" ca="1" si="138"/>
        <v>#N/A</v>
      </c>
      <c r="CY26" s="26" t="e">
        <f t="shared" ca="1" si="138"/>
        <v>#N/A</v>
      </c>
      <c r="CZ26" s="26" t="e">
        <f t="shared" ca="1" si="138"/>
        <v>#N/A</v>
      </c>
      <c r="DA26" s="26" t="e">
        <f t="shared" ca="1" si="138"/>
        <v>#N/A</v>
      </c>
      <c r="DB26" s="26" t="e">
        <f t="shared" ca="1" si="138"/>
        <v>#N/A</v>
      </c>
      <c r="DC26" s="26" t="e">
        <f t="shared" ca="1" si="138"/>
        <v>#N/A</v>
      </c>
      <c r="DD26" s="26" t="e">
        <f t="shared" ca="1" si="138"/>
        <v>#N/A</v>
      </c>
      <c r="DE26" s="26" t="e">
        <f t="shared" ca="1" si="138"/>
        <v>#N/A</v>
      </c>
      <c r="DF26" s="26" t="e">
        <f t="shared" ca="1" si="138"/>
        <v>#N/A</v>
      </c>
      <c r="DG26" s="26" t="e">
        <f t="shared" ca="1" si="138"/>
        <v>#N/A</v>
      </c>
      <c r="DH26" s="26" t="e">
        <f t="shared" ca="1" si="138"/>
        <v>#N/A</v>
      </c>
      <c r="DI26" s="26" t="e">
        <f t="shared" ca="1" si="138"/>
        <v>#N/A</v>
      </c>
      <c r="DJ26" s="26" t="e">
        <f t="shared" ca="1" si="138"/>
        <v>#N/A</v>
      </c>
      <c r="DK26" s="26" t="e">
        <f t="shared" ca="1" si="138"/>
        <v>#N/A</v>
      </c>
      <c r="DL26" s="26" t="e">
        <f t="shared" ca="1" si="138"/>
        <v>#N/A</v>
      </c>
      <c r="DM26" s="26" t="e">
        <f t="shared" ca="1" si="138"/>
        <v>#N/A</v>
      </c>
      <c r="DN26" s="26" t="e">
        <f t="shared" ca="1" si="138"/>
        <v>#N/A</v>
      </c>
      <c r="DO26" s="26" t="e">
        <f t="shared" ca="1" si="138"/>
        <v>#N/A</v>
      </c>
      <c r="DP26" s="26" t="e">
        <f t="shared" ca="1" si="138"/>
        <v>#N/A</v>
      </c>
      <c r="DQ26" s="26" t="e">
        <f t="shared" ca="1" si="138"/>
        <v>#N/A</v>
      </c>
      <c r="DR26" s="26" t="e">
        <f t="shared" ca="1" si="138"/>
        <v>#N/A</v>
      </c>
      <c r="DS26" s="26" t="e">
        <f t="shared" ca="1" si="138"/>
        <v>#N/A</v>
      </c>
      <c r="DT26" s="26" t="e">
        <f t="shared" ca="1" si="138"/>
        <v>#N/A</v>
      </c>
      <c r="DU26" s="26" t="e">
        <f t="shared" ca="1" si="138"/>
        <v>#N/A</v>
      </c>
      <c r="DV26" s="26" t="e">
        <f t="shared" ca="1" si="138"/>
        <v>#N/A</v>
      </c>
      <c r="DW26" s="26" t="e">
        <f t="shared" ca="1" si="138"/>
        <v>#N/A</v>
      </c>
      <c r="DX26" s="26" t="e">
        <f t="shared" ca="1" si="138"/>
        <v>#N/A</v>
      </c>
      <c r="DY26" s="26" t="e">
        <f t="shared" ca="1" si="138"/>
        <v>#N/A</v>
      </c>
      <c r="DZ26" s="26" t="e">
        <f t="shared" ca="1" si="138"/>
        <v>#N/A</v>
      </c>
      <c r="EA26" s="26" t="e">
        <f t="shared" ca="1" si="138"/>
        <v>#N/A</v>
      </c>
      <c r="EB26" s="26" t="e">
        <f t="shared" ca="1" si="138"/>
        <v>#N/A</v>
      </c>
      <c r="EC26" s="26" t="e">
        <f t="shared" ca="1" si="138"/>
        <v>#N/A</v>
      </c>
      <c r="ED26" s="26" t="e">
        <f t="shared" ca="1" si="138"/>
        <v>#N/A</v>
      </c>
      <c r="EE26" s="26" t="e">
        <f t="shared" ca="1" si="138"/>
        <v>#N/A</v>
      </c>
      <c r="EF26" s="26" t="e">
        <f t="shared" ref="EF26:GQ26" ca="1" si="139">IF(AND(EF20&gt;EF19,EE20&lt;EE19),1,0)</f>
        <v>#N/A</v>
      </c>
      <c r="EG26" s="26" t="e">
        <f t="shared" ca="1" si="139"/>
        <v>#N/A</v>
      </c>
      <c r="EH26" s="26" t="e">
        <f t="shared" ca="1" si="139"/>
        <v>#N/A</v>
      </c>
      <c r="EI26" s="26" t="e">
        <f t="shared" ca="1" si="139"/>
        <v>#N/A</v>
      </c>
      <c r="EJ26" s="26" t="e">
        <f t="shared" ca="1" si="139"/>
        <v>#N/A</v>
      </c>
      <c r="EK26" s="26" t="e">
        <f t="shared" ca="1" si="139"/>
        <v>#N/A</v>
      </c>
      <c r="EL26" s="26" t="e">
        <f t="shared" ca="1" si="139"/>
        <v>#N/A</v>
      </c>
      <c r="EM26" s="26" t="e">
        <f t="shared" ca="1" si="139"/>
        <v>#N/A</v>
      </c>
      <c r="EN26" s="26" t="e">
        <f t="shared" ca="1" si="139"/>
        <v>#N/A</v>
      </c>
      <c r="EO26" s="26" t="e">
        <f t="shared" ca="1" si="139"/>
        <v>#N/A</v>
      </c>
      <c r="EP26" s="26" t="e">
        <f t="shared" ca="1" si="139"/>
        <v>#N/A</v>
      </c>
      <c r="EQ26" s="26" t="e">
        <f t="shared" ca="1" si="139"/>
        <v>#N/A</v>
      </c>
      <c r="ER26" s="26" t="e">
        <f t="shared" ca="1" si="139"/>
        <v>#N/A</v>
      </c>
      <c r="ES26" s="26" t="e">
        <f t="shared" ca="1" si="139"/>
        <v>#N/A</v>
      </c>
      <c r="ET26" s="26" t="e">
        <f t="shared" ca="1" si="139"/>
        <v>#N/A</v>
      </c>
      <c r="EU26" s="26" t="e">
        <f t="shared" ca="1" si="139"/>
        <v>#N/A</v>
      </c>
      <c r="EV26" s="26" t="e">
        <f t="shared" ca="1" si="139"/>
        <v>#N/A</v>
      </c>
      <c r="EW26" s="26" t="e">
        <f t="shared" ca="1" si="139"/>
        <v>#N/A</v>
      </c>
      <c r="EX26" s="26" t="e">
        <f t="shared" ca="1" si="139"/>
        <v>#N/A</v>
      </c>
      <c r="EY26" s="26" t="e">
        <f t="shared" ca="1" si="139"/>
        <v>#N/A</v>
      </c>
      <c r="EZ26" s="26" t="e">
        <f t="shared" ca="1" si="139"/>
        <v>#N/A</v>
      </c>
      <c r="FA26" s="26" t="e">
        <f t="shared" ca="1" si="139"/>
        <v>#N/A</v>
      </c>
      <c r="FB26" s="26" t="e">
        <f t="shared" ca="1" si="139"/>
        <v>#N/A</v>
      </c>
      <c r="FC26" s="26" t="e">
        <f t="shared" ca="1" si="139"/>
        <v>#N/A</v>
      </c>
      <c r="FD26" s="26" t="e">
        <f t="shared" ca="1" si="139"/>
        <v>#N/A</v>
      </c>
      <c r="FE26" s="26" t="e">
        <f t="shared" ca="1" si="139"/>
        <v>#N/A</v>
      </c>
      <c r="FF26" s="26" t="e">
        <f t="shared" ca="1" si="139"/>
        <v>#N/A</v>
      </c>
      <c r="FG26" s="26" t="e">
        <f t="shared" ca="1" si="139"/>
        <v>#N/A</v>
      </c>
      <c r="FH26" s="26" t="e">
        <f t="shared" ca="1" si="139"/>
        <v>#N/A</v>
      </c>
      <c r="FI26" s="26" t="e">
        <f t="shared" ca="1" si="139"/>
        <v>#N/A</v>
      </c>
      <c r="FJ26" s="26" t="e">
        <f t="shared" ca="1" si="139"/>
        <v>#N/A</v>
      </c>
      <c r="FK26" s="26" t="e">
        <f t="shared" ca="1" si="139"/>
        <v>#N/A</v>
      </c>
      <c r="FL26" s="26" t="e">
        <f t="shared" ca="1" si="139"/>
        <v>#N/A</v>
      </c>
      <c r="FM26" s="26" t="e">
        <f t="shared" ca="1" si="139"/>
        <v>#N/A</v>
      </c>
      <c r="FN26" s="26" t="e">
        <f t="shared" ca="1" si="139"/>
        <v>#N/A</v>
      </c>
      <c r="FO26" s="26" t="e">
        <f t="shared" ca="1" si="139"/>
        <v>#N/A</v>
      </c>
      <c r="FP26" s="26" t="e">
        <f t="shared" ca="1" si="139"/>
        <v>#N/A</v>
      </c>
      <c r="FQ26" s="26" t="e">
        <f t="shared" ca="1" si="139"/>
        <v>#N/A</v>
      </c>
      <c r="FR26" s="26" t="e">
        <f t="shared" ca="1" si="139"/>
        <v>#N/A</v>
      </c>
      <c r="FS26" s="26" t="e">
        <f t="shared" ca="1" si="139"/>
        <v>#N/A</v>
      </c>
      <c r="FT26" s="26" t="e">
        <f t="shared" ca="1" si="139"/>
        <v>#N/A</v>
      </c>
      <c r="FU26" s="26" t="e">
        <f t="shared" ca="1" si="139"/>
        <v>#N/A</v>
      </c>
      <c r="FV26" s="26" t="e">
        <f t="shared" ca="1" si="139"/>
        <v>#N/A</v>
      </c>
      <c r="FW26" s="26" t="e">
        <f t="shared" ca="1" si="139"/>
        <v>#N/A</v>
      </c>
      <c r="FX26" s="26" t="e">
        <f t="shared" ca="1" si="139"/>
        <v>#N/A</v>
      </c>
      <c r="FY26" s="26" t="e">
        <f t="shared" ca="1" si="139"/>
        <v>#N/A</v>
      </c>
      <c r="FZ26" s="26" t="e">
        <f t="shared" ca="1" si="139"/>
        <v>#N/A</v>
      </c>
      <c r="GA26" s="26" t="e">
        <f t="shared" ca="1" si="139"/>
        <v>#N/A</v>
      </c>
      <c r="GB26" s="26" t="e">
        <f t="shared" ca="1" si="139"/>
        <v>#N/A</v>
      </c>
      <c r="GC26" s="26" t="e">
        <f t="shared" ca="1" si="139"/>
        <v>#N/A</v>
      </c>
      <c r="GD26" s="26" t="e">
        <f t="shared" ca="1" si="139"/>
        <v>#N/A</v>
      </c>
      <c r="GE26" s="26" t="e">
        <f t="shared" ca="1" si="139"/>
        <v>#N/A</v>
      </c>
      <c r="GF26" s="26" t="e">
        <f t="shared" ca="1" si="139"/>
        <v>#N/A</v>
      </c>
      <c r="GG26" s="26" t="e">
        <f t="shared" ca="1" si="139"/>
        <v>#N/A</v>
      </c>
      <c r="GH26" s="26" t="e">
        <f t="shared" ca="1" si="139"/>
        <v>#N/A</v>
      </c>
      <c r="GI26" s="26" t="e">
        <f t="shared" ca="1" si="139"/>
        <v>#N/A</v>
      </c>
      <c r="GJ26" s="26" t="e">
        <f t="shared" ca="1" si="139"/>
        <v>#N/A</v>
      </c>
      <c r="GK26" s="26" t="e">
        <f t="shared" ca="1" si="139"/>
        <v>#N/A</v>
      </c>
      <c r="GL26" s="26" t="e">
        <f t="shared" ca="1" si="139"/>
        <v>#N/A</v>
      </c>
      <c r="GM26" s="26" t="e">
        <f t="shared" ca="1" si="139"/>
        <v>#N/A</v>
      </c>
      <c r="GN26" s="26" t="e">
        <f t="shared" ca="1" si="139"/>
        <v>#N/A</v>
      </c>
      <c r="GO26" s="26" t="e">
        <f t="shared" ca="1" si="139"/>
        <v>#N/A</v>
      </c>
      <c r="GP26" s="26" t="e">
        <f t="shared" ca="1" si="139"/>
        <v>#N/A</v>
      </c>
      <c r="GQ26" s="26" t="e">
        <f t="shared" ca="1" si="139"/>
        <v>#N/A</v>
      </c>
      <c r="GR26" s="26" t="e">
        <f t="shared" ref="GR26:IN26" ca="1" si="140">IF(AND(GR20&gt;GR19,GQ20&lt;GQ19),1,0)</f>
        <v>#N/A</v>
      </c>
      <c r="GS26" s="26" t="e">
        <f t="shared" ca="1" si="140"/>
        <v>#N/A</v>
      </c>
      <c r="GT26" s="26" t="e">
        <f t="shared" ca="1" si="140"/>
        <v>#N/A</v>
      </c>
      <c r="GU26" s="26" t="e">
        <f t="shared" ca="1" si="140"/>
        <v>#N/A</v>
      </c>
      <c r="GV26" s="26" t="e">
        <f t="shared" ca="1" si="140"/>
        <v>#N/A</v>
      </c>
      <c r="GW26" s="26" t="e">
        <f t="shared" ca="1" si="140"/>
        <v>#N/A</v>
      </c>
      <c r="GX26" s="26" t="e">
        <f t="shared" ca="1" si="140"/>
        <v>#N/A</v>
      </c>
      <c r="GY26" s="26" t="e">
        <f t="shared" ca="1" si="140"/>
        <v>#N/A</v>
      </c>
      <c r="GZ26" s="26" t="e">
        <f t="shared" ca="1" si="140"/>
        <v>#N/A</v>
      </c>
      <c r="HA26" s="26" t="e">
        <f t="shared" ca="1" si="140"/>
        <v>#N/A</v>
      </c>
      <c r="HB26" s="26" t="e">
        <f t="shared" ca="1" si="140"/>
        <v>#N/A</v>
      </c>
      <c r="HC26" s="26" t="e">
        <f t="shared" ca="1" si="140"/>
        <v>#N/A</v>
      </c>
      <c r="HD26" s="26" t="e">
        <f t="shared" ca="1" si="140"/>
        <v>#N/A</v>
      </c>
      <c r="HE26" s="26" t="e">
        <f t="shared" ca="1" si="140"/>
        <v>#N/A</v>
      </c>
      <c r="HF26" s="26" t="e">
        <f t="shared" ca="1" si="140"/>
        <v>#N/A</v>
      </c>
      <c r="HG26" s="26" t="e">
        <f t="shared" ca="1" si="140"/>
        <v>#N/A</v>
      </c>
      <c r="HH26" s="26" t="e">
        <f t="shared" ca="1" si="140"/>
        <v>#N/A</v>
      </c>
      <c r="HI26" s="26" t="e">
        <f t="shared" ca="1" si="140"/>
        <v>#N/A</v>
      </c>
      <c r="HJ26" s="26" t="e">
        <f t="shared" ca="1" si="140"/>
        <v>#N/A</v>
      </c>
      <c r="HK26" s="26" t="e">
        <f t="shared" ca="1" si="140"/>
        <v>#N/A</v>
      </c>
      <c r="HL26" s="26" t="e">
        <f t="shared" ca="1" si="140"/>
        <v>#N/A</v>
      </c>
      <c r="HM26" s="26" t="e">
        <f t="shared" ca="1" si="140"/>
        <v>#N/A</v>
      </c>
      <c r="HN26" s="26" t="e">
        <f t="shared" ca="1" si="140"/>
        <v>#N/A</v>
      </c>
      <c r="HO26" s="26" t="e">
        <f t="shared" ca="1" si="140"/>
        <v>#N/A</v>
      </c>
      <c r="HP26" s="26" t="e">
        <f t="shared" ca="1" si="140"/>
        <v>#N/A</v>
      </c>
      <c r="HQ26" s="26" t="e">
        <f t="shared" ca="1" si="140"/>
        <v>#N/A</v>
      </c>
      <c r="HR26" s="26" t="e">
        <f t="shared" ca="1" si="140"/>
        <v>#N/A</v>
      </c>
      <c r="HS26" s="26" t="e">
        <f t="shared" ca="1" si="140"/>
        <v>#N/A</v>
      </c>
      <c r="HT26" s="26" t="e">
        <f t="shared" ca="1" si="140"/>
        <v>#N/A</v>
      </c>
      <c r="HU26" s="26" t="e">
        <f t="shared" ca="1" si="140"/>
        <v>#N/A</v>
      </c>
      <c r="HV26" s="26" t="e">
        <f t="shared" ca="1" si="140"/>
        <v>#N/A</v>
      </c>
      <c r="HW26" s="26" t="e">
        <f t="shared" ca="1" si="140"/>
        <v>#N/A</v>
      </c>
      <c r="HX26" s="26" t="e">
        <f t="shared" ca="1" si="140"/>
        <v>#N/A</v>
      </c>
      <c r="HY26" s="26" t="e">
        <f t="shared" ca="1" si="140"/>
        <v>#N/A</v>
      </c>
      <c r="HZ26" s="26" t="e">
        <f t="shared" ca="1" si="140"/>
        <v>#N/A</v>
      </c>
      <c r="IA26" s="26" t="e">
        <f t="shared" ca="1" si="140"/>
        <v>#N/A</v>
      </c>
      <c r="IB26" s="26" t="e">
        <f t="shared" ca="1" si="140"/>
        <v>#N/A</v>
      </c>
      <c r="IC26" s="26" t="e">
        <f t="shared" ca="1" si="140"/>
        <v>#N/A</v>
      </c>
      <c r="ID26" s="26" t="e">
        <f t="shared" ca="1" si="140"/>
        <v>#N/A</v>
      </c>
      <c r="IE26" s="26" t="e">
        <f t="shared" ca="1" si="140"/>
        <v>#N/A</v>
      </c>
      <c r="IF26" s="26" t="e">
        <f t="shared" ca="1" si="140"/>
        <v>#N/A</v>
      </c>
      <c r="IG26" s="26" t="e">
        <f t="shared" ca="1" si="140"/>
        <v>#N/A</v>
      </c>
      <c r="IH26" s="26" t="e">
        <f t="shared" ca="1" si="140"/>
        <v>#N/A</v>
      </c>
      <c r="II26" s="26" t="e">
        <f t="shared" ca="1" si="140"/>
        <v>#N/A</v>
      </c>
      <c r="IJ26" s="26" t="e">
        <f t="shared" ca="1" si="140"/>
        <v>#N/A</v>
      </c>
      <c r="IK26" s="26" t="e">
        <f t="shared" ca="1" si="140"/>
        <v>#N/A</v>
      </c>
      <c r="IL26" s="26" t="e">
        <f t="shared" ca="1" si="140"/>
        <v>#N/A</v>
      </c>
      <c r="IM26" s="26" t="e">
        <f t="shared" ca="1" si="140"/>
        <v>#N/A</v>
      </c>
      <c r="IN26" s="26" t="e">
        <f t="shared" ca="1" si="140"/>
        <v>#N/A</v>
      </c>
    </row>
    <row r="27" spans="2:248" x14ac:dyDescent="0.3">
      <c r="B27" s="19" t="s">
        <v>427</v>
      </c>
      <c r="C27" s="21">
        <f ca="1">IF(C11&lt;0,MAX(G9:IN9)*1.1,_xlfn.MAXIFS(G8:IN8,G8:IN8,"&gt;"&amp;0)*1.3)</f>
        <v>928409.9</v>
      </c>
      <c r="D27" s="24" t="e">
        <f ca="1">IF(D31&lt;TODAY(),_xlfn.MAXIFS(G20:IN20,G4:IN4,"&lt;"&amp;C5+5),IF(D31="N/A",C16*1.5,_xlfn.MAXIFS(G20:IN20,G3:IN3,"&lt;"&amp;$D$31)*1.5))</f>
        <v>#N/A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43852</v>
      </c>
      <c r="D29" s="20">
        <f ca="1">G3</f>
        <v>43852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43942</v>
      </c>
      <c r="D30" s="20">
        <f ca="1">IF(D31&lt;TODAY(),TODAY()+3+Projections!Z45,IFERROR(OFFSET(G26,-23,MATCH(1,G26:IN26,0))+3+Projections!Z45,xMax2+3+Projections!Z45))</f>
        <v>43945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World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World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J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396223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461437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90848</v>
      </c>
      <c r="AL6">
        <f>IF(VLOOKUP($A6,Days_Since_100!$H:$KU,AL$1+2,FALSE)=0,NA(),VLOOKUP($A6,Days_Since_100!$H:$KU,AL$1+2,FALSE))</f>
        <v>93773</v>
      </c>
      <c r="AM6">
        <f>IF(VLOOKUP($A6,Days_Since_100!$H:$KU,AM$1+2,FALSE)=0,NA(),VLOOKUP($A6,Days_Since_100!$H:$KU,AM$1+2,FALSE))</f>
        <v>98963</v>
      </c>
      <c r="AN6">
        <f>IF(VLOOKUP($A6,Days_Since_100!$H:$KU,AN$1+2,FALSE)=0,NA(),VLOOKUP($A6,Days_Since_100!$H:$KU,AN$1+2,FALSE))</f>
        <v>110065</v>
      </c>
      <c r="AO6">
        <f>IF(VLOOKUP($A6,Days_Since_100!$H:$KU,AO$1+2,FALSE)=0,NA(),VLOOKUP($A6,Days_Since_100!$H:$KU,AO$1+2,FALSE))</f>
        <v>113959</v>
      </c>
      <c r="AP6">
        <f>IF(VLOOKUP($A6,Days_Since_100!$H:$KU,AP$1+2,FALSE)=0,NA(),VLOOKUP($A6,Days_Since_100!$H:$KU,AP$1+2,FALSE))</f>
        <v>118781</v>
      </c>
      <c r="AQ6">
        <f>IF(VLOOKUP($A6,Days_Since_100!$H:$KU,AQ$1+2,FALSE)=0,NA(),VLOOKUP($A6,Days_Since_100!$H:$KU,AQ$1+2,FALSE))</f>
        <v>125931</v>
      </c>
      <c r="AR6">
        <f>IF(VLOOKUP($A6,Days_Since_100!$H:$KU,AR$1+2,FALSE)=0,NA(),VLOOKUP($A6,Days_Since_100!$H:$KU,AR$1+2,FALSE))</f>
        <v>130727</v>
      </c>
      <c r="AS6">
        <f>IF(VLOOKUP($A6,Days_Since_100!$H:$KU,AS$1+2,FALSE)=0,NA(),VLOOKUP($A6,Days_Since_100!$H:$KU,AS$1+2,FALSE))</f>
        <v>133670</v>
      </c>
      <c r="AT6">
        <f>IF(VLOOKUP($A6,Days_Since_100!$H:$KU,AT$1+2,FALSE)=0,NA(),VLOOKUP($A6,Days_Since_100!$H:$KU,AT$1+2,FALSE))</f>
        <v>137875</v>
      </c>
      <c r="AU6">
        <f>IF(VLOOKUP($A6,Days_Since_100!$H:$KU,AU$1+2,FALSE)=0,NA(),VLOOKUP($A6,Days_Since_100!$H:$KU,AU$1+2,FALSE))</f>
        <v>131361</v>
      </c>
      <c r="AV6">
        <f>IF(VLOOKUP($A6,Days_Since_100!$H:$KU,AV$1+2,FALSE)=0,NA(),VLOOKUP($A6,Days_Since_100!$H:$KU,AV$1+2,FALSE))</f>
        <v>134582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7.5629533819011829E-2</v>
      </c>
      <c r="AQ14" s="96">
        <f t="shared" si="10"/>
        <v>5.9244426999772948E-2</v>
      </c>
      <c r="AR14" s="96" t="e">
        <f t="shared" si="10"/>
        <v>#N/A</v>
      </c>
      <c r="AS14" s="96" t="e">
        <f t="shared" si="10"/>
        <v>#N/A</v>
      </c>
      <c r="AT14" s="96" t="e">
        <f t="shared" si="10"/>
        <v>#N/A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0.41305338836984995</v>
      </c>
      <c r="W15" s="96">
        <f t="shared" ref="W15:W20" si="32">IF(W3=0,NA(),(W3/R3)^(1/5)-1)</f>
        <v>0.31346331024918306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0.22603326586275596</v>
      </c>
      <c r="AB15" s="96">
        <f t="shared" ref="AB15:AB20" si="37">IF(AB3=0,NA(),(AB3/W3)^(1/5)-1)</f>
        <v>0.21262973707291932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0.10203334503639661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8.3607789282131861E-2</v>
      </c>
      <c r="AN15" s="96">
        <f t="shared" ref="AN15:AN20" si="49">IF(AN3=0,NA(),(AN3/AI3)^(1/5)-1)</f>
        <v>8.055141838191715E-2</v>
      </c>
      <c r="AO15" s="96">
        <f t="shared" ref="AO15:AO20" si="50">IF(AO3=0,NA(),(AO3/AJ3)^(1/5)-1)</f>
        <v>7.4999224729858094E-2</v>
      </c>
      <c r="AP15" s="96">
        <f t="shared" ref="AP15:AP20" si="51">IF(AP3=0,NA(),(AP3/AK3)^(1/5)-1)</f>
        <v>6.9841971024062754E-2</v>
      </c>
      <c r="AQ15" s="96">
        <f t="shared" ref="AQ15:AQ20" si="52">IF(AQ3=0,NA(),(AQ3/AL3)^(1/5)-1)</f>
        <v>6.2371135710534098E-2</v>
      </c>
      <c r="AR15" s="96">
        <f t="shared" ref="AR15:AR20" si="53">IF(AR3=0,NA(),(AR3/AM3)^(1/5)-1)</f>
        <v>5.6601143129862086E-2</v>
      </c>
      <c r="AS15" s="96">
        <f t="shared" ref="AS15:AS20" si="54">IF(AS3=0,NA(),(AS3/AN3)^(1/5)-1)</f>
        <v>5.0870586253683125E-2</v>
      </c>
      <c r="AT15" s="96" t="e">
        <f t="shared" ref="AT15:AT20" si="55">IF(AT3=0,NA(),(AT3/AO3)^(1/5)-1)</f>
        <v>#N/A</v>
      </c>
      <c r="AU15" s="96" t="e">
        <f t="shared" ref="AU15:AU20" si="56">IF(AU3=0,NA(),(AU3/AP3)^(1/5)-1)</f>
        <v>#N/A</v>
      </c>
      <c r="AV15" s="96" t="e">
        <f t="shared" ref="AV15:AV20" si="57">IF(AV3=0,NA(),(AV3/AQ3)^(1/5)-1)</f>
        <v>#N/A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 t="e">
        <f t="shared" si="64"/>
        <v>#N/A</v>
      </c>
      <c r="BD16" s="96" t="e">
        <f t="shared" si="65"/>
        <v>#N/A</v>
      </c>
      <c r="BE16" s="96" t="e">
        <f t="shared" si="66"/>
        <v>#N/A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 t="e">
        <f t="shared" si="96"/>
        <v>#N/A</v>
      </c>
      <c r="CJ17" s="96" t="e">
        <f t="shared" si="97"/>
        <v>#N/A</v>
      </c>
      <c r="CK17" s="96" t="e">
        <f t="shared" si="98"/>
        <v>#N/A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0.14998733138187892</v>
      </c>
      <c r="AL18" s="96">
        <f t="shared" si="47"/>
        <v>0.1216164557775985</v>
      </c>
      <c r="AM18" s="96">
        <f t="shared" si="48"/>
        <v>0.11374476776059361</v>
      </c>
      <c r="AN18" s="96">
        <f t="shared" si="49"/>
        <v>0.12928209247746358</v>
      </c>
      <c r="AO18" s="96">
        <f t="shared" si="50"/>
        <v>0.11814349726567563</v>
      </c>
      <c r="AP18" s="96">
        <f t="shared" si="51"/>
        <v>5.5082260828350771E-2</v>
      </c>
      <c r="AQ18" s="96">
        <f t="shared" si="52"/>
        <v>6.074493902738598E-2</v>
      </c>
      <c r="AR18" s="96">
        <f t="shared" si="53"/>
        <v>5.7251934662198245E-2</v>
      </c>
      <c r="AS18" s="96">
        <f t="shared" si="54"/>
        <v>3.9625544677252877E-2</v>
      </c>
      <c r="AT18" s="96">
        <f t="shared" si="55"/>
        <v>3.8836927702457391E-2</v>
      </c>
      <c r="AU18" s="96">
        <f t="shared" si="56"/>
        <v>2.0337606577616851E-2</v>
      </c>
      <c r="AV18" s="96">
        <f t="shared" si="57"/>
        <v>1.33765847504006E-2</v>
      </c>
      <c r="AW18" s="96" t="e">
        <f t="shared" si="58"/>
        <v>#N/A</v>
      </c>
      <c r="AX18" s="96" t="e">
        <f t="shared" si="59"/>
        <v>#N/A</v>
      </c>
      <c r="AY18" s="96" t="e">
        <f t="shared" si="60"/>
        <v>#N/A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 t="e">
        <f t="shared" si="57"/>
        <v>#N/A</v>
      </c>
      <c r="AW19" s="96" t="e">
        <f t="shared" si="58"/>
        <v>#N/A</v>
      </c>
      <c r="AX19" s="96" t="e">
        <f t="shared" si="59"/>
        <v>#N/A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 t="e">
        <f t="shared" si="56"/>
        <v>#N/A</v>
      </c>
      <c r="AV20" s="96" t="e">
        <f t="shared" si="57"/>
        <v>#N/A</v>
      </c>
      <c r="AW20" s="96" t="e">
        <f t="shared" si="58"/>
        <v>#N/A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>
        <f t="shared" si="608"/>
        <v>9.0139253684604848E-2</v>
      </c>
      <c r="AN25" s="96">
        <f t="shared" si="608"/>
        <v>8.8822890436514923E-2</v>
      </c>
      <c r="AO25" s="96">
        <f t="shared" si="608"/>
        <v>8.4807154067991108E-2</v>
      </c>
      <c r="AP25" s="96">
        <f t="shared" si="608"/>
        <v>8.0527693116613966E-2</v>
      </c>
      <c r="AQ25" s="96">
        <f t="shared" si="608"/>
        <v>7.10204271672666E-2</v>
      </c>
      <c r="AR25" s="96" t="e">
        <f t="shared" si="608"/>
        <v>#N/A</v>
      </c>
      <c r="AS25" s="96" t="e">
        <f t="shared" si="608"/>
        <v>#N/A</v>
      </c>
      <c r="AT25" s="96" t="e">
        <f t="shared" si="608"/>
        <v>#N/A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0.40345096993370677</v>
      </c>
      <c r="W26" s="96">
        <f t="shared" si="843"/>
        <v>0.37205584073042924</v>
      </c>
      <c r="X26" s="96">
        <f t="shared" si="843"/>
        <v>0.3349325023135637</v>
      </c>
      <c r="Y26" s="96">
        <f t="shared" si="843"/>
        <v>0.2865024157821236</v>
      </c>
      <c r="Z26" s="96">
        <f t="shared" si="843"/>
        <v>0.26543550726277315</v>
      </c>
      <c r="AA26" s="96">
        <f t="shared" si="843"/>
        <v>0.24801965977647242</v>
      </c>
      <c r="AB26" s="96">
        <f t="shared" ref="AB26:AK31" si="844">AVERAGE(Z15:AB15)</f>
        <v>0.22964186254226901</v>
      </c>
      <c r="AC26" s="96">
        <f t="shared" si="844"/>
        <v>0.21198144462401824</v>
      </c>
      <c r="AD26" s="96">
        <f t="shared" si="844"/>
        <v>0.19513905892992031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0.11335108719645715</v>
      </c>
      <c r="AL26" s="96">
        <f t="shared" ref="AL26:AU31" si="845">AVERAGE(AJ15:AL15)</f>
        <v>0.10299002612660546</v>
      </c>
      <c r="AM26" s="96">
        <f t="shared" si="845"/>
        <v>9.2738121924994907E-2</v>
      </c>
      <c r="AN26" s="96">
        <f t="shared" si="845"/>
        <v>8.5577479706835088E-2</v>
      </c>
      <c r="AO26" s="96">
        <f t="shared" si="845"/>
        <v>7.9719477464635702E-2</v>
      </c>
      <c r="AP26" s="96">
        <f t="shared" si="845"/>
        <v>7.5130871378612671E-2</v>
      </c>
      <c r="AQ26" s="96">
        <f t="shared" si="845"/>
        <v>6.9070777154818311E-2</v>
      </c>
      <c r="AR26" s="96">
        <f t="shared" si="845"/>
        <v>6.2938083288152979E-2</v>
      </c>
      <c r="AS26" s="96">
        <f t="shared" si="845"/>
        <v>5.6614288364693101E-2</v>
      </c>
      <c r="AT26" s="96" t="e">
        <f t="shared" si="845"/>
        <v>#N/A</v>
      </c>
      <c r="AU26" s="96" t="e">
        <f t="shared" si="845"/>
        <v>#N/A</v>
      </c>
      <c r="AV26" s="96" t="e">
        <f t="shared" ref="AV26:BE31" si="846">AVERAGE(AT15:AV15)</f>
        <v>#N/A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 t="e">
        <f t="shared" si="846"/>
        <v>#N/A</v>
      </c>
      <c r="BD27" s="96" t="e">
        <f t="shared" si="846"/>
        <v>#N/A</v>
      </c>
      <c r="BE27" s="96" t="e">
        <f t="shared" si="846"/>
        <v>#N/A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 t="e">
        <f t="shared" si="867"/>
        <v>#N/A</v>
      </c>
      <c r="CJ28" s="96" t="e">
        <f t="shared" si="868"/>
        <v>#N/A</v>
      </c>
      <c r="CK28" s="96" t="e">
        <f t="shared" si="869"/>
        <v>#N/A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0.11452389646797172</v>
      </c>
      <c r="AL29" s="96">
        <f t="shared" si="845"/>
        <v>0.12346588776565093</v>
      </c>
      <c r="AM29" s="96">
        <f t="shared" si="845"/>
        <v>0.12844951830669035</v>
      </c>
      <c r="AN29" s="96">
        <f t="shared" si="845"/>
        <v>0.12154777200521856</v>
      </c>
      <c r="AO29" s="96">
        <f t="shared" si="845"/>
        <v>0.12039011916791094</v>
      </c>
      <c r="AP29" s="96">
        <f t="shared" si="845"/>
        <v>0.10083595019049667</v>
      </c>
      <c r="AQ29" s="96">
        <f t="shared" si="845"/>
        <v>7.7990232373804133E-2</v>
      </c>
      <c r="AR29" s="96">
        <f t="shared" si="845"/>
        <v>5.7693044839311668E-2</v>
      </c>
      <c r="AS29" s="96">
        <f t="shared" si="845"/>
        <v>5.2540806122279037E-2</v>
      </c>
      <c r="AT29" s="96">
        <f t="shared" si="845"/>
        <v>4.5238135680636171E-2</v>
      </c>
      <c r="AU29" s="96">
        <f t="shared" si="845"/>
        <v>3.2933359652442373E-2</v>
      </c>
      <c r="AV29" s="96">
        <f t="shared" si="846"/>
        <v>2.4183706343491613E-2</v>
      </c>
      <c r="AW29" s="96" t="e">
        <f t="shared" si="846"/>
        <v>#N/A</v>
      </c>
      <c r="AX29" s="96" t="e">
        <f t="shared" si="846"/>
        <v>#N/A</v>
      </c>
      <c r="AY29" s="96" t="e">
        <f t="shared" si="846"/>
        <v>#N/A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 t="e">
        <f t="shared" si="846"/>
        <v>#N/A</v>
      </c>
      <c r="AW30" s="96" t="e">
        <f t="shared" si="846"/>
        <v>#N/A</v>
      </c>
      <c r="AX30" s="96" t="e">
        <f t="shared" si="846"/>
        <v>#N/A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 t="e">
        <f t="shared" si="845"/>
        <v>#N/A</v>
      </c>
      <c r="AV31" s="96" t="e">
        <f t="shared" si="846"/>
        <v>#N/A</v>
      </c>
      <c r="AW31" s="96" t="e">
        <f t="shared" si="846"/>
        <v>#N/A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12722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16478</v>
      </c>
      <c r="AM3">
        <f>IF(VLOOKUP($A3,Deaths_since_10!$H:$KU,AM$1+2,FALSE)=0,NA(),VLOOKUP($A3,Deaths_since_10!$H:$KU,AM$1+2,FALSE))</f>
        <v>18586</v>
      </c>
      <c r="AN3">
        <f>IF(VLOOKUP($A3,Deaths_since_10!$H:$KU,AN$1+2,FALSE)=0,NA(),VLOOKUP($A3,Deaths_since_10!$H:$KU,AN$1+2,FALSE))</f>
        <v>20463</v>
      </c>
      <c r="AO3">
        <f>IF(VLOOKUP($A3,Deaths_since_10!$H:$KU,AO$1+2,FALSE)=0,NA(),VLOOKUP($A3,Deaths_since_10!$H:$KU,AO$1+2,FALSE))</f>
        <v>22020</v>
      </c>
      <c r="AP3">
        <f>IF(VLOOKUP($A3,Deaths_since_10!$H:$KU,AP$1+2,FALSE)=0,NA(),VLOOKUP($A3,Deaths_since_10!$H:$KU,AP$1+2,FALSE))</f>
        <v>23529</v>
      </c>
      <c r="AQ3">
        <f>IF(VLOOKUP($A3,Deaths_since_10!$H:$KU,AQ$1+2,FALSE)=0,NA(),VLOOKUP($A3,Deaths_since_10!$H:$KU,AQ$1+2,FALSE))</f>
        <v>25832</v>
      </c>
      <c r="AR3">
        <f>IF(VLOOKUP($A3,Deaths_since_10!$H:$KU,AR$1+2,FALSE)=0,NA(),VLOOKUP($A3,Deaths_since_10!$H:$KU,AR$1+2,FALSE))</f>
        <v>28326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 t="e">
        <f t="shared" si="302"/>
        <v>#N/A</v>
      </c>
      <c r="AM14" s="96" t="e">
        <f t="shared" si="302"/>
        <v>#N/A</v>
      </c>
      <c r="AN14" s="96" t="e">
        <f t="shared" si="302"/>
        <v>#N/A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0.16508805263335669</v>
      </c>
      <c r="AK15" s="96">
        <f t="shared" ref="AK15:AK20" si="338">(AK3/AF3)^(1/5)-1</f>
        <v>0.1570215062810203</v>
      </c>
      <c r="AL15" s="96">
        <f t="shared" ref="AL15:AL20" si="339">(AL3/AG3)^(1/5)-1</f>
        <v>0.14407024397433976</v>
      </c>
      <c r="AM15" s="96">
        <f t="shared" ref="AM15:AM20" si="340">(AM3/AH3)^(1/5)-1</f>
        <v>0.14080443693922517</v>
      </c>
      <c r="AN15" s="96">
        <f t="shared" ref="AN15:AN20" si="341">(AN3/AI3)^(1/5)-1</f>
        <v>0.13670020890004397</v>
      </c>
      <c r="AO15" s="96">
        <f t="shared" ref="AO15:AO20" si="342">(AO3/AJ3)^(1/5)-1</f>
        <v>0.11596965263231218</v>
      </c>
      <c r="AP15" s="96">
        <f t="shared" ref="AP15:AP20" si="343">(AP3/AK3)^(1/5)-1</f>
        <v>9.8719356936207259E-2</v>
      </c>
      <c r="AQ15" s="96">
        <f t="shared" ref="AQ15:AQ20" si="344">(AQ3/AL3)^(1/5)-1</f>
        <v>9.4084100229719692E-2</v>
      </c>
      <c r="AR15" s="96">
        <f t="shared" ref="AR15:AR20" si="345">(AR3/AM3)^(1/5)-1</f>
        <v>8.7927271695556364E-2</v>
      </c>
      <c r="AS15" s="96" t="e">
        <f t="shared" ref="AS15:AS20" si="346">(AS3/AN3)^(1/5)-1</f>
        <v>#N/A</v>
      </c>
      <c r="AT15" s="96" t="e">
        <f t="shared" ref="AT15:AT20" si="347">(AT3/AO3)^(1/5)-1</f>
        <v>#N/A</v>
      </c>
      <c r="AU15" s="96" t="e">
        <f t="shared" ref="AU15:AU20" si="348">(AU3/AP3)^(1/5)-1</f>
        <v>#N/A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 t="e">
        <f t="shared" si="354"/>
        <v>#N/A</v>
      </c>
      <c r="BB16" s="96" t="e">
        <f t="shared" si="355"/>
        <v>#N/A</v>
      </c>
      <c r="BC16" s="96" t="e">
        <f t="shared" si="356"/>
        <v>#N/A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 t="e">
        <f t="shared" si="388"/>
        <v>#N/A</v>
      </c>
      <c r="CJ17" s="96" t="e">
        <f t="shared" si="389"/>
        <v>#N/A</v>
      </c>
      <c r="CK17" s="96" t="e">
        <f t="shared" si="390"/>
        <v>#N/A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0.15150316313614076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0.17163039068852326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 t="e">
        <f t="shared" si="344"/>
        <v>#N/A</v>
      </c>
      <c r="AR18" s="96" t="e">
        <f t="shared" si="345"/>
        <v>#N/A</v>
      </c>
      <c r="AS18" s="96" t="e">
        <f t="shared" si="346"/>
        <v>#N/A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 t="e">
        <f t="shared" si="336"/>
        <v>#N/A</v>
      </c>
      <c r="AJ19" s="96" t="e">
        <f t="shared" si="337"/>
        <v>#N/A</v>
      </c>
      <c r="AK19" s="96" t="e">
        <f t="shared" si="338"/>
        <v>#N/A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 t="e">
        <f t="shared" si="343"/>
        <v>#N/A</v>
      </c>
      <c r="AQ20" s="96" t="e">
        <f t="shared" si="344"/>
        <v>#N/A</v>
      </c>
      <c r="AR20" s="96" t="e">
        <f t="shared" si="345"/>
        <v>#N/A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 t="e">
        <f t="shared" si="899"/>
        <v>#N/A</v>
      </c>
      <c r="AM25" s="96" t="e">
        <f t="shared" si="899"/>
        <v>#N/A</v>
      </c>
      <c r="AN25" s="96" t="e">
        <f t="shared" si="899"/>
        <v>#N/A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0.18081976867509955</v>
      </c>
      <c r="AK26" s="96">
        <f t="shared" si="899"/>
        <v>0.16664532534721066</v>
      </c>
      <c r="AL26" s="96">
        <f t="shared" si="899"/>
        <v>0.15539326762957226</v>
      </c>
      <c r="AM26" s="96">
        <f t="shared" si="899"/>
        <v>0.14729872906486174</v>
      </c>
      <c r="AN26" s="96">
        <f t="shared" si="899"/>
        <v>0.14052496327120298</v>
      </c>
      <c r="AO26" s="96">
        <f t="shared" si="899"/>
        <v>0.13115809949052712</v>
      </c>
      <c r="AP26" s="96">
        <f t="shared" si="899"/>
        <v>0.11712973948952114</v>
      </c>
      <c r="AQ26" s="96">
        <f t="shared" si="899"/>
        <v>0.10292436993274638</v>
      </c>
      <c r="AR26" s="96">
        <f t="shared" si="899"/>
        <v>9.3576909620494433E-2</v>
      </c>
      <c r="AS26" s="96" t="e">
        <f t="shared" si="899"/>
        <v>#N/A</v>
      </c>
      <c r="AT26" s="96" t="e">
        <f t="shared" si="899"/>
        <v>#N/A</v>
      </c>
      <c r="AU26" s="96" t="e">
        <f t="shared" si="899"/>
        <v>#N/A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 t="e">
        <f t="shared" si="899"/>
        <v>#N/A</v>
      </c>
      <c r="BB27" s="96" t="e">
        <f t="shared" si="899"/>
        <v>#N/A</v>
      </c>
      <c r="BC27" s="96" t="e">
        <f t="shared" si="899"/>
        <v>#N/A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 t="e">
        <f t="shared" si="925"/>
        <v>#N/A</v>
      </c>
      <c r="CJ28" s="96" t="e">
        <f t="shared" si="926"/>
        <v>#N/A</v>
      </c>
      <c r="CK28" s="96" t="e">
        <f t="shared" si="927"/>
        <v>#N/A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0.16257958396423269</v>
      </c>
      <c r="AC29" s="96">
        <f t="shared" si="1139"/>
        <v>0.16451900409310513</v>
      </c>
      <c r="AD29" s="96">
        <f t="shared" si="1139"/>
        <v>0.17888349122783689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0.18436401314356821</v>
      </c>
      <c r="AH29" s="96">
        <f t="shared" si="1139"/>
        <v>0.16363060308592914</v>
      </c>
      <c r="AI29" s="96">
        <f t="shared" si="1139"/>
        <v>0.13950113378327167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 t="e">
        <f t="shared" si="1139"/>
        <v>#N/A</v>
      </c>
      <c r="AR29" s="96" t="e">
        <f t="shared" si="1139"/>
        <v>#N/A</v>
      </c>
      <c r="AS29" s="96" t="e">
        <f t="shared" si="1139"/>
        <v>#N/A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 t="e">
        <f t="shared" si="1139"/>
        <v>#N/A</v>
      </c>
      <c r="AJ30" s="96" t="e">
        <f t="shared" si="1139"/>
        <v>#N/A</v>
      </c>
      <c r="AK30" s="96" t="e">
        <f t="shared" si="1139"/>
        <v>#N/A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 t="e">
        <f t="shared" si="1139"/>
        <v>#N/A</v>
      </c>
      <c r="AQ31" s="96" t="e">
        <f t="shared" si="1139"/>
        <v>#N/A</v>
      </c>
      <c r="AR31" s="96" t="e">
        <f t="shared" si="1139"/>
        <v>#N/A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2047574</v>
      </c>
      <c r="E5" s="6">
        <f>IF(COUNTIF(I5:XFD5,"&gt;"&amp;0)=0,,HLOOKUP(COUNTIF(I5:XFD5,"&gt;"&amp;0)-1,I$1:XFD5,A5+1,FALSE))</f>
        <v>2047574</v>
      </c>
      <c r="F5" s="7">
        <f>IF(COUNTIF(I5:XFD5,"&gt;"&amp;0)=0,,HLOOKUP(COUNTIF(I5:XFD5,"&gt;"&amp;0)-MIN($F$1+1,COUNTIF(I5:XFD5,"&gt;"&amp;0)),I$1:XFD5,A5+1,FALSE))</f>
        <v>1685800</v>
      </c>
      <c r="G5" s="8">
        <f>IF(COUNTIF(I5:XFD5,"&gt;"&amp;0)=0,,(E5/F5)^(1/MIN(COUNTIF(I5:XFD5,"&gt;"&amp;0)-1,$F$1)))</f>
        <v>1.0396489310110151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376812</v>
      </c>
      <c r="BS5" s="9">
        <v>416496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1193530</v>
      </c>
      <c r="CE5" s="9">
        <v>1267942</v>
      </c>
      <c r="CF5" s="9">
        <v>1340510</v>
      </c>
      <c r="CG5" s="9">
        <v>1421174</v>
      </c>
      <c r="CH5" s="9">
        <v>1505857</v>
      </c>
      <c r="CI5" s="9">
        <v>1589751</v>
      </c>
      <c r="CJ5" s="9">
        <v>1685800</v>
      </c>
      <c r="CK5" s="9">
        <v>1765140</v>
      </c>
      <c r="CL5" s="9">
        <v>1839823</v>
      </c>
      <c r="CM5" s="9">
        <v>1910019</v>
      </c>
      <c r="CN5" s="9">
        <v>1968314</v>
      </c>
      <c r="CO5" s="9">
        <v>2047574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1001377</v>
      </c>
      <c r="E6" s="6">
        <f>IF(COUNTIF(I6:XFD6,"&gt;"&amp;0)=0,,HLOOKUP(COUNTIF(I6:XFD6,"&gt;"&amp;0)-1,I$1:XFD6,A6+1,FALSE))</f>
        <v>1001377</v>
      </c>
      <c r="F6" s="7">
        <f>IF(COUNTIF(I6:XFD6,"&gt;"&amp;0)=0,,HLOOKUP(COUNTIF(I6:XFD6,"&gt;"&amp;0)-MIN($F$1+1,COUNTIF(I6:XFD6,"&gt;"&amp;0)),I$1:XFD6,A6+1,FALSE))</f>
        <v>858071</v>
      </c>
      <c r="G6" s="8">
        <f t="shared" ref="G6:G69" si="8">IF(COUNTIF(I6:XFD6,"&gt;"&amp;0)=0,,(E6/F6)^(1/MIN(COUNTIF(I6:XFD6,"&gt;"&amp;0)-1,$F$1)))</f>
        <v>1.0313709091474899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636399</v>
      </c>
      <c r="AZ6" s="9">
        <v>669819</v>
      </c>
      <c r="BA6" s="9">
        <v>700464</v>
      </c>
      <c r="BB6" s="9">
        <v>739572</v>
      </c>
      <c r="BC6" s="9">
        <v>777120</v>
      </c>
      <c r="BD6" s="9">
        <v>813697</v>
      </c>
      <c r="BE6" s="9">
        <v>858071</v>
      </c>
      <c r="BF6" s="9">
        <v>893792</v>
      </c>
      <c r="BG6" s="9">
        <v>925315</v>
      </c>
      <c r="BH6" s="9">
        <v>953199</v>
      </c>
      <c r="BI6" s="9">
        <v>969084</v>
      </c>
      <c r="BJ6" s="9">
        <v>1001377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675119</v>
      </c>
      <c r="E7" s="6">
        <f>IF(COUNTIF(I7:XFD7,"&gt;"&amp;0)=0,,HLOOKUP(COUNTIF(I7:XFD7,"&gt;"&amp;0)-1,I$1:XFD7,A7+1,FALSE))</f>
        <v>675119</v>
      </c>
      <c r="F7" s="7">
        <f>IF(COUNTIF(I7:XFD7,"&gt;"&amp;0)=0,,HLOOKUP(COUNTIF(I7:XFD7,"&gt;"&amp;0)-MIN($F$1+1,COUNTIF(I7:XFD7,"&gt;"&amp;0)),I$1:XFD7,A7+1,FALSE))</f>
        <v>525991</v>
      </c>
      <c r="G7" s="8">
        <f t="shared" si="8"/>
        <v>1.0511880217628728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46816</v>
      </c>
      <c r="AF7" s="9">
        <v>57491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419595</v>
      </c>
      <c r="AU7" s="9">
        <v>454268</v>
      </c>
      <c r="AV7" s="9">
        <v>488936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636350</v>
      </c>
      <c r="E8" s="6">
        <f>IF(COUNTIF(I8:XFD8,"&gt;"&amp;0)=0,,HLOOKUP(COUNTIF(I8:XFD8,"&gt;"&amp;0)-1,I$1:XFD8,A8+1,FALSE))</f>
        <v>636350</v>
      </c>
      <c r="F8" s="7">
        <f>IF(COUNTIF(I8:XFD8,"&gt;"&amp;0)=0,,HLOOKUP(COUNTIF(I8:XFD8,"&gt;"&amp;0)-MIN($F$1+1,COUNTIF(I8:XFD8,"&gt;"&amp;0)),I$1:XFD8,A8+1,FALSE))</f>
        <v>496535</v>
      </c>
      <c r="G8" s="8">
        <f t="shared" si="8"/>
        <v>1.0508705862536831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43847</v>
      </c>
      <c r="AD8" s="9">
        <v>53740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396223</v>
      </c>
      <c r="AS8" s="9">
        <v>429052</v>
      </c>
      <c r="AT8" s="9">
        <v>461437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177644</v>
      </c>
      <c r="E9" s="6">
        <f>IF(COUNTIF(I9:XFD9,"&gt;"&amp;0)=0,,HLOOKUP(COUNTIF(I9:XFD9,"&gt;"&amp;0)-1,I$1:XFD9,A9+1,FALSE))</f>
        <v>177644</v>
      </c>
      <c r="F9" s="7">
        <f>IF(COUNTIF(I9:XFD9,"&gt;"&amp;0)=0,,HLOOKUP(COUNTIF(I9:XFD9,"&gt;"&amp;0)-MIN($F$1+1,COUNTIF(I9:XFD9,"&gt;"&amp;0)),I$1:XFD9,A9+1,FALSE))</f>
        <v>158273</v>
      </c>
      <c r="G9" s="8">
        <f t="shared" si="8"/>
        <v>1.0233607166364325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  <c r="AR9" s="9">
        <v>136675</v>
      </c>
      <c r="AS9" s="9">
        <v>141942</v>
      </c>
      <c r="AT9" s="9">
        <v>148220</v>
      </c>
      <c r="AU9" s="9">
        <v>153222</v>
      </c>
      <c r="AV9" s="9">
        <v>158273</v>
      </c>
      <c r="AW9" s="9">
        <v>163027</v>
      </c>
      <c r="AX9" s="9">
        <v>166831</v>
      </c>
      <c r="AY9" s="9">
        <v>170099</v>
      </c>
      <c r="AZ9" s="9">
        <v>172541</v>
      </c>
      <c r="BA9" s="9">
        <v>177644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Asia</v>
      </c>
      <c r="D10" s="6">
        <f t="shared" si="7"/>
        <v>172133</v>
      </c>
      <c r="E10" s="6">
        <f>IF(COUNTIF(I10:XFD10,"&gt;"&amp;0)=0,,HLOOKUP(COUNTIF(I10:XFD10,"&gt;"&amp;0)-1,I$1:XFD10,A10+1,FALSE))</f>
        <v>172133</v>
      </c>
      <c r="F10" s="7">
        <f>IF(COUNTIF(I10:XFD10,"&gt;"&amp;0)=0,,HLOOKUP(COUNTIF(I10:XFD10,"&gt;"&amp;0)-MIN($F$1+1,COUNTIF(I10:XFD10,"&gt;"&amp;0)),I$1:XFD10,A10+1,FALSE))</f>
        <v>143006</v>
      </c>
      <c r="G10" s="8">
        <f t="shared" si="8"/>
        <v>1.0377720641781965</v>
      </c>
      <c r="H10" s="13" t="s">
        <v>599</v>
      </c>
      <c r="I10" s="9">
        <v>554</v>
      </c>
      <c r="J10" s="9">
        <v>653</v>
      </c>
      <c r="K10" s="9">
        <v>937</v>
      </c>
      <c r="L10" s="9">
        <v>1429</v>
      </c>
      <c r="M10" s="9">
        <v>2105</v>
      </c>
      <c r="N10" s="9">
        <v>2911</v>
      </c>
      <c r="O10" s="9">
        <v>5557</v>
      </c>
      <c r="P10" s="9">
        <v>6138</v>
      </c>
      <c r="Q10" s="9">
        <v>8203</v>
      </c>
      <c r="R10" s="9">
        <v>9886</v>
      </c>
      <c r="S10" s="9">
        <v>11988</v>
      </c>
      <c r="T10" s="9">
        <v>16734</v>
      </c>
      <c r="U10" s="9">
        <v>19823</v>
      </c>
      <c r="V10" s="9">
        <v>23832</v>
      </c>
      <c r="W10" s="9">
        <v>27574</v>
      </c>
      <c r="X10" s="9">
        <v>30732</v>
      </c>
      <c r="Y10" s="9">
        <v>34262</v>
      </c>
      <c r="Z10" s="9">
        <v>36984</v>
      </c>
      <c r="AA10" s="9">
        <v>40009</v>
      </c>
      <c r="AB10" s="9">
        <v>42544</v>
      </c>
      <c r="AC10" s="9">
        <v>44581</v>
      </c>
      <c r="AD10" s="9">
        <v>50200</v>
      </c>
      <c r="AE10" s="9">
        <v>60105</v>
      </c>
      <c r="AF10" s="9">
        <v>66578</v>
      </c>
      <c r="AG10" s="9">
        <v>68655</v>
      </c>
      <c r="AH10" s="9">
        <v>70778</v>
      </c>
      <c r="AI10" s="9">
        <v>72712</v>
      </c>
      <c r="AJ10" s="9">
        <v>74502</v>
      </c>
      <c r="AK10" s="9">
        <v>74924</v>
      </c>
      <c r="AL10" s="9">
        <v>75466</v>
      </c>
      <c r="AM10" s="9">
        <v>76053</v>
      </c>
      <c r="AN10" s="9">
        <v>77750</v>
      </c>
      <c r="AO10" s="9">
        <v>77971</v>
      </c>
      <c r="AP10" s="9">
        <v>78435</v>
      </c>
      <c r="AQ10" s="9">
        <v>79108</v>
      </c>
      <c r="AR10" s="9">
        <v>79831</v>
      </c>
      <c r="AS10" s="9">
        <v>80796</v>
      </c>
      <c r="AT10" s="9">
        <v>81712</v>
      </c>
      <c r="AU10" s="9">
        <v>82985</v>
      </c>
      <c r="AV10" s="9">
        <v>84174</v>
      </c>
      <c r="AW10" s="9">
        <v>85004</v>
      </c>
      <c r="AX10" s="9">
        <v>86010</v>
      </c>
      <c r="AY10" s="9">
        <v>86645</v>
      </c>
      <c r="AZ10" s="9">
        <v>87311</v>
      </c>
      <c r="BA10" s="9">
        <v>88093</v>
      </c>
      <c r="BB10" s="9">
        <v>88691</v>
      </c>
      <c r="BC10" s="9">
        <v>89110</v>
      </c>
      <c r="BD10" s="9">
        <v>89366</v>
      </c>
      <c r="BE10" s="9">
        <v>89578</v>
      </c>
      <c r="BF10" s="9">
        <v>90009</v>
      </c>
      <c r="BG10" s="9">
        <v>90170</v>
      </c>
      <c r="BH10" s="9">
        <v>90559</v>
      </c>
      <c r="BI10" s="9">
        <v>90960</v>
      </c>
      <c r="BJ10" s="9">
        <v>91494</v>
      </c>
      <c r="BK10" s="9">
        <v>91957</v>
      </c>
      <c r="BL10" s="9">
        <v>92557</v>
      </c>
      <c r="BM10" s="9">
        <v>93142</v>
      </c>
      <c r="BN10" s="9">
        <v>93991</v>
      </c>
      <c r="BO10" s="9">
        <v>94711</v>
      </c>
      <c r="BP10" s="9">
        <v>95824</v>
      </c>
      <c r="BQ10" s="9">
        <v>96920</v>
      </c>
      <c r="BR10" s="9">
        <v>97888</v>
      </c>
      <c r="BS10" s="9">
        <v>98851</v>
      </c>
      <c r="BT10" s="9">
        <v>100098</v>
      </c>
      <c r="BU10" s="9">
        <v>101468</v>
      </c>
      <c r="BV10" s="9">
        <v>102919</v>
      </c>
      <c r="BW10" s="9">
        <v>104697</v>
      </c>
      <c r="BX10" s="9">
        <v>106439</v>
      </c>
      <c r="BY10" s="9">
        <v>107938</v>
      </c>
      <c r="BZ10" s="9">
        <v>110182</v>
      </c>
      <c r="CA10" s="9">
        <v>112645</v>
      </c>
      <c r="CB10" s="9">
        <v>115669</v>
      </c>
      <c r="CC10" s="9">
        <v>117911</v>
      </c>
      <c r="CD10" s="9">
        <v>120459</v>
      </c>
      <c r="CE10" s="9">
        <v>122989</v>
      </c>
      <c r="CF10" s="9">
        <v>127434</v>
      </c>
      <c r="CG10" s="9">
        <v>130573</v>
      </c>
      <c r="CH10" s="9">
        <v>134008</v>
      </c>
      <c r="CI10" s="9">
        <v>138294</v>
      </c>
      <c r="CJ10" s="9">
        <v>143006</v>
      </c>
      <c r="CK10" s="9">
        <v>147588</v>
      </c>
      <c r="CL10" s="9">
        <v>152973</v>
      </c>
      <c r="CM10" s="9">
        <v>159309</v>
      </c>
      <c r="CN10" s="9">
        <v>165395</v>
      </c>
      <c r="CO10" s="9">
        <v>172133</v>
      </c>
      <c r="CP10" s="9">
        <v>0</v>
      </c>
      <c r="CQ10" s="9">
        <v>0</v>
      </c>
      <c r="CR10" s="9">
        <v>0</v>
      </c>
      <c r="CS10" s="9">
        <v>0</v>
      </c>
      <c r="CT10" s="9">
        <v>0</v>
      </c>
      <c r="CU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Italy</v>
      </c>
      <c r="D11" s="6">
        <f t="shared" si="7"/>
        <v>165155</v>
      </c>
      <c r="E11" s="6">
        <f>IF(COUNTIF(I11:XFD11,"&gt;"&amp;0)=0,,HLOOKUP(COUNTIF(I11:XFD11,"&gt;"&amp;0)-1,I$1:XFD11,A11+1,FALSE))</f>
        <v>165155</v>
      </c>
      <c r="F11" s="7">
        <f>IF(COUNTIF(I11:XFD11,"&gt;"&amp;0)=0,,HLOOKUP(COUNTIF(I11:XFD11,"&gt;"&amp;0)-MIN($F$1+1,COUNTIF(I11:XFD11,"&gt;"&amp;0)),I$1:XFD11,A11+1,FALSE))</f>
        <v>147577</v>
      </c>
      <c r="G11" s="8">
        <f t="shared" si="8"/>
        <v>1.0227620612151807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CD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137875</v>
      </c>
      <c r="E12" s="6">
        <f>IF(COUNTIF(I12:XFD12,"&gt;"&amp;0)=0,,HLOOKUP(COUNTIF(I12:XFD12,"&gt;"&amp;0)-1,I$1:XFD12,A12+1,FALSE))</f>
        <v>134582</v>
      </c>
      <c r="F12" s="7">
        <f>IF(COUNTIF(I12:XFD12,"&gt;"&amp;0)=0,,HLOOKUP(COUNTIF(I12:XFD12,"&gt;"&amp;0)-MIN($F$1+1,COUNTIF(I12:XFD12,"&gt;"&amp;0)),I$1:XFD12,A12+1,FALSE))</f>
        <v>125931</v>
      </c>
      <c r="G12" s="8">
        <f t="shared" si="8"/>
        <v>1.0133765847504006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90848</v>
      </c>
      <c r="AS12" s="9">
        <v>93773</v>
      </c>
      <c r="AT12" s="9">
        <v>98963</v>
      </c>
      <c r="AU12" s="9">
        <v>110065</v>
      </c>
      <c r="AV12" s="9">
        <v>113959</v>
      </c>
      <c r="AW12" s="9">
        <v>118781</v>
      </c>
      <c r="AX12" s="9">
        <v>125931</v>
      </c>
      <c r="AY12" s="9">
        <v>130727</v>
      </c>
      <c r="AZ12" s="9">
        <v>133670</v>
      </c>
      <c r="BA12" s="9">
        <v>137875</v>
      </c>
      <c r="BB12" s="9">
        <v>131361</v>
      </c>
      <c r="BC12" s="9">
        <v>134582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134753</v>
      </c>
      <c r="E13" s="6">
        <f>IF(COUNTIF(I13:XFD13,"&gt;"&amp;0)=0,,HLOOKUP(COUNTIF(I13:XFD13,"&gt;"&amp;0)-1,I$1:XFD13,A13+1,FALSE))</f>
        <v>134753</v>
      </c>
      <c r="F13" s="7">
        <f>IF(COUNTIF(I13:XFD13,"&gt;"&amp;0)=0,,HLOOKUP(COUNTIF(I13:XFD13,"&gt;"&amp;0)-MIN($F$1+1,COUNTIF(I13:XFD13,"&gt;"&amp;0)),I$1:XFD13,A13+1,FALSE))</f>
        <v>122171</v>
      </c>
      <c r="G13" s="8">
        <f t="shared" si="8"/>
        <v>1.0197977813458294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111072</v>
      </c>
      <c r="E14" s="6">
        <f>IF(COUNTIF(I14:XFD14,"&gt;"&amp;0)=0,,HLOOKUP(COUNTIF(I14:XFD14,"&gt;"&amp;0)-1,I$1:XFD14,A14+1,FALSE))</f>
        <v>111072</v>
      </c>
      <c r="F14" s="7">
        <f>IF(COUNTIF(I14:XFD14,"&gt;"&amp;0)=0,,HLOOKUP(COUNTIF(I14:XFD14,"&gt;"&amp;0)-MIN($F$1+1,COUNTIF(I14:XFD14,"&gt;"&amp;0)),I$1:XFD14,A14+1,FALSE))</f>
        <v>93306</v>
      </c>
      <c r="G14" s="8">
        <f t="shared" si="8"/>
        <v>1.0354735362602949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United Kingdom</v>
      </c>
      <c r="D15" s="6">
        <f t="shared" si="7"/>
        <v>99483</v>
      </c>
      <c r="E15" s="6">
        <f>IF(COUNTIF(I15:XFD15,"&gt;"&amp;0)=0,,HLOOKUP(COUNTIF(I15:XFD15,"&gt;"&amp;0)-1,I$1:XFD15,A15+1,FALSE))</f>
        <v>99483</v>
      </c>
      <c r="F15" s="7">
        <f>IF(COUNTIF(I15:XFD15,"&gt;"&amp;0)=0,,HLOOKUP(COUNTIF(I15:XFD15,"&gt;"&amp;0)-MIN($F$1+1,COUNTIF(I15:XFD15,"&gt;"&amp;0)),I$1:XFD15,A15+1,FALSE))</f>
        <v>74605</v>
      </c>
      <c r="G15" s="8">
        <f t="shared" si="8"/>
        <v>1.0592444269997729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48436</v>
      </c>
      <c r="AO15" s="9">
        <v>52279</v>
      </c>
      <c r="AP15" s="9">
        <v>55949</v>
      </c>
      <c r="AQ15" s="9">
        <v>61474</v>
      </c>
      <c r="AR15" s="9">
        <v>65872</v>
      </c>
      <c r="AS15" s="9">
        <v>74605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83356</v>
      </c>
      <c r="E16" s="6">
        <f>IF(COUNTIF(I16:XFD16,"&gt;"&amp;0)=0,,HLOOKUP(COUNTIF(I16:XFD16,"&gt;"&amp;0)-1,I$1:XFD16,A16+1,FALSE))</f>
        <v>83356</v>
      </c>
      <c r="F16" s="7">
        <f>IF(COUNTIF(I16:XFD16,"&gt;"&amp;0)=0,,HLOOKUP(COUNTIF(I16:XFD16,"&gt;"&amp;0)-MIN($F$1+1,COUNTIF(I16:XFD16,"&gt;"&amp;0)),I$1:XFD16,A16+1,FALSE))</f>
        <v>82941</v>
      </c>
      <c r="G16" s="8">
        <f t="shared" si="8"/>
        <v>1.0009987144944565</v>
      </c>
      <c r="H16" s="13" t="s">
        <v>337</v>
      </c>
      <c r="I16" s="9">
        <v>548</v>
      </c>
      <c r="J16" s="9">
        <v>643</v>
      </c>
      <c r="K16" s="9">
        <v>920</v>
      </c>
      <c r="L16" s="9">
        <v>1406</v>
      </c>
      <c r="M16" s="9">
        <v>2075</v>
      </c>
      <c r="N16" s="9">
        <v>2877</v>
      </c>
      <c r="O16" s="9">
        <v>5509</v>
      </c>
      <c r="P16" s="9">
        <v>6087</v>
      </c>
      <c r="Q16" s="9">
        <v>8141</v>
      </c>
      <c r="R16" s="9">
        <v>9802</v>
      </c>
      <c r="S16" s="9">
        <v>11891</v>
      </c>
      <c r="T16" s="9">
        <v>16630</v>
      </c>
      <c r="U16" s="9">
        <v>19716</v>
      </c>
      <c r="V16" s="9">
        <v>23707</v>
      </c>
      <c r="W16" s="9">
        <v>27440</v>
      </c>
      <c r="X16" s="9">
        <v>30587</v>
      </c>
      <c r="Y16" s="9">
        <v>34110</v>
      </c>
      <c r="Z16" s="9">
        <v>36814</v>
      </c>
      <c r="AA16" s="9">
        <v>39829</v>
      </c>
      <c r="AB16" s="9">
        <v>42354</v>
      </c>
      <c r="AC16" s="9">
        <v>44386</v>
      </c>
      <c r="AD16" s="9">
        <v>50000</v>
      </c>
      <c r="AE16" s="9">
        <v>59895</v>
      </c>
      <c r="AF16" s="9">
        <v>66358</v>
      </c>
      <c r="AG16" s="9">
        <v>68413</v>
      </c>
      <c r="AH16" s="9">
        <v>70513</v>
      </c>
      <c r="AI16" s="9">
        <v>72434</v>
      </c>
      <c r="AJ16" s="9">
        <v>74211</v>
      </c>
      <c r="AK16" s="9">
        <v>74619</v>
      </c>
      <c r="AL16" s="9">
        <v>75077</v>
      </c>
      <c r="AM16" s="9">
        <v>75550</v>
      </c>
      <c r="AN16" s="9">
        <v>77001</v>
      </c>
      <c r="AO16" s="9">
        <v>77022</v>
      </c>
      <c r="AP16" s="9">
        <v>77241</v>
      </c>
      <c r="AQ16" s="9">
        <v>77754</v>
      </c>
      <c r="AR16" s="9">
        <v>78166</v>
      </c>
      <c r="AS16" s="9">
        <v>78600</v>
      </c>
      <c r="AT16" s="9">
        <v>78928</v>
      </c>
      <c r="AU16" s="9">
        <v>79356</v>
      </c>
      <c r="AV16" s="9">
        <v>79932</v>
      </c>
      <c r="AW16" s="9">
        <v>80136</v>
      </c>
      <c r="AX16" s="9">
        <v>80261</v>
      </c>
      <c r="AY16" s="9">
        <v>80386</v>
      </c>
      <c r="AZ16" s="9">
        <v>80537</v>
      </c>
      <c r="BA16" s="9">
        <v>80690</v>
      </c>
      <c r="BB16" s="9">
        <v>80770</v>
      </c>
      <c r="BC16" s="9">
        <v>80823</v>
      </c>
      <c r="BD16" s="9">
        <v>80860</v>
      </c>
      <c r="BE16" s="9">
        <v>80887</v>
      </c>
      <c r="BF16" s="9">
        <v>80921</v>
      </c>
      <c r="BG16" s="9">
        <v>80932</v>
      </c>
      <c r="BH16" s="9">
        <v>80945</v>
      </c>
      <c r="BI16" s="9">
        <v>80977</v>
      </c>
      <c r="BJ16" s="9">
        <v>81003</v>
      </c>
      <c r="BK16" s="9">
        <v>81033</v>
      </c>
      <c r="BL16" s="9">
        <v>81058</v>
      </c>
      <c r="BM16" s="9">
        <v>81102</v>
      </c>
      <c r="BN16" s="9">
        <v>81156</v>
      </c>
      <c r="BO16" s="9">
        <v>81250</v>
      </c>
      <c r="BP16" s="9">
        <v>81305</v>
      </c>
      <c r="BQ16" s="9">
        <v>81435</v>
      </c>
      <c r="BR16" s="9">
        <v>81498</v>
      </c>
      <c r="BS16" s="9">
        <v>81591</v>
      </c>
      <c r="BT16" s="9">
        <v>81661</v>
      </c>
      <c r="BU16" s="9">
        <v>81782</v>
      </c>
      <c r="BV16" s="9">
        <v>81897</v>
      </c>
      <c r="BW16" s="9">
        <v>81999</v>
      </c>
      <c r="BX16" s="9">
        <v>82122</v>
      </c>
      <c r="BY16" s="9">
        <v>82198</v>
      </c>
      <c r="BZ16" s="9">
        <v>82279</v>
      </c>
      <c r="CA16" s="9">
        <v>82361</v>
      </c>
      <c r="CB16" s="9">
        <v>82432</v>
      </c>
      <c r="CC16" s="9">
        <v>82511</v>
      </c>
      <c r="CD16" s="9">
        <v>82543</v>
      </c>
      <c r="CE16" s="9">
        <v>82602</v>
      </c>
      <c r="CF16" s="9">
        <v>82665</v>
      </c>
      <c r="CG16" s="9">
        <v>82718</v>
      </c>
      <c r="CH16" s="9">
        <v>82809</v>
      </c>
      <c r="CI16" s="9">
        <v>82883</v>
      </c>
      <c r="CJ16" s="9">
        <v>82941</v>
      </c>
      <c r="CK16" s="9">
        <v>83014</v>
      </c>
      <c r="CL16" s="9">
        <v>83134</v>
      </c>
      <c r="CM16" s="9">
        <v>83213</v>
      </c>
      <c r="CN16" s="9">
        <v>83306</v>
      </c>
      <c r="CO16" s="9">
        <v>83356</v>
      </c>
      <c r="CP16" s="9">
        <v>0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</row>
    <row r="17" spans="1:58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Iran</v>
      </c>
      <c r="D17" s="6">
        <f t="shared" si="7"/>
        <v>76389</v>
      </c>
      <c r="E17" s="6">
        <f>IF(COUNTIF(I17:XFD17,"&gt;"&amp;0)=0,,HLOOKUP(COUNTIF(I17:XFD17,"&gt;"&amp;0)-1,I$1:XFD17,A17+1,FALSE))</f>
        <v>76389</v>
      </c>
      <c r="F17" s="7">
        <f>IF(COUNTIF(I17:XFD17,"&gt;"&amp;0)=0,,HLOOKUP(COUNTIF(I17:XFD17,"&gt;"&amp;0)-MIN($F$1+1,COUNTIF(I17:XFD17,"&gt;"&amp;0)),I$1:XFD17,A17+1,FALSE))</f>
        <v>68192</v>
      </c>
      <c r="G17" s="8">
        <f t="shared" si="8"/>
        <v>1.0229619483782859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  <c r="AT17" s="9">
        <v>53183</v>
      </c>
      <c r="AU17" s="9">
        <v>55743</v>
      </c>
      <c r="AV17" s="9">
        <v>58226</v>
      </c>
      <c r="AW17" s="9">
        <v>60500</v>
      </c>
      <c r="AX17" s="9">
        <v>62589</v>
      </c>
      <c r="AY17" s="9">
        <v>64586</v>
      </c>
      <c r="AZ17" s="9">
        <v>66220</v>
      </c>
      <c r="BA17" s="9">
        <v>68192</v>
      </c>
      <c r="BB17" s="9">
        <v>70029</v>
      </c>
      <c r="BC17" s="9">
        <v>71686</v>
      </c>
      <c r="BD17" s="9">
        <v>73303</v>
      </c>
      <c r="BE17" s="9">
        <v>74877</v>
      </c>
      <c r="BF17" s="9">
        <v>76389</v>
      </c>
    </row>
    <row r="18" spans="1:58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Turkey</v>
      </c>
      <c r="D18" s="6">
        <f t="shared" si="7"/>
        <v>69392</v>
      </c>
      <c r="E18" s="6">
        <f>IF(COUNTIF(I18:XFD18,"&gt;"&amp;0)=0,,HLOOKUP(COUNTIF(I18:XFD18,"&gt;"&amp;0)-1,I$1:XFD18,A18+1,FALSE))</f>
        <v>69392</v>
      </c>
      <c r="F18" s="7">
        <f>IF(COUNTIF(I18:XFD18,"&gt;"&amp;0)=0,,HLOOKUP(COUNTIF(I18:XFD18,"&gt;"&amp;0)-MIN($F$1+1,COUNTIF(I18:XFD18,"&gt;"&amp;0)),I$1:XFD18,A18+1,FALSE))</f>
        <v>47029</v>
      </c>
      <c r="G18" s="8">
        <f t="shared" si="8"/>
        <v>1.0809080024048092</v>
      </c>
      <c r="H18" s="13" t="s">
        <v>355</v>
      </c>
      <c r="I18" s="9">
        <v>192</v>
      </c>
      <c r="J18" s="9">
        <v>359</v>
      </c>
      <c r="K18" s="9">
        <v>670</v>
      </c>
      <c r="L18" s="9">
        <v>1236</v>
      </c>
      <c r="M18" s="9">
        <v>1529</v>
      </c>
      <c r="N18" s="9">
        <v>1872</v>
      </c>
      <c r="O18" s="9">
        <v>2433</v>
      </c>
      <c r="P18" s="9">
        <v>3629</v>
      </c>
      <c r="Q18" s="9">
        <v>5698</v>
      </c>
      <c r="R18" s="9">
        <v>7402</v>
      </c>
      <c r="S18" s="9">
        <v>9217</v>
      </c>
      <c r="T18" s="9">
        <v>10827</v>
      </c>
      <c r="U18" s="9">
        <v>13531</v>
      </c>
      <c r="V18" s="9">
        <v>15679</v>
      </c>
      <c r="W18" s="9">
        <v>18135</v>
      </c>
      <c r="X18" s="9">
        <v>20921</v>
      </c>
      <c r="Y18" s="9">
        <v>23934</v>
      </c>
      <c r="Z18" s="9">
        <v>27069</v>
      </c>
      <c r="AA18" s="9">
        <v>30217</v>
      </c>
      <c r="AB18" s="9">
        <v>34109</v>
      </c>
      <c r="AC18" s="9">
        <v>38226</v>
      </c>
      <c r="AD18" s="9">
        <v>42282</v>
      </c>
      <c r="AE18" s="9">
        <v>47029</v>
      </c>
      <c r="AF18" s="9">
        <v>52167</v>
      </c>
      <c r="AG18" s="9">
        <v>56956</v>
      </c>
      <c r="AH18" s="9">
        <v>61049</v>
      </c>
      <c r="AI18" s="9">
        <v>65111</v>
      </c>
      <c r="AJ18" s="9">
        <v>69392</v>
      </c>
    </row>
    <row r="19" spans="1:58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South America</v>
      </c>
      <c r="D19" s="6">
        <f t="shared" si="7"/>
        <v>66242</v>
      </c>
      <c r="E19" s="6">
        <f>IF(COUNTIF(I19:XFD19,"&gt;"&amp;0)=0,,HLOOKUP(COUNTIF(I19:XFD19,"&gt;"&amp;0)-1,I$1:XFD19,A19+1,FALSE))</f>
        <v>66242</v>
      </c>
      <c r="F19" s="7">
        <f>IF(COUNTIF(I19:XFD19,"&gt;"&amp;0)=0,,HLOOKUP(COUNTIF(I19:XFD19,"&gt;"&amp;0)-MIN($F$1+1,COUNTIF(I19:XFD19,"&gt;"&amp;0)),I$1:XFD19,A19+1,FALSE))</f>
        <v>47200</v>
      </c>
      <c r="G19" s="8">
        <f t="shared" si="8"/>
        <v>1.0701343079585883</v>
      </c>
      <c r="H19" s="13" t="s">
        <v>603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  <c r="AD19" s="9">
        <v>17825</v>
      </c>
      <c r="AE19" s="9">
        <v>20247</v>
      </c>
      <c r="AF19" s="9">
        <v>22359</v>
      </c>
      <c r="AG19" s="9">
        <v>24713</v>
      </c>
      <c r="AH19" s="9">
        <v>26876</v>
      </c>
      <c r="AI19" s="9">
        <v>28984</v>
      </c>
      <c r="AJ19" s="9">
        <v>31977</v>
      </c>
      <c r="AK19" s="9">
        <v>37183</v>
      </c>
      <c r="AL19" s="9">
        <v>41539</v>
      </c>
      <c r="AM19" s="9">
        <v>47200</v>
      </c>
      <c r="AN19" s="9">
        <v>50167</v>
      </c>
      <c r="AO19" s="9">
        <v>53269</v>
      </c>
      <c r="AP19" s="9">
        <v>57536</v>
      </c>
      <c r="AQ19" s="9">
        <v>60716</v>
      </c>
      <c r="AR19" s="9">
        <v>66242</v>
      </c>
    </row>
    <row r="20" spans="1:58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Belgium</v>
      </c>
      <c r="D20" s="6">
        <f t="shared" si="7"/>
        <v>33573</v>
      </c>
      <c r="E20" s="6">
        <f>IF(COUNTIF(I20:XFD20,"&gt;"&amp;0)=0,,HLOOKUP(COUNTIF(I20:XFD20,"&gt;"&amp;0)-1,I$1:XFD20,A20+1,FALSE))</f>
        <v>33573</v>
      </c>
      <c r="F20" s="7">
        <f>IF(COUNTIF(I20:XFD20,"&gt;"&amp;0)=0,,HLOOKUP(COUNTIF(I20:XFD20,"&gt;"&amp;0)-MIN($F$1+1,COUNTIF(I20:XFD20,"&gt;"&amp;0)),I$1:XFD20,A20+1,FALSE))</f>
        <v>26667</v>
      </c>
      <c r="G20" s="8">
        <f t="shared" si="8"/>
        <v>1.0471362585636381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  <c r="AH20" s="9">
        <v>12775</v>
      </c>
      <c r="AI20" s="9">
        <v>13964</v>
      </c>
      <c r="AJ20" s="9">
        <v>15348</v>
      </c>
      <c r="AK20" s="9">
        <v>16770</v>
      </c>
      <c r="AL20" s="9">
        <v>18431</v>
      </c>
      <c r="AM20" s="9">
        <v>19691</v>
      </c>
      <c r="AN20" s="9">
        <v>20814</v>
      </c>
      <c r="AO20" s="9">
        <v>22194</v>
      </c>
      <c r="AP20" s="9">
        <v>23403</v>
      </c>
      <c r="AQ20" s="9">
        <v>24983</v>
      </c>
      <c r="AR20" s="9">
        <v>26667</v>
      </c>
      <c r="AS20" s="9">
        <v>28018</v>
      </c>
      <c r="AT20" s="9">
        <v>29647</v>
      </c>
      <c r="AU20" s="9">
        <v>30589</v>
      </c>
      <c r="AV20" s="9">
        <v>31119</v>
      </c>
      <c r="AW20" s="9">
        <v>33573</v>
      </c>
    </row>
    <row r="21" spans="1:58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28320</v>
      </c>
      <c r="E21" s="6">
        <f>IF(COUNTIF(I21:XFD21,"&gt;"&amp;0)=0,,HLOOKUP(COUNTIF(I21:XFD21,"&gt;"&amp;0)-1,I$1:XFD21,A21+1,FALSE))</f>
        <v>28320</v>
      </c>
      <c r="F21" s="7">
        <f>IF(COUNTIF(I21:XFD21,"&gt;"&amp;0)=0,,HLOOKUP(COUNTIF(I21:XFD21,"&gt;"&amp;0)-MIN($F$1+1,COUNTIF(I21:XFD21,"&gt;"&amp;0)),I$1:XFD21,A21+1,FALSE))</f>
        <v>19638</v>
      </c>
      <c r="G21" s="8">
        <f t="shared" si="8"/>
        <v>1.0759676118933328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  <c r="V21" s="9">
        <v>2985</v>
      </c>
      <c r="W21" s="9">
        <v>3417</v>
      </c>
      <c r="X21" s="9">
        <v>3904</v>
      </c>
      <c r="Y21" s="9">
        <v>4256</v>
      </c>
      <c r="Z21" s="9">
        <v>4579</v>
      </c>
      <c r="AA21" s="9">
        <v>5717</v>
      </c>
      <c r="AB21" s="9">
        <v>6836</v>
      </c>
      <c r="AC21" s="9">
        <v>8044</v>
      </c>
      <c r="AD21" s="9">
        <v>9056</v>
      </c>
      <c r="AE21" s="9">
        <v>10360</v>
      </c>
      <c r="AF21" s="9">
        <v>11130</v>
      </c>
      <c r="AG21" s="9">
        <v>12161</v>
      </c>
      <c r="AH21" s="9">
        <v>14034</v>
      </c>
      <c r="AI21" s="9">
        <v>16170</v>
      </c>
      <c r="AJ21" s="9">
        <v>18092</v>
      </c>
      <c r="AK21" s="9">
        <v>19638</v>
      </c>
      <c r="AL21" s="9">
        <v>20727</v>
      </c>
      <c r="AM21" s="9">
        <v>22192</v>
      </c>
      <c r="AN21" s="9">
        <v>23430</v>
      </c>
      <c r="AO21" s="9">
        <v>25262</v>
      </c>
      <c r="AP21" s="9">
        <v>28320</v>
      </c>
    </row>
    <row r="22" spans="1:58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Netherlands</v>
      </c>
      <c r="D22" s="6">
        <f t="shared" si="7"/>
        <v>28316</v>
      </c>
      <c r="E22" s="6">
        <f>IF(COUNTIF(I22:XFD22,"&gt;"&amp;0)=0,,HLOOKUP(COUNTIF(I22:XFD22,"&gt;"&amp;0)-1,I$1:XFD22,A22+1,FALSE))</f>
        <v>28316</v>
      </c>
      <c r="F22" s="7">
        <f>IF(COUNTIF(I22:XFD22,"&gt;"&amp;0)=0,,HLOOKUP(COUNTIF(I22:XFD22,"&gt;"&amp;0)-MIN($F$1+1,COUNTIF(I22:XFD22,"&gt;"&amp;0)),I$1:XFD22,A22+1,FALSE))</f>
        <v>23249</v>
      </c>
      <c r="G22" s="8">
        <f t="shared" si="8"/>
        <v>1.0402207800275014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  <c r="AL22" s="9">
        <v>16727</v>
      </c>
      <c r="AM22" s="9">
        <v>17953</v>
      </c>
      <c r="AN22" s="9">
        <v>18926</v>
      </c>
      <c r="AO22" s="9">
        <v>19709</v>
      </c>
      <c r="AP22" s="9">
        <v>20682</v>
      </c>
      <c r="AQ22" s="9">
        <v>21903</v>
      </c>
      <c r="AR22" s="9">
        <v>23249</v>
      </c>
      <c r="AS22" s="9">
        <v>24571</v>
      </c>
      <c r="AT22" s="9">
        <v>25746</v>
      </c>
      <c r="AU22" s="9">
        <v>26710</v>
      </c>
      <c r="AV22" s="9">
        <v>27580</v>
      </c>
      <c r="AW22" s="9">
        <v>28316</v>
      </c>
    </row>
    <row r="23" spans="1:58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28208</v>
      </c>
      <c r="E23" s="6">
        <f>IF(COUNTIF(I23:XFD23,"&gt;"&amp;0)=0,,HLOOKUP(COUNTIF(I23:XFD23,"&gt;"&amp;0)-1,I$1:XFD23,A23+1,FALSE))</f>
        <v>28208</v>
      </c>
      <c r="F23" s="7">
        <f>IF(COUNTIF(I23:XFD23,"&gt;"&amp;0)=0,,HLOOKUP(COUNTIF(I23:XFD23,"&gt;"&amp;0)-MIN($F$1+1,COUNTIF(I23:XFD23,"&gt;"&amp;0)),I$1:XFD23,A23+1,FALSE))</f>
        <v>22059</v>
      </c>
      <c r="G23" s="8">
        <f t="shared" si="8"/>
        <v>1.0504062443820852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  <c r="AL23" s="9">
        <v>20654</v>
      </c>
      <c r="AM23" s="9">
        <v>22059</v>
      </c>
      <c r="AN23" s="9">
        <v>23316</v>
      </c>
      <c r="AO23" s="9">
        <v>24298</v>
      </c>
      <c r="AP23" s="9">
        <v>25679</v>
      </c>
      <c r="AQ23" s="9">
        <v>27034</v>
      </c>
      <c r="AR23" s="9">
        <v>28208</v>
      </c>
    </row>
    <row r="24" spans="1:58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Switzerland</v>
      </c>
      <c r="D24" s="6">
        <f t="shared" si="7"/>
        <v>26336</v>
      </c>
      <c r="E24" s="6">
        <f>IF(COUNTIF(I24:XFD24,"&gt;"&amp;0)=0,,HLOOKUP(COUNTIF(I24:XFD24,"&gt;"&amp;0)-1,I$1:XFD24,A24+1,FALSE))</f>
        <v>26336</v>
      </c>
      <c r="F24" s="7">
        <f>IF(COUNTIF(I24:XFD24,"&gt;"&amp;0)=0,,HLOOKUP(COUNTIF(I24:XFD24,"&gt;"&amp;0)-MIN($F$1+1,COUNTIF(I24:XFD24,"&gt;"&amp;0)),I$1:XFD24,A24+1,FALSE))</f>
        <v>24551</v>
      </c>
      <c r="G24" s="8">
        <f t="shared" si="8"/>
        <v>1.0141358266982279</v>
      </c>
      <c r="H24" s="13" t="s">
        <v>77</v>
      </c>
      <c r="I24" s="9">
        <v>114</v>
      </c>
      <c r="J24" s="9">
        <v>214</v>
      </c>
      <c r="K24" s="9">
        <v>268</v>
      </c>
      <c r="L24" s="9">
        <v>337</v>
      </c>
      <c r="M24" s="9">
        <v>374</v>
      </c>
      <c r="N24" s="9">
        <v>491</v>
      </c>
      <c r="O24" s="9">
        <v>652</v>
      </c>
      <c r="P24" s="9">
        <v>652</v>
      </c>
      <c r="Q24" s="9">
        <v>1139</v>
      </c>
      <c r="R24" s="9">
        <v>1359</v>
      </c>
      <c r="S24" s="9">
        <v>2200</v>
      </c>
      <c r="T24" s="9">
        <v>2200</v>
      </c>
      <c r="U24" s="9">
        <v>2700</v>
      </c>
      <c r="V24" s="9">
        <v>3028</v>
      </c>
      <c r="W24" s="9">
        <v>4075</v>
      </c>
      <c r="X24" s="9">
        <v>5294</v>
      </c>
      <c r="Y24" s="9">
        <v>6575</v>
      </c>
      <c r="Z24" s="9">
        <v>7474</v>
      </c>
      <c r="AA24" s="9">
        <v>8795</v>
      </c>
      <c r="AB24" s="9">
        <v>9877</v>
      </c>
      <c r="AC24" s="9">
        <v>10897</v>
      </c>
      <c r="AD24" s="9">
        <v>11811</v>
      </c>
      <c r="AE24" s="9">
        <v>12928</v>
      </c>
      <c r="AF24" s="9">
        <v>14076</v>
      </c>
      <c r="AG24" s="9">
        <v>14829</v>
      </c>
      <c r="AH24" s="9">
        <v>15922</v>
      </c>
      <c r="AI24" s="9">
        <v>16605</v>
      </c>
      <c r="AJ24" s="9">
        <v>17768</v>
      </c>
      <c r="AK24" s="9">
        <v>18827</v>
      </c>
      <c r="AL24" s="9">
        <v>19606</v>
      </c>
      <c r="AM24" s="9">
        <v>20505</v>
      </c>
      <c r="AN24" s="9">
        <v>21100</v>
      </c>
      <c r="AO24" s="9">
        <v>21657</v>
      </c>
      <c r="AP24" s="9">
        <v>22253</v>
      </c>
      <c r="AQ24" s="9">
        <v>23280</v>
      </c>
      <c r="AR24" s="9">
        <v>24051</v>
      </c>
      <c r="AS24" s="9">
        <v>24551</v>
      </c>
      <c r="AT24" s="9">
        <v>25107</v>
      </c>
      <c r="AU24" s="9">
        <v>25415</v>
      </c>
      <c r="AV24" s="9">
        <v>25688</v>
      </c>
      <c r="AW24" s="9">
        <v>25936</v>
      </c>
      <c r="AX24" s="9">
        <v>26336</v>
      </c>
    </row>
    <row r="25" spans="1:58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Russia</v>
      </c>
      <c r="D25" s="6">
        <f t="shared" si="7"/>
        <v>24490</v>
      </c>
      <c r="E25" s="6">
        <f>IF(COUNTIF(I25:XFD25,"&gt;"&amp;0)=0,,HLOOKUP(COUNTIF(I25:XFD25,"&gt;"&amp;0)-1,I$1:XFD25,A25+1,FALSE))</f>
        <v>24490</v>
      </c>
      <c r="F25" s="7">
        <f>IF(COUNTIF(I25:XFD25,"&gt;"&amp;0)=0,,HLOOKUP(COUNTIF(I25:XFD25,"&gt;"&amp;0)-MIN($F$1+1,COUNTIF(I25:XFD25,"&gt;"&amp;0)),I$1:XFD25,A25+1,FALSE))</f>
        <v>11917</v>
      </c>
      <c r="G25" s="8">
        <f t="shared" si="8"/>
        <v>1.1549531539159597</v>
      </c>
      <c r="H25" s="13" t="s">
        <v>344</v>
      </c>
      <c r="I25" s="9">
        <v>114</v>
      </c>
      <c r="J25" s="9">
        <v>147</v>
      </c>
      <c r="K25" s="9">
        <v>199</v>
      </c>
      <c r="L25" s="9">
        <v>253</v>
      </c>
      <c r="M25" s="9">
        <v>306</v>
      </c>
      <c r="N25" s="9">
        <v>367</v>
      </c>
      <c r="O25" s="9">
        <v>438</v>
      </c>
      <c r="P25" s="9">
        <v>495</v>
      </c>
      <c r="Q25" s="9">
        <v>658</v>
      </c>
      <c r="R25" s="9">
        <v>840</v>
      </c>
      <c r="S25" s="9">
        <v>1036</v>
      </c>
      <c r="T25" s="9">
        <v>1264</v>
      </c>
      <c r="U25" s="9">
        <v>1534</v>
      </c>
      <c r="V25" s="9">
        <v>1836</v>
      </c>
      <c r="W25" s="9">
        <v>2337</v>
      </c>
      <c r="X25" s="9">
        <v>2777</v>
      </c>
      <c r="Y25" s="9">
        <v>3548</v>
      </c>
      <c r="Z25" s="9">
        <v>4149</v>
      </c>
      <c r="AA25" s="9">
        <v>4731</v>
      </c>
      <c r="AB25" s="9">
        <v>5389</v>
      </c>
      <c r="AC25" s="9">
        <v>6343</v>
      </c>
      <c r="AD25" s="9">
        <v>7497</v>
      </c>
      <c r="AE25" s="9">
        <v>8672</v>
      </c>
      <c r="AF25" s="9">
        <v>10131</v>
      </c>
      <c r="AG25" s="9">
        <v>11917</v>
      </c>
      <c r="AH25" s="9">
        <v>13584</v>
      </c>
      <c r="AI25" s="9">
        <v>15770</v>
      </c>
      <c r="AJ25" s="9">
        <v>18328</v>
      </c>
      <c r="AK25" s="9">
        <v>21102</v>
      </c>
      <c r="AL25" s="9">
        <v>24490</v>
      </c>
    </row>
    <row r="26" spans="1:58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18091</v>
      </c>
      <c r="E26" s="6">
        <f>IF(COUNTIF(I26:XFD26,"&gt;"&amp;0)=0,,HLOOKUP(COUNTIF(I26:XFD26,"&gt;"&amp;0)-1,I$1:XFD26,A26+1,FALSE))</f>
        <v>18091</v>
      </c>
      <c r="F26" s="7">
        <f>IF(COUNTIF(I26:XFD26,"&gt;"&amp;0)=0,,HLOOKUP(COUNTIF(I26:XFD26,"&gt;"&amp;0)-MIN($F$1+1,COUNTIF(I26:XFD26,"&gt;"&amp;0)),I$1:XFD26,A26+1,FALSE))</f>
        <v>15472</v>
      </c>
      <c r="G26" s="8">
        <f t="shared" si="8"/>
        <v>1.031770777606271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  <c r="AO26" s="9">
        <v>17448</v>
      </c>
      <c r="AP26" s="9">
        <v>18091</v>
      </c>
    </row>
    <row r="27" spans="1:58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Austria</v>
      </c>
      <c r="D27" s="6">
        <f t="shared" si="7"/>
        <v>14336</v>
      </c>
      <c r="E27" s="6">
        <f>IF(COUNTIF(I27:XFD27,"&gt;"&amp;0)=0,,HLOOKUP(COUNTIF(I27:XFD27,"&gt;"&amp;0)-1,I$1:XFD27,A27+1,FALSE))</f>
        <v>14336</v>
      </c>
      <c r="F27" s="7">
        <f>IF(COUNTIF(I27:XFD27,"&gt;"&amp;0)=0,,HLOOKUP(COUNTIF(I27:XFD27,"&gt;"&amp;0)-MIN($F$1+1,COUNTIF(I27:XFD27,"&gt;"&amp;0)),I$1:XFD27,A27+1,FALSE))</f>
        <v>13555</v>
      </c>
      <c r="G27" s="8">
        <f t="shared" si="8"/>
        <v>1.0112666708624767</v>
      </c>
      <c r="H27" s="13" t="s">
        <v>78</v>
      </c>
      <c r="I27" s="9">
        <v>104</v>
      </c>
      <c r="J27" s="9">
        <v>131</v>
      </c>
      <c r="K27" s="9">
        <v>182</v>
      </c>
      <c r="L27" s="9">
        <v>246</v>
      </c>
      <c r="M27" s="9">
        <v>302</v>
      </c>
      <c r="N27" s="9">
        <v>504</v>
      </c>
      <c r="O27" s="9">
        <v>655</v>
      </c>
      <c r="P27" s="9">
        <v>860</v>
      </c>
      <c r="Q27" s="9">
        <v>1018</v>
      </c>
      <c r="R27" s="9">
        <v>1332</v>
      </c>
      <c r="S27" s="9">
        <v>1646</v>
      </c>
      <c r="T27" s="9">
        <v>2013</v>
      </c>
      <c r="U27" s="9">
        <v>2388</v>
      </c>
      <c r="V27" s="9">
        <v>2814</v>
      </c>
      <c r="W27" s="9">
        <v>3582</v>
      </c>
      <c r="X27" s="9">
        <v>4474</v>
      </c>
      <c r="Y27" s="9">
        <v>5283</v>
      </c>
      <c r="Z27" s="9">
        <v>5588</v>
      </c>
      <c r="AA27" s="9">
        <v>6909</v>
      </c>
      <c r="AB27" s="9">
        <v>7657</v>
      </c>
      <c r="AC27" s="9">
        <v>8271</v>
      </c>
      <c r="AD27" s="9">
        <v>8788</v>
      </c>
      <c r="AE27" s="9">
        <v>9618</v>
      </c>
      <c r="AF27" s="9">
        <v>10180</v>
      </c>
      <c r="AG27" s="9">
        <v>10711</v>
      </c>
      <c r="AH27" s="9">
        <v>11129</v>
      </c>
      <c r="AI27" s="9">
        <v>11524</v>
      </c>
      <c r="AJ27" s="9">
        <v>11781</v>
      </c>
      <c r="AK27" s="9">
        <v>12051</v>
      </c>
      <c r="AL27" s="9">
        <v>12297</v>
      </c>
      <c r="AM27" s="9">
        <v>12639</v>
      </c>
      <c r="AN27" s="9">
        <v>12942</v>
      </c>
      <c r="AO27" s="9">
        <v>13244</v>
      </c>
      <c r="AP27" s="9">
        <v>13555</v>
      </c>
      <c r="AQ27" s="9">
        <v>13806</v>
      </c>
      <c r="AR27" s="9">
        <v>13945</v>
      </c>
      <c r="AS27" s="9">
        <v>14041</v>
      </c>
      <c r="AT27" s="9">
        <v>14226</v>
      </c>
      <c r="AU27" s="9">
        <v>14336</v>
      </c>
    </row>
    <row r="28" spans="1:58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13805</v>
      </c>
      <c r="E28" s="6">
        <f>IF(COUNTIF(I28:XFD28,"&gt;"&amp;0)=0,,HLOOKUP(COUNTIF(I28:XFD28,"&gt;"&amp;0)-1,I$1:XFD28,A28+1,FALSE))</f>
        <v>13805</v>
      </c>
      <c r="F28" s="7">
        <f>IF(COUNTIF(I28:XFD28,"&gt;"&amp;0)=0,,HLOOKUP(COUNTIF(I28:XFD28,"&gt;"&amp;0)-MIN($F$1+1,COUNTIF(I28:XFD28,"&gt;"&amp;0)),I$1:XFD28,A28+1,FALSE))</f>
        <v>10728</v>
      </c>
      <c r="G28" s="8">
        <f t="shared" si="8"/>
        <v>1.0517282252057529</v>
      </c>
      <c r="H28" s="13" t="s">
        <v>604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  <c r="AR28" s="9">
        <v>13167</v>
      </c>
      <c r="AS28" s="9">
        <v>13805</v>
      </c>
    </row>
    <row r="29" spans="1:58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Ireland</v>
      </c>
      <c r="D29" s="6">
        <f t="shared" si="7"/>
        <v>12547</v>
      </c>
      <c r="E29" s="6">
        <f>IF(COUNTIF(I29:XFD29,"&gt;"&amp;0)=0,,HLOOKUP(COUNTIF(I29:XFD29,"&gt;"&amp;0)-1,I$1:XFD29,A29+1,FALSE))</f>
        <v>12547</v>
      </c>
      <c r="F29" s="7">
        <f>IF(COUNTIF(I29:XFD29,"&gt;"&amp;0)=0,,HLOOKUP(COUNTIF(I29:XFD29,"&gt;"&amp;0)-MIN($F$1+1,COUNTIF(I29:XFD29,"&gt;"&amp;0)),I$1:XFD29,A29+1,FALSE))</f>
        <v>8089</v>
      </c>
      <c r="G29" s="8">
        <f t="shared" si="8"/>
        <v>1.0917646103818892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  <c r="Q29" s="9">
        <v>906</v>
      </c>
      <c r="R29" s="9">
        <v>1125</v>
      </c>
      <c r="S29" s="9">
        <v>1329</v>
      </c>
      <c r="T29" s="9">
        <v>1564</v>
      </c>
      <c r="U29" s="9">
        <v>1819</v>
      </c>
      <c r="V29" s="9">
        <v>2121</v>
      </c>
      <c r="W29" s="9">
        <v>2415</v>
      </c>
      <c r="X29" s="9">
        <v>2615</v>
      </c>
      <c r="Y29" s="9">
        <v>2910</v>
      </c>
      <c r="Z29" s="9">
        <v>3235</v>
      </c>
      <c r="AA29" s="9">
        <v>3447</v>
      </c>
      <c r="AB29" s="9">
        <v>3849</v>
      </c>
      <c r="AC29" s="9">
        <v>4273</v>
      </c>
      <c r="AD29" s="9">
        <v>4604</v>
      </c>
      <c r="AE29" s="9">
        <v>4994</v>
      </c>
      <c r="AF29" s="9">
        <v>5364</v>
      </c>
      <c r="AG29" s="9">
        <v>5709</v>
      </c>
      <c r="AH29" s="9">
        <v>6074</v>
      </c>
      <c r="AI29" s="9">
        <v>6574</v>
      </c>
      <c r="AJ29" s="9">
        <v>8089</v>
      </c>
      <c r="AK29" s="9">
        <v>8928</v>
      </c>
      <c r="AL29" s="9">
        <v>9655</v>
      </c>
      <c r="AM29" s="9">
        <v>10647</v>
      </c>
      <c r="AN29" s="9">
        <v>11479</v>
      </c>
      <c r="AO29" s="9">
        <v>12547</v>
      </c>
    </row>
    <row r="30" spans="1:58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Israel</v>
      </c>
      <c r="D30" s="6">
        <f t="shared" si="7"/>
        <v>12501</v>
      </c>
      <c r="E30" s="6">
        <f>IF(COUNTIF(I30:XFD30,"&gt;"&amp;0)=0,,HLOOKUP(COUNTIF(I30:XFD30,"&gt;"&amp;0)-1,I$1:XFD30,A30+1,FALSE))</f>
        <v>12501</v>
      </c>
      <c r="F30" s="7">
        <f>IF(COUNTIF(I30:XFD30,"&gt;"&amp;0)=0,,HLOOKUP(COUNTIF(I30:XFD30,"&gt;"&amp;0)-MIN($F$1+1,COUNTIF(I30:XFD30,"&gt;"&amp;0)),I$1:XFD30,A30+1,FALSE))</f>
        <v>10408</v>
      </c>
      <c r="G30" s="8">
        <f t="shared" si="8"/>
        <v>1.0373265516141574</v>
      </c>
      <c r="H30" s="13" t="s">
        <v>79</v>
      </c>
      <c r="I30" s="9">
        <v>100</v>
      </c>
      <c r="J30" s="9">
        <v>126</v>
      </c>
      <c r="K30" s="9">
        <v>155</v>
      </c>
      <c r="L30" s="9">
        <v>213</v>
      </c>
      <c r="M30" s="9">
        <v>218</v>
      </c>
      <c r="N30" s="9">
        <v>250</v>
      </c>
      <c r="O30" s="9">
        <v>304</v>
      </c>
      <c r="P30" s="9">
        <v>427</v>
      </c>
      <c r="Q30" s="9">
        <v>529</v>
      </c>
      <c r="R30" s="9">
        <v>712</v>
      </c>
      <c r="S30" s="9">
        <v>883</v>
      </c>
      <c r="T30" s="9">
        <v>1071</v>
      </c>
      <c r="U30" s="9">
        <v>1238</v>
      </c>
      <c r="V30" s="9">
        <v>2369</v>
      </c>
      <c r="W30" s="9">
        <v>2693</v>
      </c>
      <c r="X30" s="9">
        <v>3035</v>
      </c>
      <c r="Y30" s="9">
        <v>3619</v>
      </c>
      <c r="Z30" s="9">
        <v>4247</v>
      </c>
      <c r="AA30" s="9">
        <v>4695</v>
      </c>
      <c r="AB30" s="9">
        <v>5358</v>
      </c>
      <c r="AC30" s="9">
        <v>6092</v>
      </c>
      <c r="AD30" s="9">
        <v>6857</v>
      </c>
      <c r="AE30" s="9">
        <v>7428</v>
      </c>
      <c r="AF30" s="9">
        <v>7851</v>
      </c>
      <c r="AG30" s="9">
        <v>8430</v>
      </c>
      <c r="AH30" s="9">
        <v>8904</v>
      </c>
      <c r="AI30" s="9">
        <v>9248</v>
      </c>
      <c r="AJ30" s="9">
        <v>9404</v>
      </c>
      <c r="AK30" s="9">
        <v>9968</v>
      </c>
      <c r="AL30" s="9">
        <v>10408</v>
      </c>
      <c r="AM30" s="9">
        <v>10743</v>
      </c>
      <c r="AN30" s="9">
        <v>11145</v>
      </c>
      <c r="AO30" s="9">
        <v>11586</v>
      </c>
      <c r="AP30" s="9">
        <v>12046</v>
      </c>
      <c r="AQ30" s="9">
        <v>12501</v>
      </c>
    </row>
    <row r="31" spans="1:58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India</v>
      </c>
      <c r="D31" s="6">
        <f t="shared" si="7"/>
        <v>12322</v>
      </c>
      <c r="E31" s="6">
        <f>IF(COUNTIF(I31:XFD31,"&gt;"&amp;0)=0,,HLOOKUP(COUNTIF(I31:XFD31,"&gt;"&amp;0)-1,I$1:XFD31,A31+1,FALSE))</f>
        <v>12322</v>
      </c>
      <c r="F31" s="7">
        <f>IF(COUNTIF(I31:XFD31,"&gt;"&amp;0)=0,,HLOOKUP(COUNTIF(I31:XFD31,"&gt;"&amp;0)-MIN($F$1+1,COUNTIF(I31:XFD31,"&gt;"&amp;0)),I$1:XFD31,A31+1,FALSE))</f>
        <v>7598</v>
      </c>
      <c r="G31" s="8">
        <f t="shared" si="8"/>
        <v>1.1015301355853262</v>
      </c>
      <c r="H31" s="13" t="s">
        <v>57</v>
      </c>
      <c r="I31" s="9">
        <v>102</v>
      </c>
      <c r="J31" s="9">
        <v>113</v>
      </c>
      <c r="K31" s="9">
        <v>119</v>
      </c>
      <c r="L31" s="9">
        <v>142</v>
      </c>
      <c r="M31" s="9">
        <v>156</v>
      </c>
      <c r="N31" s="9">
        <v>194</v>
      </c>
      <c r="O31" s="9">
        <v>244</v>
      </c>
      <c r="P31" s="9">
        <v>330</v>
      </c>
      <c r="Q31" s="9">
        <v>396</v>
      </c>
      <c r="R31" s="9">
        <v>499</v>
      </c>
      <c r="S31" s="9">
        <v>536</v>
      </c>
      <c r="T31" s="9">
        <v>657</v>
      </c>
      <c r="U31" s="9">
        <v>727</v>
      </c>
      <c r="V31" s="9">
        <v>887</v>
      </c>
      <c r="W31" s="9">
        <v>987</v>
      </c>
      <c r="X31" s="9">
        <v>1024</v>
      </c>
      <c r="Y31" s="9">
        <v>1251</v>
      </c>
      <c r="Z31" s="9">
        <v>1397</v>
      </c>
      <c r="AA31" s="9">
        <v>1998</v>
      </c>
      <c r="AB31" s="9">
        <v>2543</v>
      </c>
      <c r="AC31" s="9">
        <v>2567</v>
      </c>
      <c r="AD31" s="9">
        <v>3082</v>
      </c>
      <c r="AE31" s="9">
        <v>3588</v>
      </c>
      <c r="AF31" s="9">
        <v>4778</v>
      </c>
      <c r="AG31" s="9">
        <v>5311</v>
      </c>
      <c r="AH31" s="9">
        <v>5916</v>
      </c>
      <c r="AI31" s="9">
        <v>6725</v>
      </c>
      <c r="AJ31" s="9">
        <v>7598</v>
      </c>
      <c r="AK31" s="9">
        <v>8446</v>
      </c>
      <c r="AL31" s="9">
        <v>9205</v>
      </c>
      <c r="AM31" s="9">
        <v>10453</v>
      </c>
      <c r="AN31" s="9">
        <v>11487</v>
      </c>
      <c r="AO31" s="9">
        <v>12322</v>
      </c>
    </row>
    <row r="32" spans="1:58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Sweden</v>
      </c>
      <c r="D32" s="6">
        <f t="shared" si="7"/>
        <v>11927</v>
      </c>
      <c r="E32" s="6">
        <f>IF(COUNTIF(I32:XFD32,"&gt;"&amp;0)=0,,HLOOKUP(COUNTIF(I32:XFD32,"&gt;"&amp;0)-1,I$1:XFD32,A32+1,FALSE))</f>
        <v>11927</v>
      </c>
      <c r="F32" s="7">
        <f>IF(COUNTIF(I32:XFD32,"&gt;"&amp;0)=0,,HLOOKUP(COUNTIF(I32:XFD32,"&gt;"&amp;0)-MIN($F$1+1,COUNTIF(I32:XFD32,"&gt;"&amp;0)),I$1:XFD32,A32+1,FALSE))</f>
        <v>9685</v>
      </c>
      <c r="G32" s="8">
        <f t="shared" si="8"/>
        <v>1.0425246173192535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  <c r="AI32" s="9">
        <v>4947</v>
      </c>
      <c r="AJ32" s="9">
        <v>5568</v>
      </c>
      <c r="AK32" s="9">
        <v>6131</v>
      </c>
      <c r="AL32" s="9">
        <v>6443</v>
      </c>
      <c r="AM32" s="9">
        <v>6830</v>
      </c>
      <c r="AN32" s="9">
        <v>7206</v>
      </c>
      <c r="AO32" s="9">
        <v>7693</v>
      </c>
      <c r="AP32" s="9">
        <v>8419</v>
      </c>
      <c r="AQ32" s="9">
        <v>9141</v>
      </c>
      <c r="AR32" s="9">
        <v>9685</v>
      </c>
      <c r="AS32" s="9">
        <v>10151</v>
      </c>
      <c r="AT32" s="9">
        <v>10483</v>
      </c>
      <c r="AU32" s="9">
        <v>10948</v>
      </c>
      <c r="AV32" s="9">
        <v>11445</v>
      </c>
      <c r="AW32" s="9">
        <v>11927</v>
      </c>
    </row>
    <row r="33" spans="1:8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Peru</v>
      </c>
      <c r="D33" s="6">
        <f t="shared" si="7"/>
        <v>11475</v>
      </c>
      <c r="E33" s="6">
        <f>IF(COUNTIF(I33:XFD33,"&gt;"&amp;0)=0,,HLOOKUP(COUNTIF(I33:XFD33,"&gt;"&amp;0)-1,I$1:XFD33,A33+1,FALSE))</f>
        <v>11475</v>
      </c>
      <c r="F33" s="7">
        <f>IF(COUNTIF(I33:XFD33,"&gt;"&amp;0)=0,,HLOOKUP(COUNTIF(I33:XFD33,"&gt;"&amp;0)-MIN($F$1+1,COUNTIF(I33:XFD33,"&gt;"&amp;0)),I$1:XFD33,A33+1,FALSE))</f>
        <v>5897</v>
      </c>
      <c r="G33" s="8">
        <f t="shared" si="8"/>
        <v>1.1424160955954352</v>
      </c>
      <c r="H33" s="13" t="s">
        <v>160</v>
      </c>
      <c r="I33" s="9">
        <v>117</v>
      </c>
      <c r="J33" s="9">
        <v>145</v>
      </c>
      <c r="K33" s="9">
        <v>234</v>
      </c>
      <c r="L33" s="9">
        <v>234</v>
      </c>
      <c r="M33" s="9">
        <v>318</v>
      </c>
      <c r="N33" s="9">
        <v>363</v>
      </c>
      <c r="O33" s="9">
        <v>395</v>
      </c>
      <c r="P33" s="9">
        <v>416</v>
      </c>
      <c r="Q33" s="9">
        <v>480</v>
      </c>
      <c r="R33" s="9">
        <v>580</v>
      </c>
      <c r="S33" s="9">
        <v>635</v>
      </c>
      <c r="T33" s="9">
        <v>671</v>
      </c>
      <c r="U33" s="9">
        <v>852</v>
      </c>
      <c r="V33" s="9">
        <v>950</v>
      </c>
      <c r="W33" s="9">
        <v>1065</v>
      </c>
      <c r="X33" s="9">
        <v>1323</v>
      </c>
      <c r="Y33" s="9">
        <v>1414</v>
      </c>
      <c r="Z33" s="9">
        <v>1595</v>
      </c>
      <c r="AA33" s="9">
        <v>1746</v>
      </c>
      <c r="AB33" s="9">
        <v>2281</v>
      </c>
      <c r="AC33" s="9">
        <v>2561</v>
      </c>
      <c r="AD33" s="9">
        <v>2954</v>
      </c>
      <c r="AE33" s="9">
        <v>4342</v>
      </c>
      <c r="AF33" s="9">
        <v>5256</v>
      </c>
      <c r="AG33" s="9">
        <v>5897</v>
      </c>
      <c r="AH33" s="9">
        <v>6848</v>
      </c>
      <c r="AI33" s="9">
        <v>7519</v>
      </c>
      <c r="AJ33" s="9">
        <v>9784</v>
      </c>
      <c r="AK33" s="9">
        <v>10303</v>
      </c>
      <c r="AL33" s="9">
        <v>11475</v>
      </c>
    </row>
    <row r="34" spans="1:8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Korea, South</v>
      </c>
      <c r="D34" s="6">
        <f t="shared" si="7"/>
        <v>10591</v>
      </c>
      <c r="E34" s="6">
        <f>IF(COUNTIF(I34:XFD34,"&gt;"&amp;0)=0,,HLOOKUP(COUNTIF(I34:XFD34,"&gt;"&amp;0)-1,I$1:XFD34,A34+1,FALSE))</f>
        <v>10591</v>
      </c>
      <c r="F34" s="7">
        <f>IF(COUNTIF(I34:XFD34,"&gt;"&amp;0)=0,,HLOOKUP(COUNTIF(I34:XFD34,"&gt;"&amp;0)-MIN($F$1+1,COUNTIF(I34:XFD34,"&gt;"&amp;0)),I$1:XFD34,A34+1,FALSE))</f>
        <v>10450</v>
      </c>
      <c r="G34" s="8">
        <f t="shared" si="8"/>
        <v>1.0026841168989624</v>
      </c>
      <c r="H34" s="13" t="s">
        <v>339</v>
      </c>
      <c r="I34" s="9">
        <v>104</v>
      </c>
      <c r="J34" s="9">
        <v>204</v>
      </c>
      <c r="K34" s="9">
        <v>433</v>
      </c>
      <c r="L34" s="9">
        <v>602</v>
      </c>
      <c r="M34" s="9">
        <v>833</v>
      </c>
      <c r="N34" s="9">
        <v>977</v>
      </c>
      <c r="O34" s="9">
        <v>1261</v>
      </c>
      <c r="P34" s="9">
        <v>1766</v>
      </c>
      <c r="Q34" s="9">
        <v>2337</v>
      </c>
      <c r="R34" s="9">
        <v>3150</v>
      </c>
      <c r="S34" s="9">
        <v>3736</v>
      </c>
      <c r="T34" s="9">
        <v>4335</v>
      </c>
      <c r="U34" s="9">
        <v>5186</v>
      </c>
      <c r="V34" s="9">
        <v>5621</v>
      </c>
      <c r="W34" s="9">
        <v>6088</v>
      </c>
      <c r="X34" s="9">
        <v>6593</v>
      </c>
      <c r="Y34" s="9">
        <v>7041</v>
      </c>
      <c r="Z34" s="9">
        <v>7314</v>
      </c>
      <c r="AA34" s="9">
        <v>7478</v>
      </c>
      <c r="AB34" s="9">
        <v>7513</v>
      </c>
      <c r="AC34" s="9">
        <v>7755</v>
      </c>
      <c r="AD34" s="9">
        <v>7869</v>
      </c>
      <c r="AE34" s="9">
        <v>7979</v>
      </c>
      <c r="AF34" s="9">
        <v>8086</v>
      </c>
      <c r="AG34" s="9">
        <v>8162</v>
      </c>
      <c r="AH34" s="9">
        <v>8236</v>
      </c>
      <c r="AI34" s="9">
        <v>8320</v>
      </c>
      <c r="AJ34" s="9">
        <v>8413</v>
      </c>
      <c r="AK34" s="9">
        <v>8565</v>
      </c>
      <c r="AL34" s="9">
        <v>8652</v>
      </c>
      <c r="AM34" s="9">
        <v>8799</v>
      </c>
      <c r="AN34" s="9">
        <v>8961</v>
      </c>
      <c r="AO34" s="9">
        <v>8961</v>
      </c>
      <c r="AP34" s="9">
        <v>9037</v>
      </c>
      <c r="AQ34" s="9">
        <v>9137</v>
      </c>
      <c r="AR34" s="9">
        <v>9241</v>
      </c>
      <c r="AS34" s="9">
        <v>9332</v>
      </c>
      <c r="AT34" s="9">
        <v>9478</v>
      </c>
      <c r="AU34" s="9">
        <v>9583</v>
      </c>
      <c r="AV34" s="9">
        <v>9661</v>
      </c>
      <c r="AW34" s="9">
        <v>9786</v>
      </c>
      <c r="AX34" s="9">
        <v>9887</v>
      </c>
      <c r="AY34" s="9">
        <v>9976</v>
      </c>
      <c r="AZ34" s="9">
        <v>10062</v>
      </c>
      <c r="BA34" s="9">
        <v>10156</v>
      </c>
      <c r="BB34" s="9">
        <v>10237</v>
      </c>
      <c r="BC34" s="9">
        <v>10284</v>
      </c>
      <c r="BD34" s="9">
        <v>10331</v>
      </c>
      <c r="BE34" s="9">
        <v>10384</v>
      </c>
      <c r="BF34" s="9">
        <v>10423</v>
      </c>
      <c r="BG34" s="9">
        <v>10450</v>
      </c>
      <c r="BH34" s="9">
        <v>10480</v>
      </c>
      <c r="BI34" s="9">
        <v>10512</v>
      </c>
      <c r="BJ34" s="9">
        <v>10537</v>
      </c>
      <c r="BK34" s="9">
        <v>10564</v>
      </c>
      <c r="BL34" s="9">
        <v>10591</v>
      </c>
      <c r="CD34" s="9">
        <v>0</v>
      </c>
      <c r="CE34" s="9">
        <v>0</v>
      </c>
      <c r="CF34" s="9">
        <v>0</v>
      </c>
      <c r="CG34" s="9">
        <v>0</v>
      </c>
    </row>
    <row r="35" spans="1:8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Chile</v>
      </c>
      <c r="D35" s="6">
        <f t="shared" si="7"/>
        <v>8273</v>
      </c>
      <c r="E35" s="6">
        <f>IF(COUNTIF(I35:XFD35,"&gt;"&amp;0)=0,,HLOOKUP(COUNTIF(I35:XFD35,"&gt;"&amp;0)-1,I$1:XFD35,A35+1,FALSE))</f>
        <v>8273</v>
      </c>
      <c r="F35" s="7">
        <f>IF(COUNTIF(I35:XFD35,"&gt;"&amp;0)=0,,HLOOKUP(COUNTIF(I35:XFD35,"&gt;"&amp;0)-MIN($F$1+1,COUNTIF(I35:XFD35,"&gt;"&amp;0)),I$1:XFD35,A35+1,FALSE))</f>
        <v>6501</v>
      </c>
      <c r="G35" s="8">
        <f t="shared" si="8"/>
        <v>1.0493891550597243</v>
      </c>
      <c r="H35" s="13" t="s">
        <v>124</v>
      </c>
      <c r="I35" s="9">
        <v>155</v>
      </c>
      <c r="J35" s="9">
        <v>201</v>
      </c>
      <c r="K35" s="9">
        <v>238</v>
      </c>
      <c r="L35" s="9">
        <v>238</v>
      </c>
      <c r="M35" s="9">
        <v>434</v>
      </c>
      <c r="N35" s="9">
        <v>537</v>
      </c>
      <c r="O35" s="9">
        <v>632</v>
      </c>
      <c r="P35" s="9">
        <v>746</v>
      </c>
      <c r="Q35" s="9">
        <v>922</v>
      </c>
      <c r="R35" s="9">
        <v>1142</v>
      </c>
      <c r="S35" s="9">
        <v>1306</v>
      </c>
      <c r="T35" s="9">
        <v>1610</v>
      </c>
      <c r="U35" s="9">
        <v>1909</v>
      </c>
      <c r="V35" s="9">
        <v>2139</v>
      </c>
      <c r="W35" s="9">
        <v>2449</v>
      </c>
      <c r="X35" s="9">
        <v>2738</v>
      </c>
      <c r="Y35" s="9">
        <v>3031</v>
      </c>
      <c r="Z35" s="9">
        <v>3404</v>
      </c>
      <c r="AA35" s="9">
        <v>3737</v>
      </c>
      <c r="AB35" s="9">
        <v>4161</v>
      </c>
      <c r="AC35" s="9">
        <v>4471</v>
      </c>
      <c r="AD35" s="9">
        <v>4815</v>
      </c>
      <c r="AE35" s="9">
        <v>5116</v>
      </c>
      <c r="AF35" s="9">
        <v>5546</v>
      </c>
      <c r="AG35" s="9">
        <v>5972</v>
      </c>
      <c r="AH35" s="9">
        <v>6501</v>
      </c>
      <c r="AI35" s="9">
        <v>6927</v>
      </c>
      <c r="AJ35" s="9">
        <v>7213</v>
      </c>
      <c r="AK35" s="9">
        <v>7525</v>
      </c>
      <c r="AL35" s="9">
        <v>7917</v>
      </c>
      <c r="AM35" s="9">
        <v>8273</v>
      </c>
    </row>
    <row r="36" spans="1:8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Japan</v>
      </c>
      <c r="D36" s="6">
        <f t="shared" si="7"/>
        <v>8100</v>
      </c>
      <c r="E36" s="6">
        <f>IF(COUNTIF(I36:XFD36,"&gt;"&amp;0)=0,,HLOOKUP(COUNTIF(I36:XFD36,"&gt;"&amp;0)-1,I$1:XFD36,A36+1,FALSE))</f>
        <v>8100</v>
      </c>
      <c r="F36" s="7">
        <f>IF(COUNTIF(I36:XFD36,"&gt;"&amp;0)=0,,HLOOKUP(COUNTIF(I36:XFD36,"&gt;"&amp;0)-MIN($F$1+1,COUNTIF(I36:XFD36,"&gt;"&amp;0)),I$1:XFD36,A36+1,FALSE))</f>
        <v>5530</v>
      </c>
      <c r="G36" s="8">
        <f t="shared" si="8"/>
        <v>1.0793243561683881</v>
      </c>
      <c r="H36" s="13" t="s">
        <v>36</v>
      </c>
      <c r="I36" s="9">
        <v>105</v>
      </c>
      <c r="J36" s="9">
        <v>122</v>
      </c>
      <c r="K36" s="9">
        <v>147</v>
      </c>
      <c r="L36" s="9">
        <v>159</v>
      </c>
      <c r="M36" s="9">
        <v>170</v>
      </c>
      <c r="N36" s="9">
        <v>189</v>
      </c>
      <c r="O36" s="9">
        <v>214</v>
      </c>
      <c r="P36" s="9">
        <v>228</v>
      </c>
      <c r="Q36" s="9">
        <v>241</v>
      </c>
      <c r="R36" s="9">
        <v>256</v>
      </c>
      <c r="S36" s="9">
        <v>274</v>
      </c>
      <c r="T36" s="9">
        <v>293</v>
      </c>
      <c r="U36" s="9">
        <v>331</v>
      </c>
      <c r="V36" s="9">
        <v>360</v>
      </c>
      <c r="W36" s="9">
        <v>420</v>
      </c>
      <c r="X36" s="9">
        <v>461</v>
      </c>
      <c r="Y36" s="9">
        <v>502</v>
      </c>
      <c r="Z36" s="9">
        <v>511</v>
      </c>
      <c r="AA36" s="9">
        <v>581</v>
      </c>
      <c r="AB36" s="9">
        <v>639</v>
      </c>
      <c r="AC36" s="9">
        <v>639</v>
      </c>
      <c r="AD36" s="9">
        <v>701</v>
      </c>
      <c r="AE36" s="9">
        <v>773</v>
      </c>
      <c r="AF36" s="9">
        <v>839</v>
      </c>
      <c r="AG36" s="9">
        <v>839</v>
      </c>
      <c r="AH36" s="9">
        <v>878</v>
      </c>
      <c r="AI36" s="9">
        <v>889</v>
      </c>
      <c r="AJ36" s="9">
        <v>924</v>
      </c>
      <c r="AK36" s="9">
        <v>963</v>
      </c>
      <c r="AL36" s="9">
        <v>1007</v>
      </c>
      <c r="AM36" s="9">
        <v>1101</v>
      </c>
      <c r="AN36" s="9">
        <v>1128</v>
      </c>
      <c r="AO36" s="9">
        <v>1193</v>
      </c>
      <c r="AP36" s="9">
        <v>1307</v>
      </c>
      <c r="AQ36" s="9">
        <v>1387</v>
      </c>
      <c r="AR36" s="9">
        <v>1468</v>
      </c>
      <c r="AS36" s="9">
        <v>1693</v>
      </c>
      <c r="AT36" s="9">
        <v>1866</v>
      </c>
      <c r="AU36" s="9">
        <v>1866</v>
      </c>
      <c r="AV36" s="9">
        <v>1953</v>
      </c>
      <c r="AW36" s="9">
        <v>2178</v>
      </c>
      <c r="AX36" s="9">
        <v>2495</v>
      </c>
      <c r="AY36" s="9">
        <v>2617</v>
      </c>
      <c r="AZ36" s="9">
        <v>3139</v>
      </c>
      <c r="BA36" s="9">
        <v>3139</v>
      </c>
      <c r="BB36" s="9">
        <v>3654</v>
      </c>
      <c r="BC36" s="9">
        <v>3906</v>
      </c>
      <c r="BD36" s="9">
        <v>4257</v>
      </c>
      <c r="BE36" s="9">
        <v>4667</v>
      </c>
      <c r="BF36" s="9">
        <v>5530</v>
      </c>
      <c r="BG36" s="9">
        <v>6005</v>
      </c>
      <c r="BH36" s="9">
        <v>6748</v>
      </c>
      <c r="BI36" s="9">
        <v>7370</v>
      </c>
      <c r="BJ36" s="9">
        <v>7645</v>
      </c>
      <c r="BK36" s="9">
        <v>8100</v>
      </c>
      <c r="CD36" s="9">
        <v>0</v>
      </c>
      <c r="CE36" s="9">
        <v>0</v>
      </c>
      <c r="CF36" s="9">
        <v>0</v>
      </c>
    </row>
    <row r="37" spans="1:8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Ecuador</v>
      </c>
      <c r="D37" s="6">
        <f t="shared" si="7"/>
        <v>7858</v>
      </c>
      <c r="E37" s="6">
        <f>IF(COUNTIF(I37:XFD37,"&gt;"&amp;0)=0,,HLOOKUP(COUNTIF(I37:XFD37,"&gt;"&amp;0)-1,I$1:XFD37,A37+1,FALSE))</f>
        <v>7858</v>
      </c>
      <c r="F37" s="7">
        <f>IF(COUNTIF(I37:XFD37,"&gt;"&amp;0)=0,,HLOOKUP(COUNTIF(I37:XFD37,"&gt;"&amp;0)-MIN($F$1+1,COUNTIF(I37:XFD37,"&gt;"&amp;0)),I$1:XFD37,A37+1,FALSE))</f>
        <v>7161</v>
      </c>
      <c r="G37" s="8">
        <f t="shared" si="8"/>
        <v>1.0187501135390393</v>
      </c>
      <c r="H37" s="13" t="s">
        <v>103</v>
      </c>
      <c r="I37" s="9">
        <v>111</v>
      </c>
      <c r="J37" s="9">
        <v>199</v>
      </c>
      <c r="K37" s="9">
        <v>367</v>
      </c>
      <c r="L37" s="9">
        <v>506</v>
      </c>
      <c r="M37" s="9">
        <v>789</v>
      </c>
      <c r="N37" s="9">
        <v>981</v>
      </c>
      <c r="O37" s="9">
        <v>1082</v>
      </c>
      <c r="P37" s="9">
        <v>1173</v>
      </c>
      <c r="Q37" s="9">
        <v>1403</v>
      </c>
      <c r="R37" s="9">
        <v>1595</v>
      </c>
      <c r="S37" s="9">
        <v>1823</v>
      </c>
      <c r="T37" s="9">
        <v>1924</v>
      </c>
      <c r="U37" s="9">
        <v>1962</v>
      </c>
      <c r="V37" s="9">
        <v>2240</v>
      </c>
      <c r="W37" s="9">
        <v>2748</v>
      </c>
      <c r="X37" s="9">
        <v>3163</v>
      </c>
      <c r="Y37" s="9">
        <v>3368</v>
      </c>
      <c r="Z37" s="9">
        <v>3465</v>
      </c>
      <c r="AA37" s="9">
        <v>3646</v>
      </c>
      <c r="AB37" s="9">
        <v>3747</v>
      </c>
      <c r="AC37" s="9">
        <v>3747</v>
      </c>
      <c r="AD37" s="9">
        <v>4450</v>
      </c>
      <c r="AE37" s="9">
        <v>4965</v>
      </c>
      <c r="AF37" s="9">
        <v>7161</v>
      </c>
      <c r="AG37" s="9">
        <v>7257</v>
      </c>
      <c r="AH37" s="9">
        <v>7466</v>
      </c>
      <c r="AI37" s="9">
        <v>7529</v>
      </c>
      <c r="AJ37" s="9">
        <v>7603</v>
      </c>
      <c r="AK37" s="9">
        <v>7858</v>
      </c>
    </row>
    <row r="38" spans="1:8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7582</v>
      </c>
      <c r="E38" s="6">
        <f>IF(COUNTIF(I38:XFD38,"&gt;"&amp;0)=0,,HLOOKUP(COUNTIF(I38:XFD38,"&gt;"&amp;0)-1,I$1:XFD38,A38+1,FALSE))</f>
        <v>7582</v>
      </c>
      <c r="F38" s="7">
        <f>IF(COUNTIF(I38:XFD38,"&gt;"&amp;0)=0,,HLOOKUP(COUNTIF(I38:XFD38,"&gt;"&amp;0)-MIN($F$1+1,COUNTIF(I38:XFD38,"&gt;"&amp;0)),I$1:XFD38,A38+1,FALSE))</f>
        <v>5955</v>
      </c>
      <c r="G38" s="8">
        <f t="shared" si="8"/>
        <v>1.0494950700680561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  <c r="AD38" s="9">
        <v>3627</v>
      </c>
      <c r="AE38" s="9">
        <v>4102</v>
      </c>
      <c r="AF38" s="9">
        <v>4413</v>
      </c>
      <c r="AG38" s="9">
        <v>4848</v>
      </c>
      <c r="AH38" s="9">
        <v>5205</v>
      </c>
      <c r="AI38" s="9">
        <v>5575</v>
      </c>
      <c r="AJ38" s="9">
        <v>5955</v>
      </c>
      <c r="AK38" s="9">
        <v>6356</v>
      </c>
      <c r="AL38" s="9">
        <v>6674</v>
      </c>
      <c r="AM38" s="9">
        <v>6934</v>
      </c>
      <c r="AN38" s="9">
        <v>7202</v>
      </c>
      <c r="AO38" s="9">
        <v>7582</v>
      </c>
    </row>
    <row r="39" spans="1:8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Romania</v>
      </c>
      <c r="D39" s="6">
        <f t="shared" si="7"/>
        <v>7216</v>
      </c>
      <c r="E39" s="6">
        <f>IF(COUNTIF(I39:XFD39,"&gt;"&amp;0)=0,,HLOOKUP(COUNTIF(I39:XFD39,"&gt;"&amp;0)-1,I$1:XFD39,A39+1,FALSE))</f>
        <v>7216</v>
      </c>
      <c r="F39" s="7">
        <f>IF(COUNTIF(I39:XFD39,"&gt;"&amp;0)=0,,HLOOKUP(COUNTIF(I39:XFD39,"&gt;"&amp;0)-MIN($F$1+1,COUNTIF(I39:XFD39,"&gt;"&amp;0)),I$1:XFD39,A39+1,FALSE))</f>
        <v>5467</v>
      </c>
      <c r="G39" s="8">
        <f t="shared" si="8"/>
        <v>1.0570839774210083</v>
      </c>
      <c r="H39" s="13" t="s">
        <v>86</v>
      </c>
      <c r="I39" s="9">
        <v>123</v>
      </c>
      <c r="J39" s="9">
        <v>131</v>
      </c>
      <c r="K39" s="9">
        <v>158</v>
      </c>
      <c r="L39" s="9">
        <v>184</v>
      </c>
      <c r="M39" s="9">
        <v>260</v>
      </c>
      <c r="N39" s="9">
        <v>277</v>
      </c>
      <c r="O39" s="9">
        <v>308</v>
      </c>
      <c r="P39" s="9">
        <v>367</v>
      </c>
      <c r="Q39" s="9">
        <v>433</v>
      </c>
      <c r="R39" s="9">
        <v>576</v>
      </c>
      <c r="S39" s="9">
        <v>794</v>
      </c>
      <c r="T39" s="9">
        <v>906</v>
      </c>
      <c r="U39" s="9">
        <v>1029</v>
      </c>
      <c r="V39" s="9">
        <v>1292</v>
      </c>
      <c r="W39" s="9">
        <v>1452</v>
      </c>
      <c r="X39" s="9">
        <v>1815</v>
      </c>
      <c r="Y39" s="9">
        <v>2109</v>
      </c>
      <c r="Z39" s="9">
        <v>2245</v>
      </c>
      <c r="AA39" s="9">
        <v>2460</v>
      </c>
      <c r="AB39" s="9">
        <v>2738</v>
      </c>
      <c r="AC39" s="9">
        <v>3183</v>
      </c>
      <c r="AD39" s="9">
        <v>3613</v>
      </c>
      <c r="AE39" s="9">
        <v>3864</v>
      </c>
      <c r="AF39" s="9">
        <v>4057</v>
      </c>
      <c r="AG39" s="9">
        <v>4417</v>
      </c>
      <c r="AH39" s="9">
        <v>4761</v>
      </c>
      <c r="AI39" s="9">
        <v>5202</v>
      </c>
      <c r="AJ39" s="9">
        <v>5467</v>
      </c>
      <c r="AK39" s="9">
        <v>5990</v>
      </c>
      <c r="AL39" s="9">
        <v>6300</v>
      </c>
      <c r="AM39" s="9">
        <v>6633</v>
      </c>
      <c r="AN39" s="9">
        <v>6879</v>
      </c>
      <c r="AO39" s="9">
        <v>7216</v>
      </c>
    </row>
    <row r="40" spans="1:8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Denmark</v>
      </c>
      <c r="D40" s="6">
        <f t="shared" si="7"/>
        <v>6876</v>
      </c>
      <c r="E40" s="6">
        <f>IF(COUNTIF(I40:XFD40,"&gt;"&amp;0)=0,,HLOOKUP(COUNTIF(I40:XFD40,"&gt;"&amp;0)-1,I$1:XFD40,A40+1,FALSE))</f>
        <v>6876</v>
      </c>
      <c r="F40" s="7">
        <f>IF(COUNTIF(I40:XFD40,"&gt;"&amp;0)=0,,HLOOKUP(COUNTIF(I40:XFD40,"&gt;"&amp;0)-MIN($F$1+1,COUNTIF(I40:XFD40,"&gt;"&amp;0)),I$1:XFD40,A40+1,FALSE))</f>
        <v>6014</v>
      </c>
      <c r="G40" s="8">
        <f t="shared" si="8"/>
        <v>1.027151462492617</v>
      </c>
      <c r="H40" s="13" t="s">
        <v>87</v>
      </c>
      <c r="I40" s="9">
        <v>264</v>
      </c>
      <c r="J40" s="9">
        <v>444</v>
      </c>
      <c r="K40" s="9">
        <v>617</v>
      </c>
      <c r="L40" s="9">
        <v>804</v>
      </c>
      <c r="M40" s="9">
        <v>836</v>
      </c>
      <c r="N40" s="9">
        <v>875</v>
      </c>
      <c r="O40" s="9">
        <v>933</v>
      </c>
      <c r="P40" s="9">
        <v>1025</v>
      </c>
      <c r="Q40" s="9">
        <v>1116</v>
      </c>
      <c r="R40" s="9">
        <v>1225</v>
      </c>
      <c r="S40" s="9">
        <v>1337</v>
      </c>
      <c r="T40" s="9">
        <v>1420</v>
      </c>
      <c r="U40" s="9">
        <v>1514</v>
      </c>
      <c r="V40" s="9">
        <v>1572</v>
      </c>
      <c r="W40" s="9">
        <v>1718</v>
      </c>
      <c r="X40" s="9">
        <v>1862</v>
      </c>
      <c r="Y40" s="9">
        <v>2023</v>
      </c>
      <c r="Z40" s="9">
        <v>2200</v>
      </c>
      <c r="AA40" s="9">
        <v>2366</v>
      </c>
      <c r="AB40" s="9">
        <v>2564</v>
      </c>
      <c r="AC40" s="9">
        <v>2755</v>
      </c>
      <c r="AD40" s="9">
        <v>3039</v>
      </c>
      <c r="AE40" s="9">
        <v>3290</v>
      </c>
      <c r="AF40" s="9">
        <v>3573</v>
      </c>
      <c r="AG40" s="9">
        <v>3946</v>
      </c>
      <c r="AH40" s="9">
        <v>4269</v>
      </c>
      <c r="AI40" s="9">
        <v>4561</v>
      </c>
      <c r="AJ40" s="9">
        <v>4875</v>
      </c>
      <c r="AK40" s="9">
        <v>5266</v>
      </c>
      <c r="AL40" s="9">
        <v>5597</v>
      </c>
      <c r="AM40" s="9">
        <v>5830</v>
      </c>
      <c r="AN40" s="9">
        <v>6014</v>
      </c>
      <c r="AO40" s="9">
        <v>6191</v>
      </c>
      <c r="AP40" s="9">
        <v>6369</v>
      </c>
      <c r="AQ40" s="9">
        <v>6513</v>
      </c>
      <c r="AR40" s="9">
        <v>6706</v>
      </c>
      <c r="AS40" s="9">
        <v>6876</v>
      </c>
    </row>
    <row r="41" spans="1:8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Norway</v>
      </c>
      <c r="D41" s="6">
        <f t="shared" si="7"/>
        <v>6740</v>
      </c>
      <c r="E41" s="6">
        <f>IF(COUNTIF(I41:XFD41,"&gt;"&amp;0)=0,,HLOOKUP(COUNTIF(I41:XFD41,"&gt;"&amp;0)-1,I$1:XFD41,A41+1,FALSE))</f>
        <v>6740</v>
      </c>
      <c r="F41" s="7">
        <f>IF(COUNTIF(I41:XFD41,"&gt;"&amp;0)=0,,HLOOKUP(COUNTIF(I41:XFD41,"&gt;"&amp;0)-MIN($F$1+1,COUNTIF(I41:XFD41,"&gt;"&amp;0)),I$1:XFD41,A41+1,FALSE))</f>
        <v>6314</v>
      </c>
      <c r="G41" s="8">
        <f t="shared" si="8"/>
        <v>1.0131437363496587</v>
      </c>
      <c r="H41" s="13" t="s">
        <v>85</v>
      </c>
      <c r="I41" s="9">
        <v>108</v>
      </c>
      <c r="J41" s="9">
        <v>147</v>
      </c>
      <c r="K41" s="9">
        <v>176</v>
      </c>
      <c r="L41" s="9">
        <v>205</v>
      </c>
      <c r="M41" s="9">
        <v>400</v>
      </c>
      <c r="N41" s="9">
        <v>598</v>
      </c>
      <c r="O41" s="9">
        <v>702</v>
      </c>
      <c r="P41" s="9">
        <v>996</v>
      </c>
      <c r="Q41" s="9">
        <v>1090</v>
      </c>
      <c r="R41" s="9">
        <v>1221</v>
      </c>
      <c r="S41" s="9">
        <v>1333</v>
      </c>
      <c r="T41" s="9">
        <v>1463</v>
      </c>
      <c r="U41" s="9">
        <v>1550</v>
      </c>
      <c r="V41" s="9">
        <v>1746</v>
      </c>
      <c r="W41" s="9">
        <v>1914</v>
      </c>
      <c r="X41" s="9">
        <v>2118</v>
      </c>
      <c r="Y41" s="9">
        <v>2385</v>
      </c>
      <c r="Z41" s="9">
        <v>2621</v>
      </c>
      <c r="AA41" s="9">
        <v>2863</v>
      </c>
      <c r="AB41" s="9">
        <v>3084</v>
      </c>
      <c r="AC41" s="9">
        <v>3369</v>
      </c>
      <c r="AD41" s="9">
        <v>3755</v>
      </c>
      <c r="AE41" s="9">
        <v>4015</v>
      </c>
      <c r="AF41" s="9">
        <v>4284</v>
      </c>
      <c r="AG41" s="9">
        <v>4445</v>
      </c>
      <c r="AH41" s="9">
        <v>4641</v>
      </c>
      <c r="AI41" s="9">
        <v>4863</v>
      </c>
      <c r="AJ41" s="9">
        <v>5147</v>
      </c>
      <c r="AK41" s="9">
        <v>5370</v>
      </c>
      <c r="AL41" s="9">
        <v>5550</v>
      </c>
      <c r="AM41" s="9">
        <v>5687</v>
      </c>
      <c r="AN41" s="9">
        <v>5865</v>
      </c>
      <c r="AO41" s="9">
        <v>6086</v>
      </c>
      <c r="AP41" s="9">
        <v>6086</v>
      </c>
      <c r="AQ41" s="9">
        <v>6211</v>
      </c>
      <c r="AR41" s="9">
        <v>6314</v>
      </c>
      <c r="AS41" s="9">
        <v>6409</v>
      </c>
      <c r="AT41" s="9">
        <v>6525</v>
      </c>
      <c r="AU41" s="9">
        <v>6603</v>
      </c>
      <c r="AV41" s="9">
        <v>6623</v>
      </c>
      <c r="AW41" s="9">
        <v>6740</v>
      </c>
    </row>
    <row r="42" spans="1:8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Australia</v>
      </c>
      <c r="D42" s="6">
        <f t="shared" si="7"/>
        <v>6440</v>
      </c>
      <c r="E42" s="6">
        <f>IF(COUNTIF(I42:XFD42,"&gt;"&amp;0)=0,,HLOOKUP(COUNTIF(I42:XFD42,"&gt;"&amp;0)-1,I$1:XFD42,A42+1,FALSE))</f>
        <v>6440</v>
      </c>
      <c r="F42" s="7">
        <f>IF(COUNTIF(I42:XFD42,"&gt;"&amp;0)=0,,HLOOKUP(COUNTIF(I42:XFD42,"&gt;"&amp;0)-MIN($F$1+1,COUNTIF(I42:XFD42,"&gt;"&amp;0)),I$1:XFD42,A42+1,FALSE))</f>
        <v>6215</v>
      </c>
      <c r="G42" s="8">
        <f t="shared" si="8"/>
        <v>1.0071379173829809</v>
      </c>
      <c r="H42" s="13" t="s">
        <v>48</v>
      </c>
      <c r="I42" s="9">
        <v>107</v>
      </c>
      <c r="J42" s="9">
        <v>128</v>
      </c>
      <c r="K42" s="9">
        <v>128</v>
      </c>
      <c r="L42" s="9">
        <v>200</v>
      </c>
      <c r="M42" s="9">
        <v>250</v>
      </c>
      <c r="N42" s="9">
        <v>297</v>
      </c>
      <c r="O42" s="9">
        <v>377</v>
      </c>
      <c r="P42" s="9">
        <v>452</v>
      </c>
      <c r="Q42" s="9">
        <v>568</v>
      </c>
      <c r="R42" s="9">
        <v>681</v>
      </c>
      <c r="S42" s="9">
        <v>791</v>
      </c>
      <c r="T42" s="9">
        <v>1071</v>
      </c>
      <c r="U42" s="9">
        <v>1549</v>
      </c>
      <c r="V42" s="9">
        <v>1682</v>
      </c>
      <c r="W42" s="9">
        <v>2044</v>
      </c>
      <c r="X42" s="9">
        <v>2364</v>
      </c>
      <c r="Y42" s="9">
        <v>2810</v>
      </c>
      <c r="Z42" s="9">
        <v>3143</v>
      </c>
      <c r="AA42" s="9">
        <v>3640</v>
      </c>
      <c r="AB42" s="9">
        <v>3984</v>
      </c>
      <c r="AC42" s="9">
        <v>4361</v>
      </c>
      <c r="AD42" s="9">
        <v>4559</v>
      </c>
      <c r="AE42" s="9">
        <v>4862</v>
      </c>
      <c r="AF42" s="9">
        <v>5116</v>
      </c>
      <c r="AG42" s="9">
        <v>5330</v>
      </c>
      <c r="AH42" s="9">
        <v>5550</v>
      </c>
      <c r="AI42" s="9">
        <v>5687</v>
      </c>
      <c r="AJ42" s="9">
        <v>5797</v>
      </c>
      <c r="AK42" s="9">
        <v>5895</v>
      </c>
      <c r="AL42" s="9">
        <v>6010</v>
      </c>
      <c r="AM42" s="9">
        <v>6108</v>
      </c>
      <c r="AN42" s="9">
        <v>6215</v>
      </c>
      <c r="AO42" s="9">
        <v>6303</v>
      </c>
      <c r="AP42" s="9">
        <v>6315</v>
      </c>
      <c r="AQ42" s="9">
        <v>6351</v>
      </c>
      <c r="AR42" s="9">
        <v>6415</v>
      </c>
      <c r="AS42" s="9">
        <v>6440</v>
      </c>
    </row>
    <row r="43" spans="1:8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Pakistan</v>
      </c>
      <c r="D43" s="6">
        <f t="shared" si="7"/>
        <v>6383</v>
      </c>
      <c r="E43" s="6">
        <f>IF(COUNTIF(I43:XFD43,"&gt;"&amp;0)=0,,HLOOKUP(COUNTIF(I43:XFD43,"&gt;"&amp;0)-1,I$1:XFD43,A43+1,FALSE))</f>
        <v>6383</v>
      </c>
      <c r="F43" s="7">
        <f>IF(COUNTIF(I43:XFD43,"&gt;"&amp;0)=0,,HLOOKUP(COUNTIF(I43:XFD43,"&gt;"&amp;0)-MIN($F$1+1,COUNTIF(I43:XFD43,"&gt;"&amp;0)),I$1:XFD43,A43+1,FALSE))</f>
        <v>4695</v>
      </c>
      <c r="G43" s="8">
        <f t="shared" si="8"/>
        <v>1.0633539521982933</v>
      </c>
      <c r="H43" s="13" t="s">
        <v>80</v>
      </c>
      <c r="I43" s="9">
        <v>136</v>
      </c>
      <c r="J43" s="9">
        <v>236</v>
      </c>
      <c r="K43" s="9">
        <v>299</v>
      </c>
      <c r="L43" s="9">
        <v>454</v>
      </c>
      <c r="M43" s="9">
        <v>501</v>
      </c>
      <c r="N43" s="9">
        <v>730</v>
      </c>
      <c r="O43" s="9">
        <v>776</v>
      </c>
      <c r="P43" s="9">
        <v>875</v>
      </c>
      <c r="Q43" s="9">
        <v>972</v>
      </c>
      <c r="R43" s="9">
        <v>1063</v>
      </c>
      <c r="S43" s="9">
        <v>1201</v>
      </c>
      <c r="T43" s="9">
        <v>1373</v>
      </c>
      <c r="U43" s="9">
        <v>1495</v>
      </c>
      <c r="V43" s="9">
        <v>1597</v>
      </c>
      <c r="W43" s="9">
        <v>1717</v>
      </c>
      <c r="X43" s="9">
        <v>1938</v>
      </c>
      <c r="Y43" s="9">
        <v>2118</v>
      </c>
      <c r="Z43" s="9">
        <v>2421</v>
      </c>
      <c r="AA43" s="9">
        <v>2686</v>
      </c>
      <c r="AB43" s="9">
        <v>2818</v>
      </c>
      <c r="AC43" s="9">
        <v>3157</v>
      </c>
      <c r="AD43" s="9">
        <v>3766</v>
      </c>
      <c r="AE43" s="9">
        <v>4035</v>
      </c>
      <c r="AF43" s="9">
        <v>4263</v>
      </c>
      <c r="AG43" s="9">
        <v>4489</v>
      </c>
      <c r="AH43" s="9">
        <v>4695</v>
      </c>
      <c r="AI43" s="9">
        <v>5011</v>
      </c>
      <c r="AJ43" s="9">
        <v>5230</v>
      </c>
      <c r="AK43" s="9">
        <v>5496</v>
      </c>
      <c r="AL43" s="9">
        <v>5837</v>
      </c>
      <c r="AM43" s="9">
        <v>6383</v>
      </c>
    </row>
    <row r="44" spans="1:8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Czechia</v>
      </c>
      <c r="D44" s="6">
        <f t="shared" si="7"/>
        <v>6216</v>
      </c>
      <c r="E44" s="6">
        <f>IF(COUNTIF(I44:XFD44,"&gt;"&amp;0)=0,,HLOOKUP(COUNTIF(I44:XFD44,"&gt;"&amp;0)-1,I$1:XFD44,A44+1,FALSE))</f>
        <v>6216</v>
      </c>
      <c r="F44" s="7">
        <f>IF(COUNTIF(I44:XFD44,"&gt;"&amp;0)=0,,HLOOKUP(COUNTIF(I44:XFD44,"&gt;"&amp;0)-MIN($F$1+1,COUNTIF(I44:XFD44,"&gt;"&amp;0)),I$1:XFD44,A44+1,FALSE))</f>
        <v>5732</v>
      </c>
      <c r="G44" s="8">
        <f t="shared" si="8"/>
        <v>1.0163445550180976</v>
      </c>
      <c r="H44" s="13" t="s">
        <v>341</v>
      </c>
      <c r="I44" s="9">
        <v>141</v>
      </c>
      <c r="J44" s="9">
        <v>189</v>
      </c>
      <c r="K44" s="9">
        <v>253</v>
      </c>
      <c r="L44" s="9">
        <v>298</v>
      </c>
      <c r="M44" s="9">
        <v>396</v>
      </c>
      <c r="N44" s="9">
        <v>464</v>
      </c>
      <c r="O44" s="9">
        <v>694</v>
      </c>
      <c r="P44" s="9">
        <v>833</v>
      </c>
      <c r="Q44" s="9">
        <v>995</v>
      </c>
      <c r="R44" s="9">
        <v>1120</v>
      </c>
      <c r="S44" s="9">
        <v>1236</v>
      </c>
      <c r="T44" s="9">
        <v>1394</v>
      </c>
      <c r="U44" s="9">
        <v>1654</v>
      </c>
      <c r="V44" s="9">
        <v>1925</v>
      </c>
      <c r="W44" s="9">
        <v>2279</v>
      </c>
      <c r="X44" s="9">
        <v>2631</v>
      </c>
      <c r="Y44" s="9">
        <v>2817</v>
      </c>
      <c r="Z44" s="9">
        <v>3001</v>
      </c>
      <c r="AA44" s="9">
        <v>3308</v>
      </c>
      <c r="AB44" s="9">
        <v>3508</v>
      </c>
      <c r="AC44" s="9">
        <v>3858</v>
      </c>
      <c r="AD44" s="9">
        <v>4091</v>
      </c>
      <c r="AE44" s="9">
        <v>4472</v>
      </c>
      <c r="AF44" s="9">
        <v>4587</v>
      </c>
      <c r="AG44" s="9">
        <v>4822</v>
      </c>
      <c r="AH44" s="9">
        <v>5017</v>
      </c>
      <c r="AI44" s="9">
        <v>5312</v>
      </c>
      <c r="AJ44" s="9">
        <v>5569</v>
      </c>
      <c r="AK44" s="9">
        <v>5732</v>
      </c>
      <c r="AL44" s="9">
        <v>5831</v>
      </c>
      <c r="AM44" s="9">
        <v>5991</v>
      </c>
      <c r="AN44" s="9">
        <v>6059</v>
      </c>
      <c r="AO44" s="9">
        <v>6111</v>
      </c>
      <c r="AP44" s="9">
        <v>6216</v>
      </c>
    </row>
    <row r="45" spans="1:8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Saudi Arabia</v>
      </c>
      <c r="D45" s="6">
        <f t="shared" si="7"/>
        <v>5862</v>
      </c>
      <c r="E45" s="6">
        <f>IF(COUNTIF(I45:XFD45,"&gt;"&amp;0)=0,,HLOOKUP(COUNTIF(I45:XFD45,"&gt;"&amp;0)-1,I$1:XFD45,A45+1,FALSE))</f>
        <v>5862</v>
      </c>
      <c r="F45" s="7">
        <f>IF(COUNTIF(I45:XFD45,"&gt;"&amp;0)=0,,HLOOKUP(COUNTIF(I45:XFD45,"&gt;"&amp;0)-MIN($F$1+1,COUNTIF(I45:XFD45,"&gt;"&amp;0)),I$1:XFD45,A45+1,FALSE))</f>
        <v>3651</v>
      </c>
      <c r="G45" s="8">
        <f t="shared" si="8"/>
        <v>1.0993267510438538</v>
      </c>
      <c r="H45" s="13" t="s">
        <v>113</v>
      </c>
      <c r="I45" s="9">
        <v>103</v>
      </c>
      <c r="J45" s="9">
        <v>103</v>
      </c>
      <c r="K45" s="9">
        <v>118</v>
      </c>
      <c r="L45" s="9">
        <v>171</v>
      </c>
      <c r="M45" s="9">
        <v>171</v>
      </c>
      <c r="N45" s="9">
        <v>274</v>
      </c>
      <c r="O45" s="9">
        <v>344</v>
      </c>
      <c r="P45" s="9">
        <v>392</v>
      </c>
      <c r="Q45" s="9">
        <v>511</v>
      </c>
      <c r="R45" s="9">
        <v>562</v>
      </c>
      <c r="S45" s="9">
        <v>767</v>
      </c>
      <c r="T45" s="9">
        <v>900</v>
      </c>
      <c r="U45" s="9">
        <v>1012</v>
      </c>
      <c r="V45" s="9">
        <v>1104</v>
      </c>
      <c r="W45" s="9">
        <v>1203</v>
      </c>
      <c r="X45" s="9">
        <v>1299</v>
      </c>
      <c r="Y45" s="9">
        <v>1453</v>
      </c>
      <c r="Z45" s="9">
        <v>1563</v>
      </c>
      <c r="AA45" s="9">
        <v>1720</v>
      </c>
      <c r="AB45" s="9">
        <v>1885</v>
      </c>
      <c r="AC45" s="9">
        <v>2039</v>
      </c>
      <c r="AD45" s="9">
        <v>2179</v>
      </c>
      <c r="AE45" s="9">
        <v>2402</v>
      </c>
      <c r="AF45" s="9">
        <v>2605</v>
      </c>
      <c r="AG45" s="9">
        <v>2795</v>
      </c>
      <c r="AH45" s="9">
        <v>2932</v>
      </c>
      <c r="AI45" s="9">
        <v>3287</v>
      </c>
      <c r="AJ45" s="9">
        <v>3651</v>
      </c>
      <c r="AK45" s="9">
        <v>4033</v>
      </c>
      <c r="AL45" s="9">
        <v>4462</v>
      </c>
      <c r="AM45" s="9">
        <v>4934</v>
      </c>
      <c r="AN45" s="9">
        <v>5369</v>
      </c>
      <c r="AO45" s="9">
        <v>5862</v>
      </c>
    </row>
    <row r="46" spans="1:8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Philippines</v>
      </c>
      <c r="D46" s="6">
        <f t="shared" si="7"/>
        <v>5453</v>
      </c>
      <c r="E46" s="6">
        <f>IF(COUNTIF(I46:XFD46,"&gt;"&amp;0)=0,,HLOOKUP(COUNTIF(I46:XFD46,"&gt;"&amp;0)-1,I$1:XFD46,A46+1,FALSE))</f>
        <v>5453</v>
      </c>
      <c r="F46" s="7">
        <f>IF(COUNTIF(I46:XFD46,"&gt;"&amp;0)=0,,HLOOKUP(COUNTIF(I46:XFD46,"&gt;"&amp;0)-MIN($F$1+1,COUNTIF(I46:XFD46,"&gt;"&amp;0)),I$1:XFD46,A46+1,FALSE))</f>
        <v>4195</v>
      </c>
      <c r="G46" s="8">
        <f t="shared" si="8"/>
        <v>1.0538546266266748</v>
      </c>
      <c r="H46" s="13" t="s">
        <v>56</v>
      </c>
      <c r="I46" s="9">
        <v>111</v>
      </c>
      <c r="J46" s="9">
        <v>140</v>
      </c>
      <c r="K46" s="9">
        <v>142</v>
      </c>
      <c r="L46" s="9">
        <v>187</v>
      </c>
      <c r="M46" s="9">
        <v>202</v>
      </c>
      <c r="N46" s="9">
        <v>217</v>
      </c>
      <c r="O46" s="9">
        <v>230</v>
      </c>
      <c r="P46" s="9">
        <v>307</v>
      </c>
      <c r="Q46" s="9">
        <v>380</v>
      </c>
      <c r="R46" s="9">
        <v>462</v>
      </c>
      <c r="S46" s="9">
        <v>552</v>
      </c>
      <c r="T46" s="9">
        <v>636</v>
      </c>
      <c r="U46" s="9">
        <v>707</v>
      </c>
      <c r="V46" s="9">
        <v>803</v>
      </c>
      <c r="W46" s="9">
        <v>1075</v>
      </c>
      <c r="X46" s="9">
        <v>1418</v>
      </c>
      <c r="Y46" s="9">
        <v>1546</v>
      </c>
      <c r="Z46" s="9">
        <v>2084</v>
      </c>
      <c r="AA46" s="9">
        <v>2311</v>
      </c>
      <c r="AB46" s="9">
        <v>2633</v>
      </c>
      <c r="AC46" s="9">
        <v>3018</v>
      </c>
      <c r="AD46" s="9">
        <v>3094</v>
      </c>
      <c r="AE46" s="9">
        <v>3246</v>
      </c>
      <c r="AF46" s="9">
        <v>3660</v>
      </c>
      <c r="AG46" s="9">
        <v>3764</v>
      </c>
      <c r="AH46" s="9">
        <v>3870</v>
      </c>
      <c r="AI46" s="9">
        <v>4076</v>
      </c>
      <c r="AJ46" s="9">
        <v>4195</v>
      </c>
      <c r="AK46" s="9">
        <v>4428</v>
      </c>
      <c r="AL46" s="9">
        <v>4648</v>
      </c>
      <c r="AM46" s="9">
        <v>4932</v>
      </c>
      <c r="AN46" s="9">
        <v>5223</v>
      </c>
      <c r="AO46" s="9">
        <v>5453</v>
      </c>
    </row>
    <row r="47" spans="1:8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Mexico</v>
      </c>
      <c r="D47" s="6">
        <f t="shared" si="7"/>
        <v>5399</v>
      </c>
      <c r="E47" s="6">
        <f>IF(COUNTIF(I47:XFD47,"&gt;"&amp;0)=0,,HLOOKUP(COUNTIF(I47:XFD47,"&gt;"&amp;0)-1,I$1:XFD47,A47+1,FALSE))</f>
        <v>5399</v>
      </c>
      <c r="F47" s="7">
        <f>IF(COUNTIF(I47:XFD47,"&gt;"&amp;0)=0,,HLOOKUP(COUNTIF(I47:XFD47,"&gt;"&amp;0)-MIN($F$1+1,COUNTIF(I47:XFD47,"&gt;"&amp;0)),I$1:XFD47,A47+1,FALSE))</f>
        <v>3441</v>
      </c>
      <c r="G47" s="8">
        <f t="shared" si="8"/>
        <v>1.0942731193342294</v>
      </c>
      <c r="H47" s="13" t="s">
        <v>94</v>
      </c>
      <c r="I47" s="9">
        <v>118</v>
      </c>
      <c r="J47" s="9">
        <v>164</v>
      </c>
      <c r="K47" s="9">
        <v>203</v>
      </c>
      <c r="L47" s="9">
        <v>251</v>
      </c>
      <c r="M47" s="9">
        <v>316</v>
      </c>
      <c r="N47" s="9">
        <v>367</v>
      </c>
      <c r="O47" s="9">
        <v>405</v>
      </c>
      <c r="P47" s="9">
        <v>475</v>
      </c>
      <c r="Q47" s="9">
        <v>585</v>
      </c>
      <c r="R47" s="9">
        <v>717</v>
      </c>
      <c r="S47" s="9">
        <v>848</v>
      </c>
      <c r="T47" s="9">
        <v>993</v>
      </c>
      <c r="U47" s="9">
        <v>1094</v>
      </c>
      <c r="V47" s="9">
        <v>1215</v>
      </c>
      <c r="W47" s="9">
        <v>1378</v>
      </c>
      <c r="X47" s="9">
        <v>1510</v>
      </c>
      <c r="Y47" s="9">
        <v>1688</v>
      </c>
      <c r="Z47" s="9">
        <v>1890</v>
      </c>
      <c r="AA47" s="9">
        <v>2143</v>
      </c>
      <c r="AB47" s="9">
        <v>2439</v>
      </c>
      <c r="AC47" s="9">
        <v>2785</v>
      </c>
      <c r="AD47" s="9">
        <v>3181</v>
      </c>
      <c r="AE47" s="9">
        <v>3441</v>
      </c>
      <c r="AF47" s="9">
        <v>3844</v>
      </c>
      <c r="AG47" s="9">
        <v>4219</v>
      </c>
      <c r="AH47" s="9">
        <v>4661</v>
      </c>
      <c r="AI47" s="9">
        <v>5014</v>
      </c>
      <c r="AJ47" s="9">
        <v>5399</v>
      </c>
    </row>
    <row r="48" spans="1:8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United Arab Emirates</v>
      </c>
      <c r="D48" s="6">
        <f t="shared" si="7"/>
        <v>5365</v>
      </c>
      <c r="E48" s="6">
        <f>IF(COUNTIF(I48:XFD48,"&gt;"&amp;0)=0,,HLOOKUP(COUNTIF(I48:XFD48,"&gt;"&amp;0)-1,I$1:XFD48,A48+1,FALSE))</f>
        <v>5365</v>
      </c>
      <c r="F48" s="7">
        <f>IF(COUNTIF(I48:XFD48,"&gt;"&amp;0)=0,,HLOOKUP(COUNTIF(I48:XFD48,"&gt;"&amp;0)-MIN($F$1+1,COUNTIF(I48:XFD48,"&gt;"&amp;0)),I$1:XFD48,A48+1,FALSE))</f>
        <v>3360</v>
      </c>
      <c r="G48" s="8">
        <f t="shared" si="8"/>
        <v>1.0981106151643645</v>
      </c>
      <c r="H48" s="13" t="s">
        <v>55</v>
      </c>
      <c r="I48" s="9">
        <v>113</v>
      </c>
      <c r="J48" s="9">
        <v>140</v>
      </c>
      <c r="K48" s="9">
        <v>140</v>
      </c>
      <c r="L48" s="9">
        <v>153</v>
      </c>
      <c r="M48" s="9">
        <v>153</v>
      </c>
      <c r="N48" s="9">
        <v>198</v>
      </c>
      <c r="O48" s="9">
        <v>248</v>
      </c>
      <c r="P48" s="9">
        <v>333</v>
      </c>
      <c r="Q48" s="9">
        <v>333</v>
      </c>
      <c r="R48" s="9">
        <v>405</v>
      </c>
      <c r="S48" s="9">
        <v>468</v>
      </c>
      <c r="T48" s="9">
        <v>570</v>
      </c>
      <c r="U48" s="9">
        <v>611</v>
      </c>
      <c r="V48" s="9">
        <v>664</v>
      </c>
      <c r="W48" s="9">
        <v>814</v>
      </c>
      <c r="X48" s="9">
        <v>1024</v>
      </c>
      <c r="Y48" s="9">
        <v>1264</v>
      </c>
      <c r="Z48" s="9">
        <v>1505</v>
      </c>
      <c r="AA48" s="9">
        <v>1799</v>
      </c>
      <c r="AB48" s="9">
        <v>2076</v>
      </c>
      <c r="AC48" s="9">
        <v>2359</v>
      </c>
      <c r="AD48" s="9">
        <v>2659</v>
      </c>
      <c r="AE48" s="9">
        <v>2990</v>
      </c>
      <c r="AF48" s="9">
        <v>3360</v>
      </c>
      <c r="AG48" s="9">
        <v>3736</v>
      </c>
      <c r="AH48" s="9">
        <v>4123</v>
      </c>
      <c r="AI48" s="9">
        <v>4521</v>
      </c>
      <c r="AJ48" s="9">
        <v>4933</v>
      </c>
      <c r="AK48" s="9">
        <v>5365</v>
      </c>
    </row>
    <row r="49" spans="1:55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Indonesia</v>
      </c>
      <c r="D49" s="6">
        <f t="shared" si="7"/>
        <v>5136</v>
      </c>
      <c r="E49" s="6">
        <f>IF(COUNTIF(I49:XFD49,"&gt;"&amp;0)=0,,HLOOKUP(COUNTIF(I49:XFD49,"&gt;"&amp;0)-1,I$1:XFD49,A49+1,FALSE))</f>
        <v>5136</v>
      </c>
      <c r="F49" s="7">
        <f>IF(COUNTIF(I49:XFD49,"&gt;"&amp;0)=0,,HLOOKUP(COUNTIF(I49:XFD49,"&gt;"&amp;0)-MIN($F$1+1,COUNTIF(I49:XFD49,"&gt;"&amp;0)),I$1:XFD49,A49+1,FALSE))</f>
        <v>3512</v>
      </c>
      <c r="G49" s="8">
        <f t="shared" si="8"/>
        <v>1.0789817562571047</v>
      </c>
      <c r="H49" s="13" t="s">
        <v>107</v>
      </c>
      <c r="I49" s="9">
        <v>117</v>
      </c>
      <c r="J49" s="9">
        <v>134</v>
      </c>
      <c r="K49" s="9">
        <v>172</v>
      </c>
      <c r="L49" s="9">
        <v>227</v>
      </c>
      <c r="M49" s="9">
        <v>311</v>
      </c>
      <c r="N49" s="9">
        <v>369</v>
      </c>
      <c r="O49" s="9">
        <v>450</v>
      </c>
      <c r="P49" s="9">
        <v>514</v>
      </c>
      <c r="Q49" s="9">
        <v>579</v>
      </c>
      <c r="R49" s="9">
        <v>686</v>
      </c>
      <c r="S49" s="9">
        <v>790</v>
      </c>
      <c r="T49" s="9">
        <v>893</v>
      </c>
      <c r="U49" s="9">
        <v>1046</v>
      </c>
      <c r="V49" s="9">
        <v>1155</v>
      </c>
      <c r="W49" s="9">
        <v>1285</v>
      </c>
      <c r="X49" s="9">
        <v>1414</v>
      </c>
      <c r="Y49" s="9">
        <v>1528</v>
      </c>
      <c r="Z49" s="9">
        <v>1677</v>
      </c>
      <c r="AA49" s="9">
        <v>1790</v>
      </c>
      <c r="AB49" s="9">
        <v>1986</v>
      </c>
      <c r="AC49" s="9">
        <v>2092</v>
      </c>
      <c r="AD49" s="9">
        <v>2273</v>
      </c>
      <c r="AE49" s="9">
        <v>2491</v>
      </c>
      <c r="AF49" s="9">
        <v>2738</v>
      </c>
      <c r="AG49" s="9">
        <v>2956</v>
      </c>
      <c r="AH49" s="9">
        <v>3293</v>
      </c>
      <c r="AI49" s="9">
        <v>3512</v>
      </c>
      <c r="AJ49" s="9">
        <v>3842</v>
      </c>
      <c r="AK49" s="9">
        <v>4241</v>
      </c>
      <c r="AL49" s="9">
        <v>4557</v>
      </c>
      <c r="AM49" s="9">
        <v>4839</v>
      </c>
      <c r="AN49" s="9">
        <v>5136</v>
      </c>
    </row>
    <row r="50" spans="1:55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Malaysia</v>
      </c>
      <c r="D50" s="6">
        <f t="shared" si="7"/>
        <v>5072</v>
      </c>
      <c r="E50" s="6">
        <f>IF(COUNTIF(I50:XFD50,"&gt;"&amp;0)=0,,HLOOKUP(COUNTIF(I50:XFD50,"&gt;"&amp;0)-1,I$1:XFD50,A50+1,FALSE))</f>
        <v>5072</v>
      </c>
      <c r="F50" s="7">
        <f>IF(COUNTIF(I50:XFD50,"&gt;"&amp;0)=0,,HLOOKUP(COUNTIF(I50:XFD50,"&gt;"&amp;0)-MIN($F$1+1,COUNTIF(I50:XFD50,"&gt;"&amp;0)),I$1:XFD50,A50+1,FALSE))</f>
        <v>4346</v>
      </c>
      <c r="G50" s="8">
        <f t="shared" si="8"/>
        <v>1.031378097860927</v>
      </c>
      <c r="H50" s="13" t="s">
        <v>43</v>
      </c>
      <c r="I50" s="9">
        <v>117</v>
      </c>
      <c r="J50" s="9">
        <v>129</v>
      </c>
      <c r="K50" s="9">
        <v>149</v>
      </c>
      <c r="L50" s="9">
        <v>149</v>
      </c>
      <c r="M50" s="9">
        <v>197</v>
      </c>
      <c r="N50" s="9">
        <v>238</v>
      </c>
      <c r="O50" s="9">
        <v>428</v>
      </c>
      <c r="P50" s="9">
        <v>566</v>
      </c>
      <c r="Q50" s="9">
        <v>673</v>
      </c>
      <c r="R50" s="9">
        <v>790</v>
      </c>
      <c r="S50" s="9">
        <v>900</v>
      </c>
      <c r="T50" s="9">
        <v>1030</v>
      </c>
      <c r="U50" s="9">
        <v>1183</v>
      </c>
      <c r="V50" s="9">
        <v>1306</v>
      </c>
      <c r="W50" s="9">
        <v>1518</v>
      </c>
      <c r="X50" s="9">
        <v>1624</v>
      </c>
      <c r="Y50" s="9">
        <v>1796</v>
      </c>
      <c r="Z50" s="9">
        <v>2031</v>
      </c>
      <c r="AA50" s="9">
        <v>2161</v>
      </c>
      <c r="AB50" s="9">
        <v>2320</v>
      </c>
      <c r="AC50" s="9">
        <v>2470</v>
      </c>
      <c r="AD50" s="9">
        <v>2626</v>
      </c>
      <c r="AE50" s="9">
        <v>2766</v>
      </c>
      <c r="AF50" s="9">
        <v>2908</v>
      </c>
      <c r="AG50" s="9">
        <v>3116</v>
      </c>
      <c r="AH50" s="9">
        <v>3333</v>
      </c>
      <c r="AI50" s="9">
        <v>3483</v>
      </c>
      <c r="AJ50" s="9">
        <v>3662</v>
      </c>
      <c r="AK50" s="9">
        <v>3793</v>
      </c>
      <c r="AL50" s="9">
        <v>3963</v>
      </c>
      <c r="AM50" s="9">
        <v>4119</v>
      </c>
      <c r="AN50" s="9">
        <v>4228</v>
      </c>
      <c r="AO50" s="9">
        <v>4346</v>
      </c>
      <c r="AP50" s="9">
        <v>4530</v>
      </c>
      <c r="AQ50" s="9">
        <v>4683</v>
      </c>
      <c r="AR50" s="9">
        <v>4817</v>
      </c>
      <c r="AS50" s="9">
        <v>4987</v>
      </c>
      <c r="AT50" s="9">
        <v>5072</v>
      </c>
    </row>
    <row r="51" spans="1:55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Serbia</v>
      </c>
      <c r="D51" s="6">
        <f t="shared" si="7"/>
        <v>4873</v>
      </c>
      <c r="E51" s="6">
        <f>IF(COUNTIF(I51:XFD51,"&gt;"&amp;0)=0,,HLOOKUP(COUNTIF(I51:XFD51,"&gt;"&amp;0)-1,I$1:XFD51,A51+1,FALSE))</f>
        <v>4873</v>
      </c>
      <c r="F51" s="7">
        <f>IF(COUNTIF(I51:XFD51,"&gt;"&amp;0)=0,,HLOOKUP(COUNTIF(I51:XFD51,"&gt;"&amp;0)-MIN($F$1+1,COUNTIF(I51:XFD51,"&gt;"&amp;0)),I$1:XFD51,A51+1,FALSE))</f>
        <v>3105</v>
      </c>
      <c r="G51" s="8">
        <f t="shared" si="8"/>
        <v>1.0943266139764041</v>
      </c>
      <c r="H51" s="13" t="s">
        <v>161</v>
      </c>
      <c r="I51" s="9">
        <v>103</v>
      </c>
      <c r="J51" s="9">
        <v>135</v>
      </c>
      <c r="K51" s="9">
        <v>171</v>
      </c>
      <c r="L51" s="9">
        <v>222</v>
      </c>
      <c r="M51" s="9">
        <v>249</v>
      </c>
      <c r="N51" s="9">
        <v>303</v>
      </c>
      <c r="O51" s="9">
        <v>384</v>
      </c>
      <c r="P51" s="9">
        <v>384</v>
      </c>
      <c r="Q51" s="9">
        <v>457</v>
      </c>
      <c r="R51" s="9">
        <v>659</v>
      </c>
      <c r="S51" s="9">
        <v>741</v>
      </c>
      <c r="T51" s="9">
        <v>785</v>
      </c>
      <c r="U51" s="9">
        <v>900</v>
      </c>
      <c r="V51" s="9">
        <v>1060</v>
      </c>
      <c r="W51" s="9">
        <v>1171</v>
      </c>
      <c r="X51" s="9">
        <v>1476</v>
      </c>
      <c r="Y51" s="9">
        <v>1624</v>
      </c>
      <c r="Z51" s="9">
        <v>1908</v>
      </c>
      <c r="AA51" s="9">
        <v>2200</v>
      </c>
      <c r="AB51" s="9">
        <v>2447</v>
      </c>
      <c r="AC51" s="9">
        <v>2666</v>
      </c>
      <c r="AD51" s="9">
        <v>2867</v>
      </c>
      <c r="AE51" s="9">
        <v>3105</v>
      </c>
      <c r="AF51" s="9">
        <v>3380</v>
      </c>
      <c r="AG51" s="9">
        <v>3630</v>
      </c>
      <c r="AH51" s="9">
        <v>4054</v>
      </c>
      <c r="AI51" s="9">
        <v>4465</v>
      </c>
      <c r="AJ51" s="9">
        <v>4873</v>
      </c>
    </row>
    <row r="52" spans="1:55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Ukraine</v>
      </c>
      <c r="D52" s="6">
        <f t="shared" si="7"/>
        <v>3764</v>
      </c>
      <c r="E52" s="6">
        <f>IF(COUNTIF(I52:XFD52,"&gt;"&amp;0)=0,,HLOOKUP(COUNTIF(I52:XFD52,"&gt;"&amp;0)-1,I$1:XFD52,A52+1,FALSE))</f>
        <v>3764</v>
      </c>
      <c r="F52" s="7">
        <f>IF(COUNTIF(I52:XFD52,"&gt;"&amp;0)=0,,HLOOKUP(COUNTIF(I52:XFD52,"&gt;"&amp;0)-MIN($F$1+1,COUNTIF(I52:XFD52,"&gt;"&amp;0)),I$1:XFD52,A52+1,FALSE))</f>
        <v>2203</v>
      </c>
      <c r="G52" s="8">
        <f t="shared" si="8"/>
        <v>1.1130816509910888</v>
      </c>
      <c r="H52" s="13" t="s">
        <v>129</v>
      </c>
      <c r="I52" s="9">
        <v>145</v>
      </c>
      <c r="J52" s="9">
        <v>196</v>
      </c>
      <c r="K52" s="9">
        <v>310</v>
      </c>
      <c r="L52" s="9">
        <v>356</v>
      </c>
      <c r="M52" s="9">
        <v>475</v>
      </c>
      <c r="N52" s="9">
        <v>548</v>
      </c>
      <c r="O52" s="9">
        <v>645</v>
      </c>
      <c r="P52" s="9">
        <v>794</v>
      </c>
      <c r="Q52" s="9">
        <v>897</v>
      </c>
      <c r="R52" s="9">
        <v>1072</v>
      </c>
      <c r="S52" s="9">
        <v>1225</v>
      </c>
      <c r="T52" s="9">
        <v>1308</v>
      </c>
      <c r="U52" s="9">
        <v>1319</v>
      </c>
      <c r="V52" s="9">
        <v>1462</v>
      </c>
      <c r="W52" s="9">
        <v>1668</v>
      </c>
      <c r="X52" s="9">
        <v>1892</v>
      </c>
      <c r="Y52" s="9">
        <v>2203</v>
      </c>
      <c r="Z52" s="9">
        <v>2511</v>
      </c>
      <c r="AA52" s="9">
        <v>2777</v>
      </c>
      <c r="AB52" s="9">
        <v>3102</v>
      </c>
      <c r="AC52" s="9">
        <v>3372</v>
      </c>
      <c r="AD52" s="9">
        <v>3764</v>
      </c>
    </row>
    <row r="53" spans="1:55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Belarus</v>
      </c>
      <c r="D53" s="6">
        <f t="shared" si="7"/>
        <v>3728</v>
      </c>
      <c r="E53" s="6">
        <f>IF(COUNTIF(I53:XFD53,"&gt;"&amp;0)=0,,HLOOKUP(COUNTIF(I53:XFD53,"&gt;"&amp;0)-1,I$1:XFD53,A53+1,FALSE))</f>
        <v>3728</v>
      </c>
      <c r="F53" s="7">
        <f>IF(COUNTIF(I53:XFD53,"&gt;"&amp;0)=0,,HLOOKUP(COUNTIF(I53:XFD53,"&gt;"&amp;0)-MIN($F$1+1,COUNTIF(I53:XFD53,"&gt;"&amp;0)),I$1:XFD53,A53+1,FALSE))</f>
        <v>1981</v>
      </c>
      <c r="G53" s="8">
        <f t="shared" si="8"/>
        <v>1.1347972786040079</v>
      </c>
      <c r="H53" s="13" t="s">
        <v>91</v>
      </c>
      <c r="I53" s="9">
        <v>152</v>
      </c>
      <c r="J53" s="9">
        <v>152</v>
      </c>
      <c r="K53" s="9">
        <v>163</v>
      </c>
      <c r="L53" s="9">
        <v>304</v>
      </c>
      <c r="M53" s="9">
        <v>351</v>
      </c>
      <c r="N53" s="9">
        <v>440</v>
      </c>
      <c r="O53" s="9">
        <v>562</v>
      </c>
      <c r="P53" s="9">
        <v>700</v>
      </c>
      <c r="Q53" s="9">
        <v>861</v>
      </c>
      <c r="R53" s="9">
        <v>1066</v>
      </c>
      <c r="S53" s="9">
        <v>1486</v>
      </c>
      <c r="T53" s="9">
        <v>1981</v>
      </c>
      <c r="U53" s="9">
        <v>2226</v>
      </c>
      <c r="V53" s="9">
        <v>2578</v>
      </c>
      <c r="W53" s="9">
        <v>2919</v>
      </c>
      <c r="X53" s="9">
        <v>3281</v>
      </c>
      <c r="Y53" s="9">
        <v>3728</v>
      </c>
    </row>
    <row r="54" spans="1:55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Qatar</v>
      </c>
      <c r="D54" s="6">
        <f t="shared" si="7"/>
        <v>3711</v>
      </c>
      <c r="E54" s="6">
        <f>IF(COUNTIF(I54:XFD54,"&gt;"&amp;0)=0,,HLOOKUP(COUNTIF(I54:XFD54,"&gt;"&amp;0)-1,I$1:XFD54,A54+1,FALSE))</f>
        <v>3711</v>
      </c>
      <c r="F54" s="7">
        <f>IF(COUNTIF(I54:XFD54,"&gt;"&amp;0)=0,,HLOOKUP(COUNTIF(I54:XFD54,"&gt;"&amp;0)-MIN($F$1+1,COUNTIF(I54:XFD54,"&gt;"&amp;0)),I$1:XFD54,A54+1,FALSE))</f>
        <v>2512</v>
      </c>
      <c r="G54" s="8">
        <f t="shared" si="8"/>
        <v>1.0811706904430973</v>
      </c>
      <c r="H54" s="13" t="s">
        <v>101</v>
      </c>
      <c r="I54" s="9">
        <v>262</v>
      </c>
      <c r="J54" s="9">
        <v>262</v>
      </c>
      <c r="K54" s="9">
        <v>320</v>
      </c>
      <c r="L54" s="9">
        <v>337</v>
      </c>
      <c r="M54" s="9">
        <v>401</v>
      </c>
      <c r="N54" s="9">
        <v>439</v>
      </c>
      <c r="O54" s="9">
        <v>439</v>
      </c>
      <c r="P54" s="9">
        <v>452</v>
      </c>
      <c r="Q54" s="9">
        <v>460</v>
      </c>
      <c r="R54" s="9">
        <v>470</v>
      </c>
      <c r="S54" s="9">
        <v>481</v>
      </c>
      <c r="T54" s="9">
        <v>494</v>
      </c>
      <c r="U54" s="9">
        <v>501</v>
      </c>
      <c r="V54" s="9">
        <v>526</v>
      </c>
      <c r="W54" s="9">
        <v>537</v>
      </c>
      <c r="X54" s="9">
        <v>549</v>
      </c>
      <c r="Y54" s="9">
        <v>562</v>
      </c>
      <c r="Z54" s="9">
        <v>590</v>
      </c>
      <c r="AA54" s="9">
        <v>634</v>
      </c>
      <c r="AB54" s="9">
        <v>693</v>
      </c>
      <c r="AC54" s="9">
        <v>781</v>
      </c>
      <c r="AD54" s="9">
        <v>835</v>
      </c>
      <c r="AE54" s="9">
        <v>949</v>
      </c>
      <c r="AF54" s="9">
        <v>1075</v>
      </c>
      <c r="AG54" s="9">
        <v>1325</v>
      </c>
      <c r="AH54" s="9">
        <v>1604</v>
      </c>
      <c r="AI54" s="9">
        <v>1832</v>
      </c>
      <c r="AJ54" s="9">
        <v>2057</v>
      </c>
      <c r="AK54" s="9">
        <v>2210</v>
      </c>
      <c r="AL54" s="9">
        <v>2376</v>
      </c>
      <c r="AM54" s="9">
        <v>2512</v>
      </c>
      <c r="AN54" s="9">
        <v>2728</v>
      </c>
      <c r="AO54" s="9">
        <v>2979</v>
      </c>
      <c r="AP54" s="9">
        <v>3231</v>
      </c>
      <c r="AQ54" s="9">
        <v>3428</v>
      </c>
      <c r="AR54" s="9">
        <v>3711</v>
      </c>
    </row>
    <row r="55" spans="1:55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Singapore</v>
      </c>
      <c r="D55" s="6">
        <f t="shared" si="7"/>
        <v>3699</v>
      </c>
      <c r="E55" s="6">
        <f>IF(COUNTIF(I55:XFD55,"&gt;"&amp;0)=0,,HLOOKUP(COUNTIF(I55:XFD55,"&gt;"&amp;0)-1,I$1:XFD55,A55+1,FALSE))</f>
        <v>3699</v>
      </c>
      <c r="F55" s="7">
        <f>IF(COUNTIF(I55:XFD55,"&gt;"&amp;0)=0,,HLOOKUP(COUNTIF(I55:XFD55,"&gt;"&amp;0)-MIN($F$1+1,COUNTIF(I55:XFD55,"&gt;"&amp;0)),I$1:XFD55,A55+1,FALSE))</f>
        <v>2108</v>
      </c>
      <c r="G55" s="8">
        <f t="shared" si="8"/>
        <v>1.1190326160852118</v>
      </c>
      <c r="H55" s="13" t="s">
        <v>40</v>
      </c>
      <c r="I55" s="9">
        <v>102</v>
      </c>
      <c r="J55" s="9">
        <v>106</v>
      </c>
      <c r="K55" s="9">
        <v>108</v>
      </c>
      <c r="L55" s="9">
        <v>110</v>
      </c>
      <c r="M55" s="9">
        <v>110</v>
      </c>
      <c r="N55" s="9">
        <v>117</v>
      </c>
      <c r="O55" s="9">
        <v>130</v>
      </c>
      <c r="P55" s="9">
        <v>138</v>
      </c>
      <c r="Q55" s="9">
        <v>150</v>
      </c>
      <c r="R55" s="9">
        <v>150</v>
      </c>
      <c r="S55" s="9">
        <v>160</v>
      </c>
      <c r="T55" s="9">
        <v>178</v>
      </c>
      <c r="U55" s="9">
        <v>178</v>
      </c>
      <c r="V55" s="9">
        <v>200</v>
      </c>
      <c r="W55" s="9">
        <v>212</v>
      </c>
      <c r="X55" s="9">
        <v>226</v>
      </c>
      <c r="Y55" s="9">
        <v>243</v>
      </c>
      <c r="Z55" s="9">
        <v>266</v>
      </c>
      <c r="AA55" s="9">
        <v>313</v>
      </c>
      <c r="AB55" s="9">
        <v>345</v>
      </c>
      <c r="AC55" s="9">
        <v>385</v>
      </c>
      <c r="AD55" s="9">
        <v>432</v>
      </c>
      <c r="AE55" s="9">
        <v>455</v>
      </c>
      <c r="AF55" s="9">
        <v>509</v>
      </c>
      <c r="AG55" s="9">
        <v>558</v>
      </c>
      <c r="AH55" s="9">
        <v>631</v>
      </c>
      <c r="AI55" s="9">
        <v>683</v>
      </c>
      <c r="AJ55" s="9">
        <v>732</v>
      </c>
      <c r="AK55" s="9">
        <v>802</v>
      </c>
      <c r="AL55" s="9">
        <v>844</v>
      </c>
      <c r="AM55" s="9">
        <v>879</v>
      </c>
      <c r="AN55" s="9">
        <v>926</v>
      </c>
      <c r="AO55" s="9">
        <v>1000</v>
      </c>
      <c r="AP55" s="9">
        <v>1049</v>
      </c>
      <c r="AQ55" s="9">
        <v>1114</v>
      </c>
      <c r="AR55" s="9">
        <v>1189</v>
      </c>
      <c r="AS55" s="9">
        <v>1309</v>
      </c>
      <c r="AT55" s="9">
        <v>1375</v>
      </c>
      <c r="AU55" s="9">
        <v>1481</v>
      </c>
      <c r="AV55" s="9">
        <v>1623</v>
      </c>
      <c r="AW55" s="9">
        <v>1910</v>
      </c>
      <c r="AX55" s="9">
        <v>2108</v>
      </c>
      <c r="AY55" s="9">
        <v>2299</v>
      </c>
      <c r="AZ55" s="9">
        <v>2532</v>
      </c>
      <c r="BA55" s="9">
        <v>2918</v>
      </c>
      <c r="BB55" s="9">
        <v>3252</v>
      </c>
      <c r="BC55" s="9">
        <v>3699</v>
      </c>
    </row>
    <row r="56" spans="1:55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Dominican Republic</v>
      </c>
      <c r="D56" s="6">
        <f t="shared" si="7"/>
        <v>3614</v>
      </c>
      <c r="E56" s="6">
        <f>IF(COUNTIF(I56:XFD56,"&gt;"&amp;0)=0,,HLOOKUP(COUNTIF(I56:XFD56,"&gt;"&amp;0)-1,I$1:XFD56,A56+1,FALSE))</f>
        <v>3614</v>
      </c>
      <c r="F56" s="7">
        <f>IF(COUNTIF(I56:XFD56,"&gt;"&amp;0)=0,,HLOOKUP(COUNTIF(I56:XFD56,"&gt;"&amp;0)-MIN($F$1+1,COUNTIF(I56:XFD56,"&gt;"&amp;0)),I$1:XFD56,A56+1,FALSE))</f>
        <v>2620</v>
      </c>
      <c r="G56" s="8">
        <f t="shared" si="8"/>
        <v>1.0664423209205953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</row>
    <row r="57" spans="1:55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3574</v>
      </c>
      <c r="E57" s="6">
        <f>IF(COUNTIF(I57:XFD57,"&gt;"&amp;0)=0,,HLOOKUP(COUNTIF(I57:XFD57,"&gt;"&amp;0)-1,I$1:XFD57,A57+1,FALSE))</f>
        <v>3574</v>
      </c>
      <c r="F57" s="7">
        <f>IF(COUNTIF(I57:XFD57,"&gt;"&amp;0)=0,,HLOOKUP(COUNTIF(I57:XFD57,"&gt;"&amp;0)-MIN($F$1+1,COUNTIF(I57:XFD57,"&gt;"&amp;0)),I$1:XFD57,A57+1,FALSE))</f>
        <v>2752</v>
      </c>
      <c r="G57" s="8">
        <f t="shared" si="8"/>
        <v>1.0536617721517665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</row>
    <row r="58" spans="1:55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Luxembourg</v>
      </c>
      <c r="D58" s="6">
        <f t="shared" si="7"/>
        <v>3373</v>
      </c>
      <c r="E58" s="6">
        <f>IF(COUNTIF(I58:XFD58,"&gt;"&amp;0)=0,,HLOOKUP(COUNTIF(I58:XFD58,"&gt;"&amp;0)-1,I$1:XFD58,A58+1,FALSE))</f>
        <v>3373</v>
      </c>
      <c r="F58" s="7">
        <f>IF(COUNTIF(I58:XFD58,"&gt;"&amp;0)=0,,HLOOKUP(COUNTIF(I58:XFD58,"&gt;"&amp;0)-MIN($F$1+1,COUNTIF(I58:XFD58,"&gt;"&amp;0)),I$1:XFD58,A58+1,FALSE))</f>
        <v>3223</v>
      </c>
      <c r="G58" s="8">
        <f t="shared" si="8"/>
        <v>1.0091395031641541</v>
      </c>
      <c r="H58" s="13" t="s">
        <v>99</v>
      </c>
      <c r="I58" s="9">
        <v>140</v>
      </c>
      <c r="J58" s="9">
        <v>203</v>
      </c>
      <c r="K58" s="9">
        <v>335</v>
      </c>
      <c r="L58" s="9">
        <v>484</v>
      </c>
      <c r="M58" s="9">
        <v>670</v>
      </c>
      <c r="N58" s="9">
        <v>798</v>
      </c>
      <c r="O58" s="9">
        <v>875</v>
      </c>
      <c r="P58" s="9">
        <v>1099</v>
      </c>
      <c r="Q58" s="9">
        <v>1333</v>
      </c>
      <c r="R58" s="9">
        <v>1453</v>
      </c>
      <c r="S58" s="9">
        <v>1605</v>
      </c>
      <c r="T58" s="9">
        <v>1831</v>
      </c>
      <c r="U58" s="9">
        <v>1950</v>
      </c>
      <c r="V58" s="9">
        <v>1988</v>
      </c>
      <c r="W58" s="9">
        <v>2178</v>
      </c>
      <c r="X58" s="9">
        <v>2319</v>
      </c>
      <c r="Y58" s="9">
        <v>2487</v>
      </c>
      <c r="Z58" s="9">
        <v>2612</v>
      </c>
      <c r="AA58" s="9">
        <v>2729</v>
      </c>
      <c r="AB58" s="9">
        <v>2804</v>
      </c>
      <c r="AC58" s="9">
        <v>2843</v>
      </c>
      <c r="AD58" s="9">
        <v>2970</v>
      </c>
      <c r="AE58" s="9">
        <v>3034</v>
      </c>
      <c r="AF58" s="9">
        <v>3115</v>
      </c>
      <c r="AG58" s="9">
        <v>3223</v>
      </c>
      <c r="AH58" s="9">
        <v>3270</v>
      </c>
      <c r="AI58" s="9">
        <v>3281</v>
      </c>
      <c r="AJ58" s="9">
        <v>3292</v>
      </c>
      <c r="AK58" s="9">
        <v>3307</v>
      </c>
      <c r="AL58" s="9">
        <v>3373</v>
      </c>
    </row>
    <row r="59" spans="1:55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Finland</v>
      </c>
      <c r="D59" s="6">
        <f t="shared" si="7"/>
        <v>3237</v>
      </c>
      <c r="E59" s="6">
        <f>IF(COUNTIF(I59:XFD59,"&gt;"&amp;0)=0,,HLOOKUP(COUNTIF(I59:XFD59,"&gt;"&amp;0)-1,I$1:XFD59,A59+1,FALSE))</f>
        <v>3237</v>
      </c>
      <c r="F59" s="7">
        <f>IF(COUNTIF(I59:XFD59,"&gt;"&amp;0)=0,,HLOOKUP(COUNTIF(I59:XFD59,"&gt;"&amp;0)-MIN($F$1+1,COUNTIF(I59:XFD59,"&gt;"&amp;0)),I$1:XFD59,A59+1,FALSE))</f>
        <v>2769</v>
      </c>
      <c r="G59" s="8">
        <f t="shared" si="8"/>
        <v>1.0317249870725951</v>
      </c>
      <c r="H59" s="13" t="s">
        <v>54</v>
      </c>
      <c r="I59" s="9">
        <v>155</v>
      </c>
      <c r="J59" s="9">
        <v>225</v>
      </c>
      <c r="K59" s="9">
        <v>244</v>
      </c>
      <c r="L59" s="9">
        <v>277</v>
      </c>
      <c r="M59" s="9">
        <v>321</v>
      </c>
      <c r="N59" s="9">
        <v>336</v>
      </c>
      <c r="O59" s="9">
        <v>400</v>
      </c>
      <c r="P59" s="9">
        <v>450</v>
      </c>
      <c r="Q59" s="9">
        <v>523</v>
      </c>
      <c r="R59" s="9">
        <v>626</v>
      </c>
      <c r="S59" s="9">
        <v>700</v>
      </c>
      <c r="T59" s="9">
        <v>792</v>
      </c>
      <c r="U59" s="9">
        <v>880</v>
      </c>
      <c r="V59" s="9">
        <v>958</v>
      </c>
      <c r="W59" s="9">
        <v>1041</v>
      </c>
      <c r="X59" s="9">
        <v>1167</v>
      </c>
      <c r="Y59" s="9">
        <v>1240</v>
      </c>
      <c r="Z59" s="9">
        <v>1352</v>
      </c>
      <c r="AA59" s="9">
        <v>1418</v>
      </c>
      <c r="AB59" s="9">
        <v>1446</v>
      </c>
      <c r="AC59" s="9">
        <v>1518</v>
      </c>
      <c r="AD59" s="9">
        <v>1615</v>
      </c>
      <c r="AE59" s="9">
        <v>1882</v>
      </c>
      <c r="AF59" s="9">
        <v>1927</v>
      </c>
      <c r="AG59" s="9">
        <v>2176</v>
      </c>
      <c r="AH59" s="9">
        <v>2308</v>
      </c>
      <c r="AI59" s="9">
        <v>2487</v>
      </c>
      <c r="AJ59" s="9">
        <v>2605</v>
      </c>
      <c r="AK59" s="9">
        <v>2769</v>
      </c>
      <c r="AL59" s="9">
        <v>2905</v>
      </c>
      <c r="AM59" s="9">
        <v>2974</v>
      </c>
      <c r="AN59" s="9">
        <v>3064</v>
      </c>
      <c r="AO59" s="9">
        <v>3161</v>
      </c>
      <c r="AP59" s="9">
        <v>3237</v>
      </c>
    </row>
    <row r="60" spans="1:55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Colombia</v>
      </c>
      <c r="D60" s="6">
        <f t="shared" si="7"/>
        <v>3105</v>
      </c>
      <c r="E60" s="6">
        <f>IF(COUNTIF(I60:XFD60,"&gt;"&amp;0)=0,,HLOOKUP(COUNTIF(I60:XFD60,"&gt;"&amp;0)-1,I$1:XFD60,A60+1,FALSE))</f>
        <v>3105</v>
      </c>
      <c r="F60" s="7">
        <f>IF(COUNTIF(I60:XFD60,"&gt;"&amp;0)=0,,HLOOKUP(COUNTIF(I60:XFD60,"&gt;"&amp;0)-MIN($F$1+1,COUNTIF(I60:XFD60,"&gt;"&amp;0)),I$1:XFD60,A60+1,FALSE))</f>
        <v>2473</v>
      </c>
      <c r="G60" s="8">
        <f t="shared" si="8"/>
        <v>1.0465681110163447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  <c r="V60" s="9">
        <v>1065</v>
      </c>
      <c r="W60" s="9">
        <v>1161</v>
      </c>
      <c r="X60" s="9">
        <v>1267</v>
      </c>
      <c r="Y60" s="9">
        <v>1406</v>
      </c>
      <c r="Z60" s="9">
        <v>1485</v>
      </c>
      <c r="AA60" s="9">
        <v>1579</v>
      </c>
      <c r="AB60" s="9">
        <v>1780</v>
      </c>
      <c r="AC60" s="9">
        <v>2054</v>
      </c>
      <c r="AD60" s="9">
        <v>2223</v>
      </c>
      <c r="AE60" s="9">
        <v>2473</v>
      </c>
      <c r="AF60" s="9">
        <v>2709</v>
      </c>
      <c r="AG60" s="9">
        <v>2776</v>
      </c>
      <c r="AH60" s="9">
        <v>2852</v>
      </c>
      <c r="AI60" s="9">
        <v>2979</v>
      </c>
      <c r="AJ60" s="9">
        <v>3105</v>
      </c>
    </row>
    <row r="61" spans="1:55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Thailand</v>
      </c>
      <c r="D61" s="6">
        <f t="shared" si="7"/>
        <v>2643</v>
      </c>
      <c r="E61" s="6">
        <f>IF(COUNTIF(I61:XFD61,"&gt;"&amp;0)=0,,HLOOKUP(COUNTIF(I61:XFD61,"&gt;"&amp;0)-1,I$1:XFD61,A61+1,FALSE))</f>
        <v>2643</v>
      </c>
      <c r="F61" s="7">
        <f>IF(COUNTIF(I61:XFD61,"&gt;"&amp;0)=0,,HLOOKUP(COUNTIF(I61:XFD61,"&gt;"&amp;0)-MIN($F$1+1,COUNTIF(I61:XFD61,"&gt;"&amp;0)),I$1:XFD61,A61+1,FALSE))</f>
        <v>2473</v>
      </c>
      <c r="G61" s="8">
        <f t="shared" si="8"/>
        <v>1.0133853213689923</v>
      </c>
      <c r="H61" s="13" t="s">
        <v>35</v>
      </c>
      <c r="I61" s="9">
        <v>114</v>
      </c>
      <c r="J61" s="9">
        <v>147</v>
      </c>
      <c r="K61" s="9">
        <v>177</v>
      </c>
      <c r="L61" s="9">
        <v>212</v>
      </c>
      <c r="M61" s="9">
        <v>272</v>
      </c>
      <c r="N61" s="9">
        <v>322</v>
      </c>
      <c r="O61" s="9">
        <v>411</v>
      </c>
      <c r="P61" s="9">
        <v>599</v>
      </c>
      <c r="Q61" s="9">
        <v>721</v>
      </c>
      <c r="R61" s="9">
        <v>827</v>
      </c>
      <c r="S61" s="9">
        <v>934</v>
      </c>
      <c r="T61" s="9">
        <v>1045</v>
      </c>
      <c r="U61" s="9">
        <v>1136</v>
      </c>
      <c r="V61" s="9">
        <v>1245</v>
      </c>
      <c r="W61" s="9">
        <v>1388</v>
      </c>
      <c r="X61" s="9">
        <v>1524</v>
      </c>
      <c r="Y61" s="9">
        <v>1651</v>
      </c>
      <c r="Z61" s="9">
        <v>1771</v>
      </c>
      <c r="AA61" s="9">
        <v>1875</v>
      </c>
      <c r="AB61" s="9">
        <v>1978</v>
      </c>
      <c r="AC61" s="9">
        <v>2067</v>
      </c>
      <c r="AD61" s="9">
        <v>2169</v>
      </c>
      <c r="AE61" s="9">
        <v>2220</v>
      </c>
      <c r="AF61" s="9">
        <v>2258</v>
      </c>
      <c r="AG61" s="9">
        <v>2369</v>
      </c>
      <c r="AH61" s="9">
        <v>2423</v>
      </c>
      <c r="AI61" s="9">
        <v>2473</v>
      </c>
      <c r="AJ61" s="9">
        <v>2518</v>
      </c>
      <c r="AK61" s="9">
        <v>2551</v>
      </c>
      <c r="AL61" s="9">
        <v>2579</v>
      </c>
      <c r="AM61" s="9">
        <v>2613</v>
      </c>
      <c r="AN61" s="9">
        <v>2643</v>
      </c>
    </row>
    <row r="62" spans="1:55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South Africa</v>
      </c>
      <c r="D62" s="6">
        <f t="shared" si="7"/>
        <v>2506</v>
      </c>
      <c r="E62" s="6">
        <f>IF(COUNTIF(I62:XFD62,"&gt;"&amp;0)=0,,HLOOKUP(COUNTIF(I62:XFD62,"&gt;"&amp;0)-1,I$1:XFD62,A62+1,FALSE))</f>
        <v>2506</v>
      </c>
      <c r="F62" s="7">
        <f>IF(COUNTIF(I62:XFD62,"&gt;"&amp;0)=0,,HLOOKUP(COUNTIF(I62:XFD62,"&gt;"&amp;0)-MIN($F$1+1,COUNTIF(I62:XFD62,"&gt;"&amp;0)),I$1:XFD62,A62+1,FALSE))</f>
        <v>2003</v>
      </c>
      <c r="G62" s="8">
        <f t="shared" si="8"/>
        <v>1.045827418292685</v>
      </c>
      <c r="H62" s="13" t="s">
        <v>145</v>
      </c>
      <c r="I62" s="9">
        <v>116</v>
      </c>
      <c r="J62" s="9">
        <v>150</v>
      </c>
      <c r="K62" s="9">
        <v>202</v>
      </c>
      <c r="L62" s="9">
        <v>240</v>
      </c>
      <c r="M62" s="9">
        <v>274</v>
      </c>
      <c r="N62" s="9">
        <v>402</v>
      </c>
      <c r="O62" s="9">
        <v>554</v>
      </c>
      <c r="P62" s="9">
        <v>709</v>
      </c>
      <c r="Q62" s="9">
        <v>927</v>
      </c>
      <c r="R62" s="9">
        <v>1170</v>
      </c>
      <c r="S62" s="9">
        <v>1187</v>
      </c>
      <c r="T62" s="9">
        <v>1280</v>
      </c>
      <c r="U62" s="9">
        <v>1326</v>
      </c>
      <c r="V62" s="9">
        <v>1353</v>
      </c>
      <c r="W62" s="9">
        <v>1380</v>
      </c>
      <c r="X62" s="9">
        <v>1462</v>
      </c>
      <c r="Y62" s="9">
        <v>1505</v>
      </c>
      <c r="Z62" s="9">
        <v>1585</v>
      </c>
      <c r="AA62" s="9">
        <v>1655</v>
      </c>
      <c r="AB62" s="9">
        <v>1686</v>
      </c>
      <c r="AC62" s="9">
        <v>1749</v>
      </c>
      <c r="AD62" s="9">
        <v>1845</v>
      </c>
      <c r="AE62" s="9">
        <v>1934</v>
      </c>
      <c r="AF62" s="9">
        <v>2003</v>
      </c>
      <c r="AG62" s="9">
        <v>2028</v>
      </c>
      <c r="AH62" s="9">
        <v>2173</v>
      </c>
      <c r="AI62" s="9">
        <v>2272</v>
      </c>
      <c r="AJ62" s="9">
        <v>2415</v>
      </c>
      <c r="AK62" s="9">
        <v>2506</v>
      </c>
    </row>
    <row r="63" spans="1:55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Egypt</v>
      </c>
      <c r="D63" s="6">
        <f t="shared" si="7"/>
        <v>2505</v>
      </c>
      <c r="E63" s="6">
        <f>IF(COUNTIF(I63:XFD63,"&gt;"&amp;0)=0,,HLOOKUP(COUNTIF(I63:XFD63,"&gt;"&amp;0)-1,I$1:XFD63,A63+1,FALSE))</f>
        <v>2505</v>
      </c>
      <c r="F63" s="7">
        <f>IF(COUNTIF(I63:XFD63,"&gt;"&amp;0)=0,,HLOOKUP(COUNTIF(I63:XFD63,"&gt;"&amp;0)-MIN($F$1+1,COUNTIF(I63:XFD63,"&gt;"&amp;0)),I$1:XFD63,A63+1,FALSE))</f>
        <v>1794</v>
      </c>
      <c r="G63" s="8">
        <f t="shared" si="8"/>
        <v>1.0690476379860163</v>
      </c>
      <c r="H63" s="13" t="s">
        <v>65</v>
      </c>
      <c r="I63" s="9">
        <v>109</v>
      </c>
      <c r="J63" s="9">
        <v>110</v>
      </c>
      <c r="K63" s="9">
        <v>150</v>
      </c>
      <c r="L63" s="9">
        <v>196</v>
      </c>
      <c r="M63" s="9">
        <v>196</v>
      </c>
      <c r="N63" s="9">
        <v>256</v>
      </c>
      <c r="O63" s="9">
        <v>285</v>
      </c>
      <c r="P63" s="9">
        <v>294</v>
      </c>
      <c r="Q63" s="9">
        <v>327</v>
      </c>
      <c r="R63" s="9">
        <v>366</v>
      </c>
      <c r="S63" s="9">
        <v>402</v>
      </c>
      <c r="T63" s="9">
        <v>456</v>
      </c>
      <c r="U63" s="9">
        <v>495</v>
      </c>
      <c r="V63" s="9">
        <v>536</v>
      </c>
      <c r="W63" s="9">
        <v>576</v>
      </c>
      <c r="X63" s="9">
        <v>609</v>
      </c>
      <c r="Y63" s="9">
        <v>656</v>
      </c>
      <c r="Z63" s="9">
        <v>710</v>
      </c>
      <c r="AA63" s="9">
        <v>779</v>
      </c>
      <c r="AB63" s="9">
        <v>865</v>
      </c>
      <c r="AC63" s="9">
        <v>985</v>
      </c>
      <c r="AD63" s="9">
        <v>1070</v>
      </c>
      <c r="AE63" s="9">
        <v>1173</v>
      </c>
      <c r="AF63" s="9">
        <v>1322</v>
      </c>
      <c r="AG63" s="9">
        <v>1450</v>
      </c>
      <c r="AH63" s="9">
        <v>1560</v>
      </c>
      <c r="AI63" s="9">
        <v>1699</v>
      </c>
      <c r="AJ63" s="9">
        <v>1794</v>
      </c>
      <c r="AK63" s="9">
        <v>1939</v>
      </c>
      <c r="AL63" s="9">
        <v>2065</v>
      </c>
      <c r="AM63" s="9">
        <v>2190</v>
      </c>
      <c r="AN63" s="9">
        <v>2350</v>
      </c>
      <c r="AO63" s="9">
        <v>2505</v>
      </c>
    </row>
    <row r="64" spans="1:55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Argentina</v>
      </c>
      <c r="D64" s="6">
        <f t="shared" si="7"/>
        <v>2443</v>
      </c>
      <c r="E64" s="6">
        <f>IF(COUNTIF(I64:XFD64,"&gt;"&amp;0)=0,,HLOOKUP(COUNTIF(I64:XFD64,"&gt;"&amp;0)-1,I$1:XFD64,A64+1,FALSE))</f>
        <v>2443</v>
      </c>
      <c r="F64" s="7">
        <f>IF(COUNTIF(I64:XFD64,"&gt;"&amp;0)=0,,HLOOKUP(COUNTIF(I64:XFD64,"&gt;"&amp;0)-MIN($F$1+1,COUNTIF(I64:XFD64,"&gt;"&amp;0)),I$1:XFD64,A64+1,FALSE))</f>
        <v>1975</v>
      </c>
      <c r="G64" s="8">
        <f t="shared" si="8"/>
        <v>1.0434491110496389</v>
      </c>
      <c r="H64" s="13" t="s">
        <v>123</v>
      </c>
      <c r="I64" s="9">
        <v>128</v>
      </c>
      <c r="J64" s="9">
        <v>158</v>
      </c>
      <c r="K64" s="9">
        <v>266</v>
      </c>
      <c r="L64" s="9">
        <v>301</v>
      </c>
      <c r="M64" s="9">
        <v>387</v>
      </c>
      <c r="N64" s="9">
        <v>387</v>
      </c>
      <c r="O64" s="9">
        <v>502</v>
      </c>
      <c r="P64" s="9">
        <v>589</v>
      </c>
      <c r="Q64" s="9">
        <v>690</v>
      </c>
      <c r="R64" s="9">
        <v>745</v>
      </c>
      <c r="S64" s="9">
        <v>820</v>
      </c>
      <c r="T64" s="9">
        <v>1054</v>
      </c>
      <c r="U64" s="9">
        <v>1054</v>
      </c>
      <c r="V64" s="9">
        <v>1133</v>
      </c>
      <c r="W64" s="9">
        <v>1265</v>
      </c>
      <c r="X64" s="9">
        <v>1451</v>
      </c>
      <c r="Y64" s="9">
        <v>1451</v>
      </c>
      <c r="Z64" s="9">
        <v>1554</v>
      </c>
      <c r="AA64" s="9">
        <v>1628</v>
      </c>
      <c r="AB64" s="9">
        <v>1715</v>
      </c>
      <c r="AC64" s="9">
        <v>1795</v>
      </c>
      <c r="AD64" s="9">
        <v>1975</v>
      </c>
      <c r="AE64" s="9">
        <v>1975</v>
      </c>
      <c r="AF64" s="9">
        <v>2142</v>
      </c>
      <c r="AG64" s="9">
        <v>2208</v>
      </c>
      <c r="AH64" s="9">
        <v>2277</v>
      </c>
      <c r="AI64" s="9">
        <v>2443</v>
      </c>
    </row>
    <row r="65" spans="1:45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Greece</v>
      </c>
      <c r="D65" s="6">
        <f t="shared" si="7"/>
        <v>2192</v>
      </c>
      <c r="E65" s="6">
        <f>IF(COUNTIF(I65:XFD65,"&gt;"&amp;0)=0,,HLOOKUP(COUNTIF(I65:XFD65,"&gt;"&amp;0)-1,I$1:XFD65,A65+1,FALSE))</f>
        <v>2192</v>
      </c>
      <c r="F65" s="7">
        <f>IF(COUNTIF(I65:XFD65,"&gt;"&amp;0)=0,,HLOOKUP(COUNTIF(I65:XFD65,"&gt;"&amp;0)-MIN($F$1+1,COUNTIF(I65:XFD65,"&gt;"&amp;0)),I$1:XFD65,A65+1,FALSE))</f>
        <v>2011</v>
      </c>
      <c r="G65" s="8">
        <f t="shared" si="8"/>
        <v>1.0173858564604272</v>
      </c>
      <c r="H65" s="13" t="s">
        <v>83</v>
      </c>
      <c r="I65" s="9">
        <v>190</v>
      </c>
      <c r="J65" s="9">
        <v>228</v>
      </c>
      <c r="K65" s="9">
        <v>331</v>
      </c>
      <c r="L65" s="9">
        <v>331</v>
      </c>
      <c r="M65" s="9">
        <v>387</v>
      </c>
      <c r="N65" s="9">
        <v>418</v>
      </c>
      <c r="O65" s="9">
        <v>418</v>
      </c>
      <c r="P65" s="9">
        <v>495</v>
      </c>
      <c r="Q65" s="9">
        <v>530</v>
      </c>
      <c r="R65" s="9">
        <v>624</v>
      </c>
      <c r="S65" s="9">
        <v>695</v>
      </c>
      <c r="T65" s="9">
        <v>743</v>
      </c>
      <c r="U65" s="9">
        <v>821</v>
      </c>
      <c r="V65" s="9">
        <v>892</v>
      </c>
      <c r="W65" s="9">
        <v>966</v>
      </c>
      <c r="X65" s="9">
        <v>1061</v>
      </c>
      <c r="Y65" s="9">
        <v>1156</v>
      </c>
      <c r="Z65" s="9">
        <v>1212</v>
      </c>
      <c r="AA65" s="9">
        <v>1314</v>
      </c>
      <c r="AB65" s="9">
        <v>1415</v>
      </c>
      <c r="AC65" s="9">
        <v>1544</v>
      </c>
      <c r="AD65" s="9">
        <v>1613</v>
      </c>
      <c r="AE65" s="9">
        <v>1673</v>
      </c>
      <c r="AF65" s="9">
        <v>1735</v>
      </c>
      <c r="AG65" s="9">
        <v>1755</v>
      </c>
      <c r="AH65" s="9">
        <v>1832</v>
      </c>
      <c r="AI65" s="9">
        <v>1884</v>
      </c>
      <c r="AJ65" s="9">
        <v>1955</v>
      </c>
      <c r="AK65" s="9">
        <v>2011</v>
      </c>
      <c r="AL65" s="9">
        <v>2081</v>
      </c>
      <c r="AM65" s="9">
        <v>2114</v>
      </c>
      <c r="AN65" s="9">
        <v>2145</v>
      </c>
      <c r="AO65" s="9">
        <v>2170</v>
      </c>
      <c r="AP65" s="9">
        <v>2192</v>
      </c>
    </row>
    <row r="66" spans="1:45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Algeria</v>
      </c>
      <c r="D66" s="6">
        <f t="shared" si="7"/>
        <v>2160</v>
      </c>
      <c r="E66" s="6">
        <f>IF(COUNTIF(I66:XFD66,"&gt;"&amp;0)=0,,HLOOKUP(COUNTIF(I66:XFD66,"&gt;"&amp;0)-1,I$1:XFD66,A66+1,FALSE))</f>
        <v>2160</v>
      </c>
      <c r="F66" s="7">
        <f>IF(COUNTIF(I66:XFD66,"&gt;"&amp;0)=0,,HLOOKUP(COUNTIF(I66:XFD66,"&gt;"&amp;0)-MIN($F$1+1,COUNTIF(I66:XFD66,"&gt;"&amp;0)),I$1:XFD66,A66+1,FALSE))</f>
        <v>1761</v>
      </c>
      <c r="G66" s="8">
        <f t="shared" si="8"/>
        <v>1.0416909210283525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  <c r="AG66" s="9">
        <v>2070</v>
      </c>
      <c r="AH66" s="9">
        <v>2160</v>
      </c>
    </row>
    <row r="67" spans="1:45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Moldova</v>
      </c>
      <c r="D67" s="6">
        <f t="shared" si="7"/>
        <v>2049</v>
      </c>
      <c r="E67" s="6">
        <f>IF(COUNTIF(I67:XFD67,"&gt;"&amp;0)=0,,HLOOKUP(COUNTIF(I67:XFD67,"&gt;"&amp;0)-1,I$1:XFD67,A67+1,FALSE))</f>
        <v>2049</v>
      </c>
      <c r="F67" s="7">
        <f>IF(COUNTIF(I67:XFD67,"&gt;"&amp;0)=0,,HLOOKUP(COUNTIF(I67:XFD67,"&gt;"&amp;0)-MIN($F$1+1,COUNTIF(I67:XFD67,"&gt;"&amp;0)),I$1:XFD67,A67+1,FALSE))</f>
        <v>1438</v>
      </c>
      <c r="G67" s="8">
        <f t="shared" si="8"/>
        <v>1.0733877002278152</v>
      </c>
      <c r="H67" s="13" t="s">
        <v>345</v>
      </c>
      <c r="I67" s="9">
        <v>109</v>
      </c>
      <c r="J67" s="9">
        <v>125</v>
      </c>
      <c r="K67" s="9">
        <v>149</v>
      </c>
      <c r="L67" s="9">
        <v>177</v>
      </c>
      <c r="M67" s="9">
        <v>199</v>
      </c>
      <c r="N67" s="9">
        <v>231</v>
      </c>
      <c r="O67" s="9">
        <v>263</v>
      </c>
      <c r="P67" s="9">
        <v>298</v>
      </c>
      <c r="Q67" s="9">
        <v>353</v>
      </c>
      <c r="R67" s="9">
        <v>423</v>
      </c>
      <c r="S67" s="9">
        <v>505</v>
      </c>
      <c r="T67" s="9">
        <v>591</v>
      </c>
      <c r="U67" s="9">
        <v>752</v>
      </c>
      <c r="V67" s="9">
        <v>864</v>
      </c>
      <c r="W67" s="9">
        <v>965</v>
      </c>
      <c r="X67" s="9">
        <v>1056</v>
      </c>
      <c r="Y67" s="9">
        <v>1174</v>
      </c>
      <c r="Z67" s="9">
        <v>1289</v>
      </c>
      <c r="AA67" s="9">
        <v>1438</v>
      </c>
      <c r="AB67" s="9">
        <v>1560</v>
      </c>
      <c r="AC67" s="9">
        <v>1662</v>
      </c>
      <c r="AD67" s="9">
        <v>1712</v>
      </c>
      <c r="AE67" s="9">
        <v>1934</v>
      </c>
      <c r="AF67" s="9">
        <v>2049</v>
      </c>
    </row>
    <row r="68" spans="1:45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Morocco</v>
      </c>
      <c r="D68" s="6">
        <f t="shared" si="7"/>
        <v>2024</v>
      </c>
      <c r="E68" s="6">
        <f>IF(COUNTIF(I68:XFD68,"&gt;"&amp;0)=0,,HLOOKUP(COUNTIF(I68:XFD68,"&gt;"&amp;0)-1,I$1:XFD68,A68+1,FALSE))</f>
        <v>2024</v>
      </c>
      <c r="F68" s="7">
        <f>IF(COUNTIF(I68:XFD68,"&gt;"&amp;0)=0,,HLOOKUP(COUNTIF(I68:XFD68,"&gt;"&amp;0)-MIN($F$1+1,COUNTIF(I68:XFD68,"&gt;"&amp;0)),I$1:XFD68,A68+1,FALSE))</f>
        <v>1448</v>
      </c>
      <c r="G68" s="8">
        <f t="shared" si="8"/>
        <v>1.0692724794719506</v>
      </c>
      <c r="H68" s="13" t="s">
        <v>112</v>
      </c>
      <c r="I68" s="9">
        <v>115</v>
      </c>
      <c r="J68" s="9">
        <v>143</v>
      </c>
      <c r="K68" s="9">
        <v>170</v>
      </c>
      <c r="L68" s="9">
        <v>225</v>
      </c>
      <c r="M68" s="9">
        <v>275</v>
      </c>
      <c r="N68" s="9">
        <v>345</v>
      </c>
      <c r="O68" s="9">
        <v>402</v>
      </c>
      <c r="P68" s="9">
        <v>479</v>
      </c>
      <c r="Q68" s="9">
        <v>556</v>
      </c>
      <c r="R68" s="9">
        <v>617</v>
      </c>
      <c r="S68" s="9">
        <v>654</v>
      </c>
      <c r="T68" s="9">
        <v>708</v>
      </c>
      <c r="U68" s="9">
        <v>791</v>
      </c>
      <c r="V68" s="9">
        <v>919</v>
      </c>
      <c r="W68" s="9">
        <v>1021</v>
      </c>
      <c r="X68" s="9">
        <v>1120</v>
      </c>
      <c r="Y68" s="9">
        <v>1184</v>
      </c>
      <c r="Z68" s="9">
        <v>1275</v>
      </c>
      <c r="AA68" s="9">
        <v>1374</v>
      </c>
      <c r="AB68" s="9">
        <v>1448</v>
      </c>
      <c r="AC68" s="9">
        <v>1545</v>
      </c>
      <c r="AD68" s="9">
        <v>1661</v>
      </c>
      <c r="AE68" s="9">
        <v>1763</v>
      </c>
      <c r="AF68" s="9">
        <v>1888</v>
      </c>
      <c r="AG68" s="9">
        <v>2024</v>
      </c>
    </row>
    <row r="69" spans="1:45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Croatia</v>
      </c>
      <c r="D69" s="6">
        <f t="shared" si="7"/>
        <v>1741</v>
      </c>
      <c r="E69" s="6">
        <f>IF(COUNTIF(I69:XFD69,"&gt;"&amp;0)=0,,HLOOKUP(COUNTIF(I69:XFD69,"&gt;"&amp;0)-1,I$1:XFD69,A69+1,FALSE))</f>
        <v>1741</v>
      </c>
      <c r="F69" s="7">
        <f>IF(COUNTIF(I69:XFD69,"&gt;"&amp;0)=0,,HLOOKUP(COUNTIF(I69:XFD69,"&gt;"&amp;0)-MIN($F$1+1,COUNTIF(I69:XFD69,"&gt;"&amp;0)),I$1:XFD69,A69+1,FALSE))</f>
        <v>1495</v>
      </c>
      <c r="G69" s="8">
        <f t="shared" si="8"/>
        <v>1.0309355498267752</v>
      </c>
      <c r="H69" s="13" t="s">
        <v>76</v>
      </c>
      <c r="I69" s="9">
        <v>105</v>
      </c>
      <c r="J69" s="9">
        <v>128</v>
      </c>
      <c r="K69" s="9">
        <v>206</v>
      </c>
      <c r="L69" s="9">
        <v>254</v>
      </c>
      <c r="M69" s="9">
        <v>315</v>
      </c>
      <c r="N69" s="9">
        <v>382</v>
      </c>
      <c r="O69" s="9">
        <v>442</v>
      </c>
      <c r="P69" s="9">
        <v>495</v>
      </c>
      <c r="Q69" s="9">
        <v>586</v>
      </c>
      <c r="R69" s="9">
        <v>657</v>
      </c>
      <c r="S69" s="9">
        <v>713</v>
      </c>
      <c r="T69" s="9">
        <v>790</v>
      </c>
      <c r="U69" s="9">
        <v>867</v>
      </c>
      <c r="V69" s="9">
        <v>963</v>
      </c>
      <c r="W69" s="9">
        <v>1011</v>
      </c>
      <c r="X69" s="9">
        <v>1079</v>
      </c>
      <c r="Y69" s="9">
        <v>1126</v>
      </c>
      <c r="Z69" s="9">
        <v>1182</v>
      </c>
      <c r="AA69" s="9">
        <v>1222</v>
      </c>
      <c r="AB69" s="9">
        <v>1282</v>
      </c>
      <c r="AC69" s="9">
        <v>1343</v>
      </c>
      <c r="AD69" s="9">
        <v>1407</v>
      </c>
      <c r="AE69" s="9">
        <v>1495</v>
      </c>
      <c r="AF69" s="9">
        <v>1534</v>
      </c>
      <c r="AG69" s="9">
        <v>1600</v>
      </c>
      <c r="AH69" s="9">
        <v>1650</v>
      </c>
      <c r="AI69" s="9">
        <v>1704</v>
      </c>
      <c r="AJ69" s="9">
        <v>1741</v>
      </c>
    </row>
    <row r="70" spans="1:45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Iceland</v>
      </c>
      <c r="D70" s="6">
        <f t="shared" ref="D70:D133" si="10">MAX(I70:KU70)</f>
        <v>1727</v>
      </c>
      <c r="E70" s="6">
        <f>IF(COUNTIF(I70:XFD70,"&gt;"&amp;0)=0,,HLOOKUP(COUNTIF(I70:XFD70,"&gt;"&amp;0)-1,I$1:XFD70,A70+1,FALSE))</f>
        <v>1727</v>
      </c>
      <c r="F70" s="7">
        <f>IF(COUNTIF(I70:XFD70,"&gt;"&amp;0)=0,,HLOOKUP(COUNTIF(I70:XFD70,"&gt;"&amp;0)-MIN($F$1+1,COUNTIF(I70:XFD70,"&gt;"&amp;0)),I$1:XFD70,A70+1,FALSE))</f>
        <v>1675</v>
      </c>
      <c r="G70" s="8">
        <f t="shared" ref="G70:G133" si="11">IF(COUNTIF(I70:XFD70,"&gt;"&amp;0)=0,,(E70/F70)^(1/MIN(COUNTIF(I70:XFD70,"&gt;"&amp;0)-1,$F$1)))</f>
        <v>1.0061332586557541</v>
      </c>
      <c r="H70" s="13" t="s">
        <v>92</v>
      </c>
      <c r="I70" s="9">
        <v>103</v>
      </c>
      <c r="J70" s="9">
        <v>134</v>
      </c>
      <c r="K70" s="9">
        <v>156</v>
      </c>
      <c r="L70" s="9">
        <v>171</v>
      </c>
      <c r="M70" s="9">
        <v>180</v>
      </c>
      <c r="N70" s="9">
        <v>220</v>
      </c>
      <c r="O70" s="9">
        <v>250</v>
      </c>
      <c r="P70" s="9">
        <v>330</v>
      </c>
      <c r="Q70" s="9">
        <v>409</v>
      </c>
      <c r="R70" s="9">
        <v>473</v>
      </c>
      <c r="S70" s="9">
        <v>568</v>
      </c>
      <c r="T70" s="9">
        <v>588</v>
      </c>
      <c r="U70" s="9">
        <v>648</v>
      </c>
      <c r="V70" s="9">
        <v>737</v>
      </c>
      <c r="W70" s="9">
        <v>802</v>
      </c>
      <c r="X70" s="9">
        <v>890</v>
      </c>
      <c r="Y70" s="9">
        <v>963</v>
      </c>
      <c r="Z70" s="9">
        <v>1020</v>
      </c>
      <c r="AA70" s="9">
        <v>1086</v>
      </c>
      <c r="AB70" s="9">
        <v>1135</v>
      </c>
      <c r="AC70" s="9">
        <v>1220</v>
      </c>
      <c r="AD70" s="9">
        <v>1319</v>
      </c>
      <c r="AE70" s="9">
        <v>1364</v>
      </c>
      <c r="AF70" s="9">
        <v>1417</v>
      </c>
      <c r="AG70" s="9">
        <v>1486</v>
      </c>
      <c r="AH70" s="9">
        <v>1562</v>
      </c>
      <c r="AI70" s="9">
        <v>1586</v>
      </c>
      <c r="AJ70" s="9">
        <v>1616</v>
      </c>
      <c r="AK70" s="9">
        <v>1648</v>
      </c>
      <c r="AL70" s="9">
        <v>1675</v>
      </c>
      <c r="AM70" s="9">
        <v>1689</v>
      </c>
      <c r="AN70" s="9">
        <v>1701</v>
      </c>
      <c r="AO70" s="9">
        <v>1711</v>
      </c>
      <c r="AP70" s="9">
        <v>1720</v>
      </c>
      <c r="AQ70" s="9">
        <v>1727</v>
      </c>
    </row>
    <row r="71" spans="1:45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Bahrain</v>
      </c>
      <c r="D71" s="6">
        <f t="shared" si="10"/>
        <v>1671</v>
      </c>
      <c r="E71" s="6">
        <f>IF(COUNTIF(I71:XFD71,"&gt;"&amp;0)=0,,HLOOKUP(COUNTIF(I71:XFD71,"&gt;"&amp;0)-1,I$1:XFD71,A71+1,FALSE))</f>
        <v>1671</v>
      </c>
      <c r="F71" s="7">
        <f>IF(COUNTIF(I71:XFD71,"&gt;"&amp;0)=0,,HLOOKUP(COUNTIF(I71:XFD71,"&gt;"&amp;0)-MIN($F$1+1,COUNTIF(I71:XFD71,"&gt;"&amp;0)),I$1:XFD71,A71+1,FALSE))</f>
        <v>925</v>
      </c>
      <c r="G71" s="8">
        <f t="shared" si="11"/>
        <v>1.1255555750189112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  <c r="AC71" s="9">
        <v>515</v>
      </c>
      <c r="AD71" s="9">
        <v>567</v>
      </c>
      <c r="AE71" s="9">
        <v>569</v>
      </c>
      <c r="AF71" s="9">
        <v>643</v>
      </c>
      <c r="AG71" s="9">
        <v>672</v>
      </c>
      <c r="AH71" s="9">
        <v>688</v>
      </c>
      <c r="AI71" s="9">
        <v>700</v>
      </c>
      <c r="AJ71" s="9">
        <v>756</v>
      </c>
      <c r="AK71" s="9">
        <v>811</v>
      </c>
      <c r="AL71" s="9">
        <v>823</v>
      </c>
      <c r="AM71" s="9">
        <v>887</v>
      </c>
      <c r="AN71" s="9">
        <v>925</v>
      </c>
      <c r="AO71" s="9">
        <v>1040</v>
      </c>
      <c r="AP71" s="9">
        <v>1136</v>
      </c>
      <c r="AQ71" s="9">
        <v>1361</v>
      </c>
      <c r="AR71" s="9">
        <v>1528</v>
      </c>
      <c r="AS71" s="9">
        <v>1671</v>
      </c>
    </row>
    <row r="72" spans="1:45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Hungary</v>
      </c>
      <c r="D72" s="6">
        <f t="shared" si="10"/>
        <v>1579</v>
      </c>
      <c r="E72" s="6">
        <f>IF(COUNTIF(I72:XFD72,"&gt;"&amp;0)=0,,HLOOKUP(COUNTIF(I72:XFD72,"&gt;"&amp;0)-1,I$1:XFD72,A72+1,FALSE))</f>
        <v>1579</v>
      </c>
      <c r="F72" s="7">
        <f>IF(COUNTIF(I72:XFD72,"&gt;"&amp;0)=0,,HLOOKUP(COUNTIF(I72:XFD72,"&gt;"&amp;0)-MIN($F$1+1,COUNTIF(I72:XFD72,"&gt;"&amp;0)),I$1:XFD72,A72+1,FALSE))</f>
        <v>1190</v>
      </c>
      <c r="G72" s="8">
        <f t="shared" si="11"/>
        <v>1.0581982371906586</v>
      </c>
      <c r="H72" s="13" t="s">
        <v>132</v>
      </c>
      <c r="I72" s="9">
        <v>103</v>
      </c>
      <c r="J72" s="9">
        <v>131</v>
      </c>
      <c r="K72" s="9">
        <v>167</v>
      </c>
      <c r="L72" s="9">
        <v>187</v>
      </c>
      <c r="M72" s="9">
        <v>226</v>
      </c>
      <c r="N72" s="9">
        <v>261</v>
      </c>
      <c r="O72" s="9">
        <v>300</v>
      </c>
      <c r="P72" s="9">
        <v>343</v>
      </c>
      <c r="Q72" s="9">
        <v>408</v>
      </c>
      <c r="R72" s="9">
        <v>447</v>
      </c>
      <c r="S72" s="9">
        <v>492</v>
      </c>
      <c r="T72" s="9">
        <v>525</v>
      </c>
      <c r="U72" s="9">
        <v>585</v>
      </c>
      <c r="V72" s="9">
        <v>623</v>
      </c>
      <c r="W72" s="9">
        <v>678</v>
      </c>
      <c r="X72" s="9">
        <v>733</v>
      </c>
      <c r="Y72" s="9">
        <v>744</v>
      </c>
      <c r="Z72" s="9">
        <v>817</v>
      </c>
      <c r="AA72" s="9">
        <v>895</v>
      </c>
      <c r="AB72" s="9">
        <v>980</v>
      </c>
      <c r="AC72" s="9">
        <v>1190</v>
      </c>
      <c r="AD72" s="9">
        <v>1310</v>
      </c>
      <c r="AE72" s="9">
        <v>1410</v>
      </c>
      <c r="AF72" s="9">
        <v>1458</v>
      </c>
      <c r="AG72" s="9">
        <v>1512</v>
      </c>
      <c r="AH72" s="9">
        <v>1579</v>
      </c>
    </row>
    <row r="73" spans="1:45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Iraq</v>
      </c>
      <c r="D73" s="6">
        <f t="shared" si="10"/>
        <v>1415</v>
      </c>
      <c r="E73" s="6">
        <f>IF(COUNTIF(I73:XFD73,"&gt;"&amp;0)=0,,HLOOKUP(COUNTIF(I73:XFD73,"&gt;"&amp;0)-1,I$1:XFD73,A73+1,FALSE))</f>
        <v>1415</v>
      </c>
      <c r="F73" s="7">
        <f>IF(COUNTIF(I73:XFD73,"&gt;"&amp;0)=0,,HLOOKUP(COUNTIF(I73:XFD73,"&gt;"&amp;0)-MIN($F$1+1,COUNTIF(I73:XFD73,"&gt;"&amp;0)),I$1:XFD73,A73+1,FALSE))</f>
        <v>1279</v>
      </c>
      <c r="G73" s="8">
        <f t="shared" si="11"/>
        <v>1.020415810622717</v>
      </c>
      <c r="H73" s="13" t="s">
        <v>70</v>
      </c>
      <c r="I73" s="9">
        <v>101</v>
      </c>
      <c r="J73" s="9">
        <v>110</v>
      </c>
      <c r="K73" s="9">
        <v>116</v>
      </c>
      <c r="L73" s="9">
        <v>124</v>
      </c>
      <c r="M73" s="9">
        <v>154</v>
      </c>
      <c r="N73" s="9">
        <v>164</v>
      </c>
      <c r="O73" s="9">
        <v>192</v>
      </c>
      <c r="P73" s="9">
        <v>208</v>
      </c>
      <c r="Q73" s="9">
        <v>214</v>
      </c>
      <c r="R73" s="9">
        <v>233</v>
      </c>
      <c r="S73" s="9">
        <v>266</v>
      </c>
      <c r="T73" s="9">
        <v>316</v>
      </c>
      <c r="U73" s="9">
        <v>346</v>
      </c>
      <c r="V73" s="9">
        <v>382</v>
      </c>
      <c r="W73" s="9">
        <v>458</v>
      </c>
      <c r="X73" s="9">
        <v>506</v>
      </c>
      <c r="Y73" s="9">
        <v>547</v>
      </c>
      <c r="Z73" s="9">
        <v>630</v>
      </c>
      <c r="AA73" s="9">
        <v>694</v>
      </c>
      <c r="AB73" s="9">
        <v>728</v>
      </c>
      <c r="AC73" s="9">
        <v>772</v>
      </c>
      <c r="AD73" s="9">
        <v>820</v>
      </c>
      <c r="AE73" s="9">
        <v>878</v>
      </c>
      <c r="AF73" s="9">
        <v>961</v>
      </c>
      <c r="AG73" s="9">
        <v>1031</v>
      </c>
      <c r="AH73" s="9">
        <v>1122</v>
      </c>
      <c r="AI73" s="9">
        <v>1202</v>
      </c>
      <c r="AJ73" s="9">
        <v>1232</v>
      </c>
      <c r="AK73" s="9">
        <v>1279</v>
      </c>
      <c r="AL73" s="9">
        <v>1318</v>
      </c>
      <c r="AM73" s="9">
        <v>1352</v>
      </c>
      <c r="AN73" s="9">
        <v>1378</v>
      </c>
      <c r="AO73" s="9">
        <v>1400</v>
      </c>
      <c r="AP73" s="9">
        <v>1415</v>
      </c>
    </row>
    <row r="74" spans="1:45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Kuwait</v>
      </c>
      <c r="D74" s="6">
        <f t="shared" si="10"/>
        <v>1405</v>
      </c>
      <c r="E74" s="6">
        <f>IF(COUNTIF(I74:XFD74,"&gt;"&amp;0)=0,,HLOOKUP(COUNTIF(I74:XFD74,"&gt;"&amp;0)-1,I$1:XFD74,A74+1,FALSE))</f>
        <v>1405</v>
      </c>
      <c r="F74" s="7">
        <f>IF(COUNTIF(I74:XFD74,"&gt;"&amp;0)=0,,HLOOKUP(COUNTIF(I74:XFD74,"&gt;"&amp;0)-MIN($F$1+1,COUNTIF(I74:XFD74,"&gt;"&amp;0)),I$1:XFD74,A74+1,FALSE))</f>
        <v>993</v>
      </c>
      <c r="G74" s="8">
        <f t="shared" si="11"/>
        <v>1.0718781429268638</v>
      </c>
      <c r="H74" s="13" t="s">
        <v>74</v>
      </c>
      <c r="I74" s="9">
        <v>104</v>
      </c>
      <c r="J74" s="9">
        <v>112</v>
      </c>
      <c r="K74" s="9">
        <v>123</v>
      </c>
      <c r="L74" s="9">
        <v>130</v>
      </c>
      <c r="M74" s="9">
        <v>142</v>
      </c>
      <c r="N74" s="9">
        <v>148</v>
      </c>
      <c r="O74" s="9">
        <v>159</v>
      </c>
      <c r="P74" s="9">
        <v>176</v>
      </c>
      <c r="Q74" s="9">
        <v>188</v>
      </c>
      <c r="R74" s="9">
        <v>189</v>
      </c>
      <c r="S74" s="9">
        <v>191</v>
      </c>
      <c r="T74" s="9">
        <v>195</v>
      </c>
      <c r="U74" s="9">
        <v>208</v>
      </c>
      <c r="V74" s="9">
        <v>225</v>
      </c>
      <c r="W74" s="9">
        <v>235</v>
      </c>
      <c r="X74" s="9">
        <v>255</v>
      </c>
      <c r="Y74" s="9">
        <v>266</v>
      </c>
      <c r="Z74" s="9">
        <v>289</v>
      </c>
      <c r="AA74" s="9">
        <v>317</v>
      </c>
      <c r="AB74" s="9">
        <v>342</v>
      </c>
      <c r="AC74" s="9">
        <v>417</v>
      </c>
      <c r="AD74" s="9">
        <v>479</v>
      </c>
      <c r="AE74" s="9">
        <v>556</v>
      </c>
      <c r="AF74" s="9">
        <v>665</v>
      </c>
      <c r="AG74" s="9">
        <v>743</v>
      </c>
      <c r="AH74" s="9">
        <v>855</v>
      </c>
      <c r="AI74" s="9">
        <v>910</v>
      </c>
      <c r="AJ74" s="9">
        <v>993</v>
      </c>
      <c r="AK74" s="9">
        <v>1154</v>
      </c>
      <c r="AL74" s="9">
        <v>1234</v>
      </c>
      <c r="AM74" s="9">
        <v>1300</v>
      </c>
      <c r="AN74" s="9">
        <v>1355</v>
      </c>
      <c r="AO74" s="9">
        <v>1405</v>
      </c>
    </row>
    <row r="75" spans="1:45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Estonia</v>
      </c>
      <c r="D75" s="6">
        <f t="shared" si="10"/>
        <v>1400</v>
      </c>
      <c r="E75" s="6">
        <f>IF(COUNTIF(I75:XFD75,"&gt;"&amp;0)=0,,HLOOKUP(COUNTIF(I75:XFD75,"&gt;"&amp;0)-1,I$1:XFD75,A75+1,FALSE))</f>
        <v>1400</v>
      </c>
      <c r="F75" s="7">
        <f>IF(COUNTIF(I75:XFD75,"&gt;"&amp;0)=0,,HLOOKUP(COUNTIF(I75:XFD75,"&gt;"&amp;0)-MIN($F$1+1,COUNTIF(I75:XFD75,"&gt;"&amp;0)),I$1:XFD75,A75+1,FALSE))</f>
        <v>1258</v>
      </c>
      <c r="G75" s="8">
        <f t="shared" si="11"/>
        <v>1.021620217594992</v>
      </c>
      <c r="H75" s="13" t="s">
        <v>88</v>
      </c>
      <c r="I75" s="9">
        <v>115</v>
      </c>
      <c r="J75" s="9">
        <v>171</v>
      </c>
      <c r="K75" s="9">
        <v>205</v>
      </c>
      <c r="L75" s="9">
        <v>225</v>
      </c>
      <c r="M75" s="9">
        <v>258</v>
      </c>
      <c r="N75" s="9">
        <v>267</v>
      </c>
      <c r="O75" s="9">
        <v>283</v>
      </c>
      <c r="P75" s="9">
        <v>306</v>
      </c>
      <c r="Q75" s="9">
        <v>326</v>
      </c>
      <c r="R75" s="9">
        <v>352</v>
      </c>
      <c r="S75" s="9">
        <v>369</v>
      </c>
      <c r="T75" s="9">
        <v>404</v>
      </c>
      <c r="U75" s="9">
        <v>538</v>
      </c>
      <c r="V75" s="9">
        <v>575</v>
      </c>
      <c r="W75" s="9">
        <v>645</v>
      </c>
      <c r="X75" s="9">
        <v>679</v>
      </c>
      <c r="Y75" s="9">
        <v>715</v>
      </c>
      <c r="Z75" s="9">
        <v>745</v>
      </c>
      <c r="AA75" s="9">
        <v>779</v>
      </c>
      <c r="AB75" s="9">
        <v>858</v>
      </c>
      <c r="AC75" s="9">
        <v>961</v>
      </c>
      <c r="AD75" s="9">
        <v>1039</v>
      </c>
      <c r="AE75" s="9">
        <v>1097</v>
      </c>
      <c r="AF75" s="9">
        <v>1108</v>
      </c>
      <c r="AG75" s="9">
        <v>1149</v>
      </c>
      <c r="AH75" s="9">
        <v>1185</v>
      </c>
      <c r="AI75" s="9">
        <v>1207</v>
      </c>
      <c r="AJ75" s="9">
        <v>1258</v>
      </c>
      <c r="AK75" s="9">
        <v>1304</v>
      </c>
      <c r="AL75" s="9">
        <v>1309</v>
      </c>
      <c r="AM75" s="9">
        <v>1332</v>
      </c>
      <c r="AN75" s="9">
        <v>1373</v>
      </c>
      <c r="AO75" s="9">
        <v>1400</v>
      </c>
    </row>
    <row r="76" spans="1:45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New Zealand</v>
      </c>
      <c r="D76" s="6">
        <f t="shared" si="10"/>
        <v>1386</v>
      </c>
      <c r="E76" s="6">
        <f>IF(COUNTIF(I76:XFD76,"&gt;"&amp;0)=0,,HLOOKUP(COUNTIF(I76:XFD76,"&gt;"&amp;0)-1,I$1:XFD76,A76+1,FALSE))</f>
        <v>1386</v>
      </c>
      <c r="F76" s="7">
        <f>IF(COUNTIF(I76:XFD76,"&gt;"&amp;0)=0,,HLOOKUP(COUNTIF(I76:XFD76,"&gt;"&amp;0)-MIN($F$1+1,COUNTIF(I76:XFD76,"&gt;"&amp;0)),I$1:XFD76,A76+1,FALSE))</f>
        <v>1283</v>
      </c>
      <c r="G76" s="8">
        <f t="shared" si="11"/>
        <v>1.0155640404530684</v>
      </c>
      <c r="H76" s="13" t="s">
        <v>95</v>
      </c>
      <c r="I76" s="9">
        <v>102</v>
      </c>
      <c r="J76" s="9">
        <v>102</v>
      </c>
      <c r="K76" s="9">
        <v>155</v>
      </c>
      <c r="L76" s="9">
        <v>205</v>
      </c>
      <c r="M76" s="9">
        <v>283</v>
      </c>
      <c r="N76" s="9">
        <v>368</v>
      </c>
      <c r="O76" s="9">
        <v>451</v>
      </c>
      <c r="P76" s="9">
        <v>514</v>
      </c>
      <c r="Q76" s="9">
        <v>589</v>
      </c>
      <c r="R76" s="9">
        <v>647</v>
      </c>
      <c r="S76" s="9">
        <v>708</v>
      </c>
      <c r="T76" s="9">
        <v>797</v>
      </c>
      <c r="U76" s="9">
        <v>868</v>
      </c>
      <c r="V76" s="9">
        <v>950</v>
      </c>
      <c r="W76" s="9">
        <v>1039</v>
      </c>
      <c r="X76" s="9">
        <v>1106</v>
      </c>
      <c r="Y76" s="9">
        <v>1160</v>
      </c>
      <c r="Z76" s="9">
        <v>1210</v>
      </c>
      <c r="AA76" s="9">
        <v>1239</v>
      </c>
      <c r="AB76" s="9">
        <v>1283</v>
      </c>
      <c r="AC76" s="9">
        <v>1312</v>
      </c>
      <c r="AD76" s="9">
        <v>1330</v>
      </c>
      <c r="AE76" s="9">
        <v>1349</v>
      </c>
      <c r="AF76" s="9">
        <v>1366</v>
      </c>
      <c r="AG76" s="9">
        <v>1386</v>
      </c>
    </row>
    <row r="77" spans="1:45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Kazakhstan</v>
      </c>
      <c r="D77" s="6">
        <f t="shared" si="10"/>
        <v>1295</v>
      </c>
      <c r="E77" s="6">
        <f>IF(COUNTIF(I77:XFD77,"&gt;"&amp;0)=0,,HLOOKUP(COUNTIF(I77:XFD77,"&gt;"&amp;0)-1,I$1:XFD77,A77+1,FALSE))</f>
        <v>1295</v>
      </c>
      <c r="F77" s="7">
        <f>IF(COUNTIF(I77:XFD77,"&gt;"&amp;0)=0,,HLOOKUP(COUNTIF(I77:XFD77,"&gt;"&amp;0)-MIN($F$1+1,COUNTIF(I77:XFD77,"&gt;"&amp;0)),I$1:XFD77,A77+1,FALSE))</f>
        <v>812</v>
      </c>
      <c r="G77" s="8">
        <f t="shared" si="11"/>
        <v>1.0978493468466144</v>
      </c>
      <c r="H77" s="13" t="s">
        <v>413</v>
      </c>
      <c r="I77" s="9">
        <v>111</v>
      </c>
      <c r="J77" s="9">
        <v>150</v>
      </c>
      <c r="K77" s="9">
        <v>228</v>
      </c>
      <c r="L77" s="9">
        <v>284</v>
      </c>
      <c r="M77" s="9">
        <v>302</v>
      </c>
      <c r="N77" s="9">
        <v>343</v>
      </c>
      <c r="O77" s="9">
        <v>380</v>
      </c>
      <c r="P77" s="9">
        <v>435</v>
      </c>
      <c r="Q77" s="9">
        <v>464</v>
      </c>
      <c r="R77" s="9">
        <v>531</v>
      </c>
      <c r="S77" s="9">
        <v>584</v>
      </c>
      <c r="T77" s="9">
        <v>662</v>
      </c>
      <c r="U77" s="9">
        <v>697</v>
      </c>
      <c r="V77" s="9">
        <v>727</v>
      </c>
      <c r="W77" s="9">
        <v>781</v>
      </c>
      <c r="X77" s="9">
        <v>812</v>
      </c>
      <c r="Y77" s="9">
        <v>865</v>
      </c>
      <c r="Z77" s="9">
        <v>951</v>
      </c>
      <c r="AA77" s="9">
        <v>1091</v>
      </c>
      <c r="AB77" s="9">
        <v>1232</v>
      </c>
      <c r="AC77" s="9">
        <v>1295</v>
      </c>
    </row>
    <row r="78" spans="1:45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Azerbaijan</v>
      </c>
      <c r="D78" s="6">
        <f t="shared" si="10"/>
        <v>1253</v>
      </c>
      <c r="E78" s="6">
        <f>IF(COUNTIF(I78:XFD78,"&gt;"&amp;0)=0,,HLOOKUP(COUNTIF(I78:XFD78,"&gt;"&amp;0)-1,I$1:XFD78,A78+1,FALSE))</f>
        <v>1253</v>
      </c>
      <c r="F78" s="7">
        <f>IF(COUNTIF(I78:XFD78,"&gt;"&amp;0)=0,,HLOOKUP(COUNTIF(I78:XFD78,"&gt;"&amp;0)-MIN($F$1+1,COUNTIF(I78:XFD78,"&gt;"&amp;0)),I$1:XFD78,A78+1,FALSE))</f>
        <v>991</v>
      </c>
      <c r="G78" s="8">
        <f t="shared" si="11"/>
        <v>1.0480342682889081</v>
      </c>
      <c r="H78" s="13" t="s">
        <v>104</v>
      </c>
      <c r="I78" s="9">
        <v>122</v>
      </c>
      <c r="J78" s="9">
        <v>165</v>
      </c>
      <c r="K78" s="9">
        <v>182</v>
      </c>
      <c r="L78" s="9">
        <v>209</v>
      </c>
      <c r="M78" s="9">
        <v>273</v>
      </c>
      <c r="N78" s="9">
        <v>298</v>
      </c>
      <c r="O78" s="9">
        <v>359</v>
      </c>
      <c r="P78" s="9">
        <v>400</v>
      </c>
      <c r="Q78" s="9">
        <v>443</v>
      </c>
      <c r="R78" s="9">
        <v>521</v>
      </c>
      <c r="S78" s="9">
        <v>584</v>
      </c>
      <c r="T78" s="9">
        <v>641</v>
      </c>
      <c r="U78" s="9">
        <v>717</v>
      </c>
      <c r="V78" s="9">
        <v>822</v>
      </c>
      <c r="W78" s="9">
        <v>926</v>
      </c>
      <c r="X78" s="9">
        <v>991</v>
      </c>
      <c r="Y78" s="9">
        <v>1058</v>
      </c>
      <c r="Z78" s="9">
        <v>1098</v>
      </c>
      <c r="AA78" s="9">
        <v>1148</v>
      </c>
      <c r="AB78" s="9">
        <v>1197</v>
      </c>
      <c r="AC78" s="9">
        <v>1253</v>
      </c>
    </row>
    <row r="79" spans="1:45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Slovenia</v>
      </c>
      <c r="D79" s="6">
        <f t="shared" si="10"/>
        <v>1248</v>
      </c>
      <c r="E79" s="6">
        <f>IF(COUNTIF(I79:XFD79,"&gt;"&amp;0)=0,,HLOOKUP(COUNTIF(I79:XFD79,"&gt;"&amp;0)-1,I$1:XFD79,A79+1,FALSE))</f>
        <v>1248</v>
      </c>
      <c r="F79" s="7">
        <f>IF(COUNTIF(I79:XFD79,"&gt;"&amp;0)=0,,HLOOKUP(COUNTIF(I79:XFD79,"&gt;"&amp;0)-MIN($F$1+1,COUNTIF(I79:XFD79,"&gt;"&amp;0)),I$1:XFD79,A79+1,FALSE))</f>
        <v>1160</v>
      </c>
      <c r="G79" s="8">
        <f t="shared" si="11"/>
        <v>1.0147319134894845</v>
      </c>
      <c r="H79" s="13" t="s">
        <v>141</v>
      </c>
      <c r="I79" s="9">
        <v>141</v>
      </c>
      <c r="J79" s="9">
        <v>181</v>
      </c>
      <c r="K79" s="9">
        <v>219</v>
      </c>
      <c r="L79" s="9">
        <v>253</v>
      </c>
      <c r="M79" s="9">
        <v>275</v>
      </c>
      <c r="N79" s="9">
        <v>275</v>
      </c>
      <c r="O79" s="9">
        <v>286</v>
      </c>
      <c r="P79" s="9">
        <v>341</v>
      </c>
      <c r="Q79" s="9">
        <v>383</v>
      </c>
      <c r="R79" s="9">
        <v>414</v>
      </c>
      <c r="S79" s="9">
        <v>442</v>
      </c>
      <c r="T79" s="9">
        <v>480</v>
      </c>
      <c r="U79" s="9">
        <v>528</v>
      </c>
      <c r="V79" s="9">
        <v>562</v>
      </c>
      <c r="W79" s="9">
        <v>632</v>
      </c>
      <c r="X79" s="9">
        <v>684</v>
      </c>
      <c r="Y79" s="9">
        <v>730</v>
      </c>
      <c r="Z79" s="9">
        <v>756</v>
      </c>
      <c r="AA79" s="9">
        <v>802</v>
      </c>
      <c r="AB79" s="9">
        <v>841</v>
      </c>
      <c r="AC79" s="9">
        <v>897</v>
      </c>
      <c r="AD79" s="9">
        <v>934</v>
      </c>
      <c r="AE79" s="9">
        <v>977</v>
      </c>
      <c r="AF79" s="9">
        <v>997</v>
      </c>
      <c r="AG79" s="9">
        <v>1021</v>
      </c>
      <c r="AH79" s="9">
        <v>1059</v>
      </c>
      <c r="AI79" s="9">
        <v>1091</v>
      </c>
      <c r="AJ79" s="9">
        <v>1124</v>
      </c>
      <c r="AK79" s="9">
        <v>1160</v>
      </c>
      <c r="AL79" s="9">
        <v>1188</v>
      </c>
      <c r="AM79" s="9">
        <v>1205</v>
      </c>
      <c r="AN79" s="9">
        <v>1212</v>
      </c>
      <c r="AO79" s="9">
        <v>1220</v>
      </c>
      <c r="AP79" s="9">
        <v>1248</v>
      </c>
    </row>
    <row r="80" spans="1:45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Bangladesh</v>
      </c>
      <c r="D80" s="6">
        <f t="shared" si="10"/>
        <v>1231</v>
      </c>
      <c r="E80" s="6">
        <f>IF(COUNTIF(I80:XFD80,"&gt;"&amp;0)=0,,HLOOKUP(COUNTIF(I80:XFD80,"&gt;"&amp;0)-1,I$1:XFD80,A80+1,FALSE))</f>
        <v>1231</v>
      </c>
      <c r="F80" s="7">
        <f>IF(COUNTIF(I80:XFD80,"&gt;"&amp;0)=0,,HLOOKUP(COUNTIF(I80:XFD80,"&gt;"&amp;0)-MIN($F$1+1,COUNTIF(I80:XFD80,"&gt;"&amp;0)),I$1:XFD80,A80+1,FALSE))</f>
        <v>424</v>
      </c>
      <c r="G80" s="8">
        <f t="shared" si="11"/>
        <v>1.2375946955510615</v>
      </c>
      <c r="H80" s="13" t="s">
        <v>202</v>
      </c>
      <c r="I80" s="9">
        <v>123</v>
      </c>
      <c r="J80" s="9">
        <v>164</v>
      </c>
      <c r="K80" s="9">
        <v>218</v>
      </c>
      <c r="L80" s="9">
        <v>330</v>
      </c>
      <c r="M80" s="9">
        <v>424</v>
      </c>
      <c r="N80" s="9">
        <v>482</v>
      </c>
      <c r="O80" s="9">
        <v>621</v>
      </c>
      <c r="P80" s="9">
        <v>803</v>
      </c>
      <c r="Q80" s="9">
        <v>1012</v>
      </c>
      <c r="R80" s="9">
        <v>1231</v>
      </c>
    </row>
    <row r="81" spans="1:40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Armenia</v>
      </c>
      <c r="D81" s="6">
        <f t="shared" si="10"/>
        <v>1111</v>
      </c>
      <c r="E81" s="6">
        <f>IF(COUNTIF(I81:XFD81,"&gt;"&amp;0)=0,,HLOOKUP(COUNTIF(I81:XFD81,"&gt;"&amp;0)-1,I$1:XFD81,A81+1,FALSE))</f>
        <v>1111</v>
      </c>
      <c r="F81" s="7">
        <f>IF(COUNTIF(I81:XFD81,"&gt;"&amp;0)=0,,HLOOKUP(COUNTIF(I81:XFD81,"&gt;"&amp;0)-MIN($F$1+1,COUNTIF(I81:XFD81,"&gt;"&amp;0)),I$1:XFD81,A81+1,FALSE))</f>
        <v>937</v>
      </c>
      <c r="G81" s="8">
        <f t="shared" si="11"/>
        <v>1.0346534104236489</v>
      </c>
      <c r="H81" s="13" t="s">
        <v>105</v>
      </c>
      <c r="I81" s="9">
        <v>115</v>
      </c>
      <c r="J81" s="9">
        <v>136</v>
      </c>
      <c r="K81" s="9">
        <v>160</v>
      </c>
      <c r="L81" s="9">
        <v>194</v>
      </c>
      <c r="M81" s="9">
        <v>235</v>
      </c>
      <c r="N81" s="9">
        <v>249</v>
      </c>
      <c r="O81" s="9">
        <v>265</v>
      </c>
      <c r="P81" s="9">
        <v>290</v>
      </c>
      <c r="Q81" s="9">
        <v>329</v>
      </c>
      <c r="R81" s="9">
        <v>407</v>
      </c>
      <c r="S81" s="9">
        <v>424</v>
      </c>
      <c r="T81" s="9">
        <v>482</v>
      </c>
      <c r="U81" s="9">
        <v>532</v>
      </c>
      <c r="V81" s="9">
        <v>571</v>
      </c>
      <c r="W81" s="9">
        <v>663</v>
      </c>
      <c r="X81" s="9">
        <v>736</v>
      </c>
      <c r="Y81" s="9">
        <v>770</v>
      </c>
      <c r="Z81" s="9">
        <v>822</v>
      </c>
      <c r="AA81" s="9">
        <v>833</v>
      </c>
      <c r="AB81" s="9">
        <v>853</v>
      </c>
      <c r="AC81" s="9">
        <v>881</v>
      </c>
      <c r="AD81" s="9">
        <v>921</v>
      </c>
      <c r="AE81" s="9">
        <v>937</v>
      </c>
      <c r="AF81" s="9">
        <v>967</v>
      </c>
      <c r="AG81" s="9">
        <v>1013</v>
      </c>
      <c r="AH81" s="9">
        <v>1039</v>
      </c>
      <c r="AI81" s="9">
        <v>1067</v>
      </c>
      <c r="AJ81" s="9">
        <v>1111</v>
      </c>
    </row>
    <row r="82" spans="1:40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Bosnia and Herzegovina</v>
      </c>
      <c r="D82" s="6">
        <f t="shared" si="10"/>
        <v>1110</v>
      </c>
      <c r="E82" s="6">
        <f>IF(COUNTIF(I82:XFD82,"&gt;"&amp;0)=0,,HLOOKUP(COUNTIF(I82:XFD82,"&gt;"&amp;0)-1,I$1:XFD82,A82+1,FALSE))</f>
        <v>1110</v>
      </c>
      <c r="F82" s="7">
        <f>IF(COUNTIF(I82:XFD82,"&gt;"&amp;0)=0,,HLOOKUP(COUNTIF(I82:XFD82,"&gt;"&amp;0)-MIN($F$1+1,COUNTIF(I82:XFD82,"&gt;"&amp;0)),I$1:XFD82,A82+1,FALSE))</f>
        <v>901</v>
      </c>
      <c r="G82" s="8">
        <f t="shared" si="11"/>
        <v>1.0426046020337743</v>
      </c>
      <c r="H82" s="13" t="s">
        <v>140</v>
      </c>
      <c r="I82" s="9">
        <v>126</v>
      </c>
      <c r="J82" s="9">
        <v>136</v>
      </c>
      <c r="K82" s="9">
        <v>166</v>
      </c>
      <c r="L82" s="9">
        <v>176</v>
      </c>
      <c r="M82" s="9">
        <v>191</v>
      </c>
      <c r="N82" s="9">
        <v>237</v>
      </c>
      <c r="O82" s="9">
        <v>258</v>
      </c>
      <c r="P82" s="9">
        <v>323</v>
      </c>
      <c r="Q82" s="9">
        <v>368</v>
      </c>
      <c r="R82" s="9">
        <v>420</v>
      </c>
      <c r="S82" s="9">
        <v>459</v>
      </c>
      <c r="T82" s="9">
        <v>533</v>
      </c>
      <c r="U82" s="9">
        <v>579</v>
      </c>
      <c r="V82" s="9">
        <v>624</v>
      </c>
      <c r="W82" s="9">
        <v>654</v>
      </c>
      <c r="X82" s="9">
        <v>674</v>
      </c>
      <c r="Y82" s="9">
        <v>764</v>
      </c>
      <c r="Z82" s="9">
        <v>804</v>
      </c>
      <c r="AA82" s="9">
        <v>858</v>
      </c>
      <c r="AB82" s="9">
        <v>901</v>
      </c>
      <c r="AC82" s="9">
        <v>946</v>
      </c>
      <c r="AD82" s="9">
        <v>1009</v>
      </c>
      <c r="AE82" s="9">
        <v>1037</v>
      </c>
      <c r="AF82" s="9">
        <v>1083</v>
      </c>
      <c r="AG82" s="9">
        <v>1110</v>
      </c>
    </row>
    <row r="83" spans="1:40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Lithuania</v>
      </c>
      <c r="D83" s="6">
        <f t="shared" si="10"/>
        <v>1091</v>
      </c>
      <c r="E83" s="6">
        <f>IF(COUNTIF(I83:XFD83,"&gt;"&amp;0)=0,,HLOOKUP(COUNTIF(I83:XFD83,"&gt;"&amp;0)-1,I$1:XFD83,A83+1,FALSE))</f>
        <v>1091</v>
      </c>
      <c r="F83" s="7">
        <f>IF(COUNTIF(I83:XFD83,"&gt;"&amp;0)=0,,HLOOKUP(COUNTIF(I83:XFD83,"&gt;"&amp;0)-MIN($F$1+1,COUNTIF(I83:XFD83,"&gt;"&amp;0)),I$1:XFD83,A83+1,FALSE))</f>
        <v>999</v>
      </c>
      <c r="G83" s="8">
        <f t="shared" si="11"/>
        <v>1.0177751723586337</v>
      </c>
      <c r="H83" s="13" t="s">
        <v>93</v>
      </c>
      <c r="I83" s="9">
        <v>143</v>
      </c>
      <c r="J83" s="9">
        <v>179</v>
      </c>
      <c r="K83" s="9">
        <v>209</v>
      </c>
      <c r="L83" s="9">
        <v>274</v>
      </c>
      <c r="M83" s="9">
        <v>299</v>
      </c>
      <c r="N83" s="9">
        <v>358</v>
      </c>
      <c r="O83" s="9">
        <v>394</v>
      </c>
      <c r="P83" s="9">
        <v>460</v>
      </c>
      <c r="Q83" s="9">
        <v>491</v>
      </c>
      <c r="R83" s="9">
        <v>537</v>
      </c>
      <c r="S83" s="9">
        <v>581</v>
      </c>
      <c r="T83" s="9">
        <v>649</v>
      </c>
      <c r="U83" s="9">
        <v>696</v>
      </c>
      <c r="V83" s="9">
        <v>771</v>
      </c>
      <c r="W83" s="9">
        <v>811</v>
      </c>
      <c r="X83" s="9">
        <v>843</v>
      </c>
      <c r="Y83" s="9">
        <v>880</v>
      </c>
      <c r="Z83" s="9">
        <v>912</v>
      </c>
      <c r="AA83" s="9">
        <v>955</v>
      </c>
      <c r="AB83" s="9">
        <v>999</v>
      </c>
      <c r="AC83" s="9">
        <v>1026</v>
      </c>
      <c r="AD83" s="9">
        <v>1053</v>
      </c>
      <c r="AE83" s="9">
        <v>1062</v>
      </c>
      <c r="AF83" s="9">
        <v>1070</v>
      </c>
      <c r="AG83" s="9">
        <v>1091</v>
      </c>
    </row>
    <row r="84" spans="1:40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North Macedonia</v>
      </c>
      <c r="D84" s="6">
        <f t="shared" si="10"/>
        <v>974</v>
      </c>
      <c r="E84" s="6">
        <f>IF(COUNTIF(I84:XFD84,"&gt;"&amp;0)=0,,HLOOKUP(COUNTIF(I84:XFD84,"&gt;"&amp;0)-1,I$1:XFD84,A84+1,FALSE))</f>
        <v>974</v>
      </c>
      <c r="F84" s="7">
        <f>IF(COUNTIF(I84:XFD84,"&gt;"&amp;0)=0,,HLOOKUP(COUNTIF(I84:XFD84,"&gt;"&amp;0)-MIN($F$1+1,COUNTIF(I84:XFD84,"&gt;"&amp;0)),I$1:XFD84,A84+1,FALSE))</f>
        <v>711</v>
      </c>
      <c r="G84" s="8">
        <f t="shared" si="11"/>
        <v>1.0649712194097818</v>
      </c>
      <c r="H84" s="13" t="s">
        <v>84</v>
      </c>
      <c r="I84" s="9">
        <v>115</v>
      </c>
      <c r="J84" s="9">
        <v>136</v>
      </c>
      <c r="K84" s="9">
        <v>148</v>
      </c>
      <c r="L84" s="9">
        <v>177</v>
      </c>
      <c r="M84" s="9">
        <v>201</v>
      </c>
      <c r="N84" s="9">
        <v>219</v>
      </c>
      <c r="O84" s="9">
        <v>241</v>
      </c>
      <c r="P84" s="9">
        <v>259</v>
      </c>
      <c r="Q84" s="9">
        <v>285</v>
      </c>
      <c r="R84" s="9">
        <v>329</v>
      </c>
      <c r="S84" s="9">
        <v>354</v>
      </c>
      <c r="T84" s="9">
        <v>384</v>
      </c>
      <c r="U84" s="9">
        <v>430</v>
      </c>
      <c r="V84" s="9">
        <v>483</v>
      </c>
      <c r="W84" s="9">
        <v>555</v>
      </c>
      <c r="X84" s="9">
        <v>570</v>
      </c>
      <c r="Y84" s="9">
        <v>599</v>
      </c>
      <c r="Z84" s="9">
        <v>617</v>
      </c>
      <c r="AA84" s="9">
        <v>663</v>
      </c>
      <c r="AB84" s="9">
        <v>711</v>
      </c>
      <c r="AC84" s="9">
        <v>760</v>
      </c>
      <c r="AD84" s="9">
        <v>828</v>
      </c>
      <c r="AE84" s="9">
        <v>854</v>
      </c>
      <c r="AF84" s="9">
        <v>908</v>
      </c>
      <c r="AG84" s="9">
        <v>974</v>
      </c>
    </row>
    <row r="85" spans="1:40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Oman</v>
      </c>
      <c r="D85" s="6">
        <f t="shared" si="10"/>
        <v>910</v>
      </c>
      <c r="E85" s="6">
        <f>IF(COUNTIF(I85:XFD85,"&gt;"&amp;0)=0,,HLOOKUP(COUNTIF(I85:XFD85,"&gt;"&amp;0)-1,I$1:XFD85,A85+1,FALSE))</f>
        <v>910</v>
      </c>
      <c r="F85" s="7">
        <f>IF(COUNTIF(I85:XFD85,"&gt;"&amp;0)=0,,HLOOKUP(COUNTIF(I85:XFD85,"&gt;"&amp;0)-MIN($F$1+1,COUNTIF(I85:XFD85,"&gt;"&amp;0)),I$1:XFD85,A85+1,FALSE))</f>
        <v>484</v>
      </c>
      <c r="G85" s="8">
        <f t="shared" si="11"/>
        <v>1.1345906652854143</v>
      </c>
      <c r="H85" s="13" t="s">
        <v>71</v>
      </c>
      <c r="I85" s="9">
        <v>109</v>
      </c>
      <c r="J85" s="9">
        <v>131</v>
      </c>
      <c r="K85" s="9">
        <v>152</v>
      </c>
      <c r="L85" s="9">
        <v>167</v>
      </c>
      <c r="M85" s="9">
        <v>179</v>
      </c>
      <c r="N85" s="9">
        <v>192</v>
      </c>
      <c r="O85" s="9">
        <v>210</v>
      </c>
      <c r="P85" s="9">
        <v>231</v>
      </c>
      <c r="Q85" s="9">
        <v>252</v>
      </c>
      <c r="R85" s="9">
        <v>277</v>
      </c>
      <c r="S85" s="9">
        <v>298</v>
      </c>
      <c r="T85" s="9">
        <v>331</v>
      </c>
      <c r="U85" s="9">
        <v>371</v>
      </c>
      <c r="V85" s="9">
        <v>419</v>
      </c>
      <c r="W85" s="9">
        <v>457</v>
      </c>
      <c r="X85" s="9">
        <v>484</v>
      </c>
      <c r="Y85" s="9">
        <v>546</v>
      </c>
      <c r="Z85" s="9">
        <v>599</v>
      </c>
      <c r="AA85" s="9">
        <v>727</v>
      </c>
      <c r="AB85" s="9">
        <v>813</v>
      </c>
      <c r="AC85" s="9">
        <v>910</v>
      </c>
    </row>
    <row r="86" spans="1:40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Slovakia</v>
      </c>
      <c r="D86" s="6">
        <f t="shared" si="10"/>
        <v>863</v>
      </c>
      <c r="E86" s="6">
        <f>IF(COUNTIF(I86:XFD86,"&gt;"&amp;0)=0,,HLOOKUP(COUNTIF(I86:XFD86,"&gt;"&amp;0)-1,I$1:XFD86,A86+1,FALSE))</f>
        <v>863</v>
      </c>
      <c r="F86" s="7">
        <f>IF(COUNTIF(I86:XFD86,"&gt;"&amp;0)=0,,HLOOKUP(COUNTIF(I86:XFD86,"&gt;"&amp;0)-MIN($F$1+1,COUNTIF(I86:XFD86,"&gt;"&amp;0)),I$1:XFD86,A86+1,FALSE))</f>
        <v>715</v>
      </c>
      <c r="G86" s="8">
        <f t="shared" si="11"/>
        <v>1.038343266188172</v>
      </c>
      <c r="H86" s="13" t="s">
        <v>162</v>
      </c>
      <c r="I86" s="9">
        <v>105</v>
      </c>
      <c r="J86" s="9">
        <v>123</v>
      </c>
      <c r="K86" s="9">
        <v>137</v>
      </c>
      <c r="L86" s="9">
        <v>178</v>
      </c>
      <c r="M86" s="9">
        <v>185</v>
      </c>
      <c r="N86" s="9">
        <v>186</v>
      </c>
      <c r="O86" s="9">
        <v>204</v>
      </c>
      <c r="P86" s="9">
        <v>216</v>
      </c>
      <c r="Q86" s="9">
        <v>226</v>
      </c>
      <c r="R86" s="9">
        <v>269</v>
      </c>
      <c r="S86" s="9">
        <v>292</v>
      </c>
      <c r="T86" s="9">
        <v>314</v>
      </c>
      <c r="U86" s="9">
        <v>336</v>
      </c>
      <c r="V86" s="9">
        <v>363</v>
      </c>
      <c r="W86" s="9">
        <v>400</v>
      </c>
      <c r="X86" s="9">
        <v>426</v>
      </c>
      <c r="Y86" s="9">
        <v>450</v>
      </c>
      <c r="Z86" s="9">
        <v>471</v>
      </c>
      <c r="AA86" s="9">
        <v>485</v>
      </c>
      <c r="AB86" s="9">
        <v>534</v>
      </c>
      <c r="AC86" s="9">
        <v>581</v>
      </c>
      <c r="AD86" s="9">
        <v>682</v>
      </c>
      <c r="AE86" s="9">
        <v>701</v>
      </c>
      <c r="AF86" s="9">
        <v>715</v>
      </c>
      <c r="AG86" s="9">
        <v>728</v>
      </c>
      <c r="AH86" s="9">
        <v>742</v>
      </c>
      <c r="AI86" s="9">
        <v>769</v>
      </c>
      <c r="AJ86" s="9">
        <v>835</v>
      </c>
      <c r="AK86" s="9">
        <v>863</v>
      </c>
    </row>
    <row r="87" spans="1:40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Cameroon</v>
      </c>
      <c r="D87" s="6">
        <f t="shared" si="10"/>
        <v>848</v>
      </c>
      <c r="E87" s="6">
        <f>IF(COUNTIF(I87:XFD87,"&gt;"&amp;0)=0,,HLOOKUP(COUNTIF(I87:XFD87,"&gt;"&amp;0)-1,I$1:XFD87,A87+1,FALSE))</f>
        <v>848</v>
      </c>
      <c r="F87" s="7">
        <f>IF(COUNTIF(I87:XFD87,"&gt;"&amp;0)=0,,HLOOKUP(COUNTIF(I87:XFD87,"&gt;"&amp;0)-MIN($F$1+1,COUNTIF(I87:XFD87,"&gt;"&amp;0)),I$1:XFD87,A87+1,FALSE))</f>
        <v>820</v>
      </c>
      <c r="G87" s="8">
        <f t="shared" si="11"/>
        <v>1.0067378570144385</v>
      </c>
      <c r="H87" s="13" t="s">
        <v>157</v>
      </c>
      <c r="I87" s="9">
        <v>139</v>
      </c>
      <c r="J87" s="9">
        <v>139</v>
      </c>
      <c r="K87" s="9">
        <v>193</v>
      </c>
      <c r="L87" s="9">
        <v>233</v>
      </c>
      <c r="M87" s="9">
        <v>306</v>
      </c>
      <c r="N87" s="9">
        <v>509</v>
      </c>
      <c r="O87" s="9">
        <v>555</v>
      </c>
      <c r="P87" s="9">
        <v>650</v>
      </c>
      <c r="Q87" s="9">
        <v>658</v>
      </c>
      <c r="R87" s="9">
        <v>658</v>
      </c>
      <c r="S87" s="9">
        <v>730</v>
      </c>
      <c r="T87" s="9">
        <v>730</v>
      </c>
      <c r="U87" s="9">
        <v>820</v>
      </c>
      <c r="V87" s="9">
        <v>820</v>
      </c>
      <c r="W87" s="9">
        <v>820</v>
      </c>
      <c r="X87" s="9">
        <v>820</v>
      </c>
      <c r="Y87" s="9">
        <v>848</v>
      </c>
      <c r="Z87" s="9">
        <v>848</v>
      </c>
    </row>
    <row r="88" spans="1:40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Cuba</v>
      </c>
      <c r="D88" s="6">
        <f t="shared" si="10"/>
        <v>814</v>
      </c>
      <c r="E88" s="6">
        <f>IF(COUNTIF(I88:XFD88,"&gt;"&amp;0)=0,,HLOOKUP(COUNTIF(I88:XFD88,"&gt;"&amp;0)-1,I$1:XFD88,A88+1,FALSE))</f>
        <v>814</v>
      </c>
      <c r="F88" s="7">
        <f>IF(COUNTIF(I88:XFD88,"&gt;"&amp;0)=0,,HLOOKUP(COUNTIF(I88:XFD88,"&gt;"&amp;0)-MIN($F$1+1,COUNTIF(I88:XFD88,"&gt;"&amp;0)),I$1:XFD88,A88+1,FALSE))</f>
        <v>564</v>
      </c>
      <c r="G88" s="8">
        <f t="shared" si="11"/>
        <v>1.0761407082089465</v>
      </c>
      <c r="H88" s="13" t="s">
        <v>410</v>
      </c>
      <c r="I88" s="9">
        <v>119</v>
      </c>
      <c r="J88" s="9">
        <v>139</v>
      </c>
      <c r="K88" s="9">
        <v>170</v>
      </c>
      <c r="L88" s="9">
        <v>186</v>
      </c>
      <c r="M88" s="9">
        <v>212</v>
      </c>
      <c r="N88" s="9">
        <v>233</v>
      </c>
      <c r="O88" s="9">
        <v>269</v>
      </c>
      <c r="P88" s="9">
        <v>288</v>
      </c>
      <c r="Q88" s="9">
        <v>320</v>
      </c>
      <c r="R88" s="9">
        <v>350</v>
      </c>
      <c r="S88" s="9">
        <v>396</v>
      </c>
      <c r="T88" s="9">
        <v>457</v>
      </c>
      <c r="U88" s="9">
        <v>515</v>
      </c>
      <c r="V88" s="9">
        <v>564</v>
      </c>
      <c r="W88" s="9">
        <v>620</v>
      </c>
      <c r="X88" s="9">
        <v>669</v>
      </c>
      <c r="Y88" s="9">
        <v>726</v>
      </c>
      <c r="Z88" s="9">
        <v>766</v>
      </c>
      <c r="AA88" s="9">
        <v>814</v>
      </c>
    </row>
    <row r="89" spans="1:40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Afghanistan</v>
      </c>
      <c r="D89" s="6">
        <f t="shared" si="10"/>
        <v>784</v>
      </c>
      <c r="E89" s="6">
        <f>IF(COUNTIF(I89:XFD89,"&gt;"&amp;0)=0,,HLOOKUP(COUNTIF(I89:XFD89,"&gt;"&amp;0)-1,I$1:XFD89,A89+1,FALSE))</f>
        <v>784</v>
      </c>
      <c r="F89" s="7">
        <f>IF(COUNTIF(I89:XFD89,"&gt;"&amp;0)=0,,HLOOKUP(COUNTIF(I89:XFD89,"&gt;"&amp;0)-MIN($F$1+1,COUNTIF(I89:XFD89,"&gt;"&amp;0)),I$1:XFD89,A89+1,FALSE))</f>
        <v>521</v>
      </c>
      <c r="G89" s="8">
        <f t="shared" si="11"/>
        <v>1.0851647249718068</v>
      </c>
      <c r="H89" s="13" t="s">
        <v>72</v>
      </c>
      <c r="I89" s="9">
        <v>110</v>
      </c>
      <c r="J89" s="9">
        <v>110</v>
      </c>
      <c r="K89" s="9">
        <v>120</v>
      </c>
      <c r="L89" s="9">
        <v>170</v>
      </c>
      <c r="M89" s="9">
        <v>174</v>
      </c>
      <c r="N89" s="9">
        <v>237</v>
      </c>
      <c r="O89" s="9">
        <v>273</v>
      </c>
      <c r="P89" s="9">
        <v>281</v>
      </c>
      <c r="Q89" s="9">
        <v>299</v>
      </c>
      <c r="R89" s="9">
        <v>349</v>
      </c>
      <c r="S89" s="9">
        <v>367</v>
      </c>
      <c r="T89" s="9">
        <v>423</v>
      </c>
      <c r="U89" s="9">
        <v>444</v>
      </c>
      <c r="V89" s="9">
        <v>484</v>
      </c>
      <c r="W89" s="9">
        <v>521</v>
      </c>
      <c r="X89" s="9">
        <v>555</v>
      </c>
      <c r="Y89" s="9">
        <v>607</v>
      </c>
      <c r="Z89" s="9">
        <v>665</v>
      </c>
      <c r="AA89" s="9">
        <v>714</v>
      </c>
      <c r="AB89" s="9">
        <v>784</v>
      </c>
    </row>
    <row r="90" spans="1:40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Tunisia</v>
      </c>
      <c r="D90" s="6">
        <f t="shared" si="10"/>
        <v>780</v>
      </c>
      <c r="E90" s="6">
        <f>IF(COUNTIF(I90:XFD90,"&gt;"&amp;0)=0,,HLOOKUP(COUNTIF(I90:XFD90,"&gt;"&amp;0)-1,I$1:XFD90,A90+1,FALSE))</f>
        <v>780</v>
      </c>
      <c r="F90" s="7">
        <f>IF(COUNTIF(I90:XFD90,"&gt;"&amp;0)=0,,HLOOKUP(COUNTIF(I90:XFD90,"&gt;"&amp;0)-MIN($F$1+1,COUNTIF(I90:XFD90,"&gt;"&amp;0)),I$1:XFD90,A90+1,FALSE))</f>
        <v>671</v>
      </c>
      <c r="G90" s="8">
        <f t="shared" si="11"/>
        <v>1.0305626925743701</v>
      </c>
      <c r="H90" s="13" t="s">
        <v>138</v>
      </c>
      <c r="I90" s="9">
        <v>114</v>
      </c>
      <c r="J90" s="9">
        <v>173</v>
      </c>
      <c r="K90" s="9">
        <v>197</v>
      </c>
      <c r="L90" s="9">
        <v>227</v>
      </c>
      <c r="M90" s="9">
        <v>278</v>
      </c>
      <c r="N90" s="9">
        <v>312</v>
      </c>
      <c r="O90" s="9">
        <v>312</v>
      </c>
      <c r="P90" s="9">
        <v>394</v>
      </c>
      <c r="Q90" s="9">
        <v>423</v>
      </c>
      <c r="R90" s="9">
        <v>455</v>
      </c>
      <c r="S90" s="9">
        <v>495</v>
      </c>
      <c r="T90" s="9">
        <v>553</v>
      </c>
      <c r="U90" s="9">
        <v>574</v>
      </c>
      <c r="V90" s="9">
        <v>596</v>
      </c>
      <c r="W90" s="9">
        <v>623</v>
      </c>
      <c r="X90" s="9">
        <v>628</v>
      </c>
      <c r="Y90" s="9">
        <v>643</v>
      </c>
      <c r="Z90" s="9">
        <v>671</v>
      </c>
      <c r="AA90" s="9">
        <v>685</v>
      </c>
      <c r="AB90" s="9">
        <v>707</v>
      </c>
      <c r="AC90" s="9">
        <v>726</v>
      </c>
      <c r="AD90" s="9">
        <v>747</v>
      </c>
      <c r="AE90" s="9">
        <v>780</v>
      </c>
    </row>
    <row r="91" spans="1:40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Bulgaria</v>
      </c>
      <c r="D91" s="6">
        <f t="shared" si="10"/>
        <v>747</v>
      </c>
      <c r="E91" s="6">
        <f>IF(COUNTIF(I91:XFD91,"&gt;"&amp;0)=0,,HLOOKUP(COUNTIF(I91:XFD91,"&gt;"&amp;0)-1,I$1:XFD91,A91+1,FALSE))</f>
        <v>747</v>
      </c>
      <c r="F91" s="7">
        <f>IF(COUNTIF(I91:XFD91,"&gt;"&amp;0)=0,,HLOOKUP(COUNTIF(I91:XFD91,"&gt;"&amp;0)-MIN($F$1+1,COUNTIF(I91:XFD91,"&gt;"&amp;0)),I$1:XFD91,A91+1,FALSE))</f>
        <v>635</v>
      </c>
      <c r="G91" s="8">
        <f t="shared" si="11"/>
        <v>1.0330215352896444</v>
      </c>
      <c r="H91" s="13" t="s">
        <v>199</v>
      </c>
      <c r="I91" s="9">
        <v>127</v>
      </c>
      <c r="J91" s="9">
        <v>163</v>
      </c>
      <c r="K91" s="9">
        <v>187</v>
      </c>
      <c r="L91" s="9">
        <v>201</v>
      </c>
      <c r="M91" s="9">
        <v>218</v>
      </c>
      <c r="N91" s="9">
        <v>242</v>
      </c>
      <c r="O91" s="9">
        <v>264</v>
      </c>
      <c r="P91" s="9">
        <v>293</v>
      </c>
      <c r="Q91" s="9">
        <v>331</v>
      </c>
      <c r="R91" s="9">
        <v>346</v>
      </c>
      <c r="S91" s="9">
        <v>359</v>
      </c>
      <c r="T91" s="9">
        <v>399</v>
      </c>
      <c r="U91" s="9">
        <v>422</v>
      </c>
      <c r="V91" s="9">
        <v>457</v>
      </c>
      <c r="W91" s="9">
        <v>485</v>
      </c>
      <c r="X91" s="9">
        <v>503</v>
      </c>
      <c r="Y91" s="9">
        <v>531</v>
      </c>
      <c r="Z91" s="9">
        <v>549</v>
      </c>
      <c r="AA91" s="9">
        <v>577</v>
      </c>
      <c r="AB91" s="9">
        <v>593</v>
      </c>
      <c r="AC91" s="9">
        <v>618</v>
      </c>
      <c r="AD91" s="9">
        <v>635</v>
      </c>
      <c r="AE91" s="9">
        <v>661</v>
      </c>
      <c r="AF91" s="9">
        <v>675</v>
      </c>
      <c r="AG91" s="9">
        <v>685</v>
      </c>
      <c r="AH91" s="9">
        <v>713</v>
      </c>
      <c r="AI91" s="9">
        <v>747</v>
      </c>
    </row>
    <row r="92" spans="1:40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Cyprus</v>
      </c>
      <c r="D92" s="6">
        <f t="shared" si="10"/>
        <v>715</v>
      </c>
      <c r="E92" s="6">
        <f>IF(COUNTIF(I92:XFD92,"&gt;"&amp;0)=0,,HLOOKUP(COUNTIF(I92:XFD92,"&gt;"&amp;0)-1,I$1:XFD92,A92+1,FALSE))</f>
        <v>715</v>
      </c>
      <c r="F92" s="7">
        <f>IF(COUNTIF(I92:XFD92,"&gt;"&amp;0)=0,,HLOOKUP(COUNTIF(I92:XFD92,"&gt;"&amp;0)-MIN($F$1+1,COUNTIF(I92:XFD92,"&gt;"&amp;0)),I$1:XFD92,A92+1,FALSE))</f>
        <v>595</v>
      </c>
      <c r="G92" s="8">
        <f t="shared" si="11"/>
        <v>1.0374276413668511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  <c r="R92" s="9">
        <v>320</v>
      </c>
      <c r="S92" s="9">
        <v>356</v>
      </c>
      <c r="T92" s="9">
        <v>396</v>
      </c>
      <c r="U92" s="9">
        <v>426</v>
      </c>
      <c r="V92" s="9">
        <v>446</v>
      </c>
      <c r="W92" s="9">
        <v>465</v>
      </c>
      <c r="X92" s="9">
        <v>494</v>
      </c>
      <c r="Y92" s="9">
        <v>526</v>
      </c>
      <c r="Z92" s="9">
        <v>564</v>
      </c>
      <c r="AA92" s="9">
        <v>595</v>
      </c>
      <c r="AB92" s="9">
        <v>616</v>
      </c>
      <c r="AC92" s="9">
        <v>633</v>
      </c>
      <c r="AD92" s="9">
        <v>662</v>
      </c>
      <c r="AE92" s="9">
        <v>695</v>
      </c>
      <c r="AF92" s="9">
        <v>715</v>
      </c>
    </row>
    <row r="93" spans="1:40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Andorra</v>
      </c>
      <c r="D93" s="6">
        <f t="shared" si="10"/>
        <v>673</v>
      </c>
      <c r="E93" s="6">
        <f>IF(COUNTIF(I93:XFD93,"&gt;"&amp;0)=0,,HLOOKUP(COUNTIF(I93:XFD93,"&gt;"&amp;0)-1,I$1:XFD93,A93+1,FALSE))</f>
        <v>673</v>
      </c>
      <c r="F93" s="7">
        <f>IF(COUNTIF(I93:XFD93,"&gt;"&amp;0)=0,,HLOOKUP(COUNTIF(I93:XFD93,"&gt;"&amp;0)-MIN($F$1+1,COUNTIF(I93:XFD93,"&gt;"&amp;0)),I$1:XFD93,A93+1,FALSE))</f>
        <v>601</v>
      </c>
      <c r="G93" s="8">
        <f t="shared" si="11"/>
        <v>1.0228880817921024</v>
      </c>
      <c r="H93" s="13" t="s">
        <v>109</v>
      </c>
      <c r="I93" s="9">
        <v>113</v>
      </c>
      <c r="J93" s="9">
        <v>133</v>
      </c>
      <c r="K93" s="9">
        <v>164</v>
      </c>
      <c r="L93" s="9">
        <v>188</v>
      </c>
      <c r="M93" s="9">
        <v>224</v>
      </c>
      <c r="N93" s="9">
        <v>267</v>
      </c>
      <c r="O93" s="9">
        <v>308</v>
      </c>
      <c r="P93" s="9">
        <v>334</v>
      </c>
      <c r="Q93" s="9">
        <v>370</v>
      </c>
      <c r="R93" s="9">
        <v>376</v>
      </c>
      <c r="S93" s="9">
        <v>390</v>
      </c>
      <c r="T93" s="9">
        <v>428</v>
      </c>
      <c r="U93" s="9">
        <v>439</v>
      </c>
      <c r="V93" s="9">
        <v>466</v>
      </c>
      <c r="W93" s="9">
        <v>501</v>
      </c>
      <c r="X93" s="9">
        <v>525</v>
      </c>
      <c r="Y93" s="9">
        <v>545</v>
      </c>
      <c r="Z93" s="9">
        <v>564</v>
      </c>
      <c r="AA93" s="9">
        <v>583</v>
      </c>
      <c r="AB93" s="9">
        <v>601</v>
      </c>
      <c r="AC93" s="9">
        <v>601</v>
      </c>
      <c r="AD93" s="9">
        <v>638</v>
      </c>
      <c r="AE93" s="9">
        <v>646</v>
      </c>
      <c r="AF93" s="9">
        <v>659</v>
      </c>
      <c r="AG93" s="9">
        <v>673</v>
      </c>
    </row>
    <row r="94" spans="1:40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Latvia</v>
      </c>
      <c r="D94" s="6">
        <f t="shared" si="10"/>
        <v>666</v>
      </c>
      <c r="E94" s="6">
        <f>IF(COUNTIF(I94:XFD94,"&gt;"&amp;0)=0,,HLOOKUP(COUNTIF(I94:XFD94,"&gt;"&amp;0)-1,I$1:XFD94,A94+1,FALSE))</f>
        <v>666</v>
      </c>
      <c r="F94" s="7">
        <f>IF(COUNTIF(I94:XFD94,"&gt;"&amp;0)=0,,HLOOKUP(COUNTIF(I94:XFD94,"&gt;"&amp;0)-MIN($F$1+1,COUNTIF(I94:XFD94,"&gt;"&amp;0)),I$1:XFD94,A94+1,FALSE))</f>
        <v>612</v>
      </c>
      <c r="G94" s="8">
        <f t="shared" si="11"/>
        <v>1.0170552861710354</v>
      </c>
      <c r="H94" s="13" t="s">
        <v>111</v>
      </c>
      <c r="I94" s="9">
        <v>111</v>
      </c>
      <c r="J94" s="9">
        <v>124</v>
      </c>
      <c r="K94" s="9">
        <v>139</v>
      </c>
      <c r="L94" s="9">
        <v>180</v>
      </c>
      <c r="M94" s="9">
        <v>197</v>
      </c>
      <c r="N94" s="9">
        <v>221</v>
      </c>
      <c r="O94" s="9">
        <v>244</v>
      </c>
      <c r="P94" s="9">
        <v>280</v>
      </c>
      <c r="Q94" s="9">
        <v>305</v>
      </c>
      <c r="R94" s="9">
        <v>347</v>
      </c>
      <c r="S94" s="9">
        <v>376</v>
      </c>
      <c r="T94" s="9">
        <v>398</v>
      </c>
      <c r="U94" s="9">
        <v>446</v>
      </c>
      <c r="V94" s="9">
        <v>458</v>
      </c>
      <c r="W94" s="9">
        <v>493</v>
      </c>
      <c r="X94" s="9">
        <v>509</v>
      </c>
      <c r="Y94" s="9">
        <v>533</v>
      </c>
      <c r="Z94" s="9">
        <v>542</v>
      </c>
      <c r="AA94" s="9">
        <v>548</v>
      </c>
      <c r="AB94" s="9">
        <v>577</v>
      </c>
      <c r="AC94" s="9">
        <v>589</v>
      </c>
      <c r="AD94" s="9">
        <v>612</v>
      </c>
      <c r="AE94" s="9">
        <v>630</v>
      </c>
      <c r="AF94" s="9">
        <v>651</v>
      </c>
      <c r="AG94" s="9">
        <v>655</v>
      </c>
      <c r="AH94" s="9">
        <v>657</v>
      </c>
      <c r="AI94" s="9">
        <v>666</v>
      </c>
    </row>
    <row r="95" spans="1:40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Lebanon</v>
      </c>
      <c r="D95" s="6">
        <f t="shared" si="10"/>
        <v>658</v>
      </c>
      <c r="E95" s="6">
        <f>IF(COUNTIF(I95:XFD95,"&gt;"&amp;0)=0,,HLOOKUP(COUNTIF(I95:XFD95,"&gt;"&amp;0)-1,I$1:XFD95,A95+1,FALSE))</f>
        <v>658</v>
      </c>
      <c r="F95" s="7">
        <f>IF(COUNTIF(I95:XFD95,"&gt;"&amp;0)=0,,HLOOKUP(COUNTIF(I95:XFD95,"&gt;"&amp;0)-MIN($F$1+1,COUNTIF(I95:XFD95,"&gt;"&amp;0)),I$1:XFD95,A95+1,FALSE))</f>
        <v>609</v>
      </c>
      <c r="G95" s="8">
        <f t="shared" si="11"/>
        <v>1.0155977269624867</v>
      </c>
      <c r="H95" s="13" t="s">
        <v>67</v>
      </c>
      <c r="I95" s="9">
        <v>110</v>
      </c>
      <c r="J95" s="9">
        <v>110</v>
      </c>
      <c r="K95" s="9">
        <v>120</v>
      </c>
      <c r="L95" s="9">
        <v>133</v>
      </c>
      <c r="M95" s="9">
        <v>157</v>
      </c>
      <c r="N95" s="9">
        <v>163</v>
      </c>
      <c r="O95" s="9">
        <v>187</v>
      </c>
      <c r="P95" s="9">
        <v>248</v>
      </c>
      <c r="Q95" s="9">
        <v>267</v>
      </c>
      <c r="R95" s="9">
        <v>318</v>
      </c>
      <c r="S95" s="9">
        <v>333</v>
      </c>
      <c r="T95" s="9">
        <v>368</v>
      </c>
      <c r="U95" s="9">
        <v>391</v>
      </c>
      <c r="V95" s="9">
        <v>412</v>
      </c>
      <c r="W95" s="9">
        <v>438</v>
      </c>
      <c r="X95" s="9">
        <v>446</v>
      </c>
      <c r="Y95" s="9">
        <v>470</v>
      </c>
      <c r="Z95" s="9">
        <v>479</v>
      </c>
      <c r="AA95" s="9">
        <v>494</v>
      </c>
      <c r="AB95" s="9">
        <v>508</v>
      </c>
      <c r="AC95" s="9">
        <v>520</v>
      </c>
      <c r="AD95" s="9">
        <v>527</v>
      </c>
      <c r="AE95" s="9">
        <v>541</v>
      </c>
      <c r="AF95" s="9">
        <v>548</v>
      </c>
      <c r="AG95" s="9">
        <v>576</v>
      </c>
      <c r="AH95" s="9">
        <v>582</v>
      </c>
      <c r="AI95" s="9">
        <v>609</v>
      </c>
      <c r="AJ95" s="9">
        <v>619</v>
      </c>
      <c r="AK95" s="9">
        <v>630</v>
      </c>
      <c r="AL95" s="9">
        <v>632</v>
      </c>
      <c r="AM95" s="9">
        <v>641</v>
      </c>
      <c r="AN95" s="9">
        <v>658</v>
      </c>
    </row>
    <row r="96" spans="1:40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Cote d'Ivoire</v>
      </c>
      <c r="D96" s="6">
        <f t="shared" si="10"/>
        <v>638</v>
      </c>
      <c r="E96" s="6">
        <f>IF(COUNTIF(I96:XFD96,"&gt;"&amp;0)=0,,HLOOKUP(COUNTIF(I96:XFD96,"&gt;"&amp;0)-1,I$1:XFD96,A96+1,FALSE))</f>
        <v>638</v>
      </c>
      <c r="F96" s="7">
        <f>IF(COUNTIF(I96:XFD96,"&gt;"&amp;0)=0,,HLOOKUP(COUNTIF(I96:XFD96,"&gt;"&amp;0)-MIN($F$1+1,COUNTIF(I96:XFD96,"&gt;"&amp;0)),I$1:XFD96,A96+1,FALSE))</f>
        <v>444</v>
      </c>
      <c r="G96" s="8">
        <f t="shared" si="11"/>
        <v>1.0751957566195001</v>
      </c>
      <c r="H96" s="13" t="s">
        <v>352</v>
      </c>
      <c r="I96" s="9">
        <v>101</v>
      </c>
      <c r="J96" s="9">
        <v>101</v>
      </c>
      <c r="K96" s="9">
        <v>165</v>
      </c>
      <c r="L96" s="9">
        <v>168</v>
      </c>
      <c r="M96" s="9">
        <v>179</v>
      </c>
      <c r="N96" s="9">
        <v>190</v>
      </c>
      <c r="O96" s="9">
        <v>194</v>
      </c>
      <c r="P96" s="9">
        <v>218</v>
      </c>
      <c r="Q96" s="9">
        <v>245</v>
      </c>
      <c r="R96" s="9">
        <v>261</v>
      </c>
      <c r="S96" s="9">
        <v>323</v>
      </c>
      <c r="T96" s="9">
        <v>349</v>
      </c>
      <c r="U96" s="9">
        <v>384</v>
      </c>
      <c r="V96" s="9">
        <v>444</v>
      </c>
      <c r="W96" s="9">
        <v>444</v>
      </c>
      <c r="X96" s="9">
        <v>533</v>
      </c>
      <c r="Y96" s="9">
        <v>574</v>
      </c>
      <c r="Z96" s="9">
        <v>626</v>
      </c>
      <c r="AA96" s="9">
        <v>638</v>
      </c>
      <c r="AB96" s="9">
        <v>638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Costa Rica</v>
      </c>
      <c r="D97" s="6">
        <f t="shared" si="10"/>
        <v>626</v>
      </c>
      <c r="E97" s="6">
        <f>IF(COUNTIF(I97:XFD97,"&gt;"&amp;0)=0,,HLOOKUP(COUNTIF(I97:XFD97,"&gt;"&amp;0)-1,I$1:XFD97,A97+1,FALSE))</f>
        <v>626</v>
      </c>
      <c r="F97" s="7">
        <f>IF(COUNTIF(I97:XFD97,"&gt;"&amp;0)=0,,HLOOKUP(COUNTIF(I97:XFD97,"&gt;"&amp;0)-MIN($F$1+1,COUNTIF(I97:XFD97,"&gt;"&amp;0)),I$1:XFD97,A97+1,FALSE))</f>
        <v>558</v>
      </c>
      <c r="G97" s="8">
        <f t="shared" si="11"/>
        <v>1.0232647813146087</v>
      </c>
      <c r="H97" s="13" t="s">
        <v>159</v>
      </c>
      <c r="I97" s="9">
        <v>117</v>
      </c>
      <c r="J97" s="9">
        <v>134</v>
      </c>
      <c r="K97" s="9">
        <v>158</v>
      </c>
      <c r="L97" s="9">
        <v>177</v>
      </c>
      <c r="M97" s="9">
        <v>201</v>
      </c>
      <c r="N97" s="9">
        <v>231</v>
      </c>
      <c r="O97" s="9">
        <v>263</v>
      </c>
      <c r="P97" s="9">
        <v>295</v>
      </c>
      <c r="Q97" s="9">
        <v>314</v>
      </c>
      <c r="R97" s="9">
        <v>330</v>
      </c>
      <c r="S97" s="9">
        <v>347</v>
      </c>
      <c r="T97" s="9">
        <v>375</v>
      </c>
      <c r="U97" s="9">
        <v>396</v>
      </c>
      <c r="V97" s="9">
        <v>416</v>
      </c>
      <c r="W97" s="9">
        <v>435</v>
      </c>
      <c r="X97" s="9">
        <v>454</v>
      </c>
      <c r="Y97" s="9">
        <v>467</v>
      </c>
      <c r="Z97" s="9">
        <v>483</v>
      </c>
      <c r="AA97" s="9">
        <v>502</v>
      </c>
      <c r="AB97" s="9">
        <v>539</v>
      </c>
      <c r="AC97" s="9">
        <v>558</v>
      </c>
      <c r="AD97" s="9">
        <v>577</v>
      </c>
      <c r="AE97" s="9">
        <v>595</v>
      </c>
      <c r="AF97" s="9">
        <v>612</v>
      </c>
      <c r="AG97" s="9">
        <v>618</v>
      </c>
      <c r="AH97" s="9">
        <v>626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Burkina Faso</v>
      </c>
      <c r="D98" s="6">
        <f t="shared" si="10"/>
        <v>542</v>
      </c>
      <c r="E98" s="6">
        <f>IF(COUNTIF(I98:XFD98,"&gt;"&amp;0)=0,,HLOOKUP(COUNTIF(I98:XFD98,"&gt;"&amp;0)-1,I$1:XFD98,A98+1,FALSE))</f>
        <v>542</v>
      </c>
      <c r="F98" s="7">
        <f>IF(COUNTIF(I98:XFD98,"&gt;"&amp;0)=0,,HLOOKUP(COUNTIF(I98:XFD98,"&gt;"&amp;0)-MIN($F$1+1,COUNTIF(I98:XFD98,"&gt;"&amp;0)),I$1:XFD98,A98+1,FALSE))</f>
        <v>443</v>
      </c>
      <c r="G98" s="8">
        <f t="shared" si="11"/>
        <v>1.0411639252737823</v>
      </c>
      <c r="H98" s="13" t="s">
        <v>279</v>
      </c>
      <c r="I98" s="9">
        <v>114</v>
      </c>
      <c r="J98" s="9">
        <v>146</v>
      </c>
      <c r="K98" s="9">
        <v>152</v>
      </c>
      <c r="L98" s="9">
        <v>180</v>
      </c>
      <c r="M98" s="9">
        <v>207</v>
      </c>
      <c r="N98" s="9">
        <v>222</v>
      </c>
      <c r="O98" s="9">
        <v>246</v>
      </c>
      <c r="P98" s="9">
        <v>261</v>
      </c>
      <c r="Q98" s="9">
        <v>282</v>
      </c>
      <c r="R98" s="9">
        <v>288</v>
      </c>
      <c r="S98" s="9">
        <v>302</v>
      </c>
      <c r="T98" s="9">
        <v>318</v>
      </c>
      <c r="U98" s="9">
        <v>345</v>
      </c>
      <c r="V98" s="9">
        <v>364</v>
      </c>
      <c r="W98" s="9">
        <v>384</v>
      </c>
      <c r="X98" s="9">
        <v>414</v>
      </c>
      <c r="Y98" s="9">
        <v>443</v>
      </c>
      <c r="Z98" s="9">
        <v>443</v>
      </c>
      <c r="AA98" s="9">
        <v>484</v>
      </c>
      <c r="AB98" s="9">
        <v>497</v>
      </c>
      <c r="AC98" s="9">
        <v>497</v>
      </c>
      <c r="AD98" s="9">
        <v>528</v>
      </c>
      <c r="AE98" s="9">
        <v>542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Albania</v>
      </c>
      <c r="D99" s="6">
        <f t="shared" si="10"/>
        <v>494</v>
      </c>
      <c r="E99" s="6">
        <f>IF(COUNTIF(I99:XFD99,"&gt;"&amp;0)=0,,HLOOKUP(COUNTIF(I99:XFD99,"&gt;"&amp;0)-1,I$1:XFD99,A99+1,FALSE))</f>
        <v>494</v>
      </c>
      <c r="F99" s="7">
        <f>IF(COUNTIF(I99:XFD99,"&gt;"&amp;0)=0,,HLOOKUP(COUNTIF(I99:XFD99,"&gt;"&amp;0)-MIN($F$1+1,COUNTIF(I99:XFD99,"&gt;"&amp;0)),I$1:XFD99,A99+1,FALSE))</f>
        <v>416</v>
      </c>
      <c r="G99" s="8">
        <f t="shared" si="11"/>
        <v>1.034967527040807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  <c r="AE99" s="9">
        <v>475</v>
      </c>
      <c r="AF99" s="9">
        <v>494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Honduras</v>
      </c>
      <c r="D100" s="6">
        <f t="shared" si="10"/>
        <v>419</v>
      </c>
      <c r="E100" s="6">
        <f>IF(COUNTIF(I100:XFD100,"&gt;"&amp;0)=0,,HLOOKUP(COUNTIF(I100:XFD100,"&gt;"&amp;0)-1,I$1:XFD100,A100+1,FALSE))</f>
        <v>419</v>
      </c>
      <c r="F100" s="7">
        <f>IF(COUNTIF(I100:XFD100,"&gt;"&amp;0)=0,,HLOOKUP(COUNTIF(I100:XFD100,"&gt;"&amp;0)-MIN($F$1+1,COUNTIF(I100:XFD100,"&gt;"&amp;0)),I$1:XFD100,A100+1,FALSE))</f>
        <v>382</v>
      </c>
      <c r="G100" s="8">
        <f t="shared" si="11"/>
        <v>1.0186620619237254</v>
      </c>
      <c r="H100" s="13" t="s">
        <v>348</v>
      </c>
      <c r="I100" s="9">
        <v>110</v>
      </c>
      <c r="J100" s="9">
        <v>139</v>
      </c>
      <c r="K100" s="9">
        <v>141</v>
      </c>
      <c r="L100" s="9">
        <v>172</v>
      </c>
      <c r="M100" s="9">
        <v>219</v>
      </c>
      <c r="N100" s="9">
        <v>222</v>
      </c>
      <c r="O100" s="9">
        <v>264</v>
      </c>
      <c r="P100" s="9">
        <v>268</v>
      </c>
      <c r="Q100" s="9">
        <v>298</v>
      </c>
      <c r="R100" s="9">
        <v>305</v>
      </c>
      <c r="S100" s="9">
        <v>312</v>
      </c>
      <c r="T100" s="9">
        <v>343</v>
      </c>
      <c r="U100" s="9">
        <v>382</v>
      </c>
      <c r="V100" s="9">
        <v>392</v>
      </c>
      <c r="W100" s="9">
        <v>393</v>
      </c>
      <c r="X100" s="9">
        <v>397</v>
      </c>
      <c r="Y100" s="9">
        <v>407</v>
      </c>
      <c r="Z100" s="9">
        <v>419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Nigeria</v>
      </c>
      <c r="D101" s="6">
        <f t="shared" si="10"/>
        <v>407</v>
      </c>
      <c r="E101" s="6">
        <f>IF(COUNTIF(I101:XFD101,"&gt;"&amp;0)=0,,HLOOKUP(COUNTIF(I101:XFD101,"&gt;"&amp;0)-1,I$1:XFD101,A101+1,FALSE))</f>
        <v>407</v>
      </c>
      <c r="F101" s="7">
        <f>IF(COUNTIF(I101:XFD101,"&gt;"&amp;0)=0,,HLOOKUP(COUNTIF(I101:XFD101,"&gt;"&amp;0)-MIN($F$1+1,COUNTIF(I101:XFD101,"&gt;"&amp;0)),I$1:XFD101,A101+1,FALSE))</f>
        <v>305</v>
      </c>
      <c r="G101" s="8">
        <f t="shared" si="11"/>
        <v>1.0593974273972127</v>
      </c>
      <c r="H101" s="13" t="s">
        <v>96</v>
      </c>
      <c r="I101" s="9">
        <v>111</v>
      </c>
      <c r="J101" s="9">
        <v>131</v>
      </c>
      <c r="K101" s="9">
        <v>135</v>
      </c>
      <c r="L101" s="9">
        <v>174</v>
      </c>
      <c r="M101" s="9">
        <v>184</v>
      </c>
      <c r="N101" s="9">
        <v>210</v>
      </c>
      <c r="O101" s="9">
        <v>214</v>
      </c>
      <c r="P101" s="9">
        <v>232</v>
      </c>
      <c r="Q101" s="9">
        <v>238</v>
      </c>
      <c r="R101" s="9">
        <v>254</v>
      </c>
      <c r="S101" s="9">
        <v>276</v>
      </c>
      <c r="T101" s="9">
        <v>288</v>
      </c>
      <c r="U101" s="9">
        <v>305</v>
      </c>
      <c r="V101" s="9">
        <v>318</v>
      </c>
      <c r="W101" s="9">
        <v>323</v>
      </c>
      <c r="X101" s="9">
        <v>343</v>
      </c>
      <c r="Y101" s="9">
        <v>373</v>
      </c>
      <c r="Z101" s="9">
        <v>407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Guinea</v>
      </c>
      <c r="D102" s="6">
        <f t="shared" si="10"/>
        <v>404</v>
      </c>
      <c r="E102" s="6">
        <f>IF(COUNTIF(I102:XFD102,"&gt;"&amp;0)=0,,HLOOKUP(COUNTIF(I102:XFD102,"&gt;"&amp;0)-1,I$1:XFD102,A102+1,FALSE))</f>
        <v>404</v>
      </c>
      <c r="F102" s="7">
        <f>IF(COUNTIF(I102:XFD102,"&gt;"&amp;0)=0,,HLOOKUP(COUNTIF(I102:XFD102,"&gt;"&amp;0)-MIN($F$1+1,COUNTIF(I102:XFD102,"&gt;"&amp;0)),I$1:XFD102,A102+1,FALSE))</f>
        <v>212</v>
      </c>
      <c r="G102" s="8">
        <f t="shared" si="11"/>
        <v>1.1376511255651061</v>
      </c>
      <c r="H102" s="13" t="s">
        <v>421</v>
      </c>
      <c r="I102" s="9">
        <v>111</v>
      </c>
      <c r="J102" s="9">
        <v>121</v>
      </c>
      <c r="K102" s="9">
        <v>128</v>
      </c>
      <c r="L102" s="9">
        <v>144</v>
      </c>
      <c r="M102" s="9">
        <v>164</v>
      </c>
      <c r="N102" s="9">
        <v>194</v>
      </c>
      <c r="O102" s="9">
        <v>212</v>
      </c>
      <c r="P102" s="9">
        <v>250</v>
      </c>
      <c r="Q102" s="9">
        <v>250</v>
      </c>
      <c r="R102" s="9">
        <v>319</v>
      </c>
      <c r="S102" s="9">
        <v>363</v>
      </c>
      <c r="T102" s="9">
        <v>404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Jordan</v>
      </c>
      <c r="D103" s="6">
        <f t="shared" si="10"/>
        <v>401</v>
      </c>
      <c r="E103" s="6">
        <f>IF(COUNTIF(I103:XFD103,"&gt;"&amp;0)=0,,HLOOKUP(COUNTIF(I103:XFD103,"&gt;"&amp;0)-1,I$1:XFD103,A103+1,FALSE))</f>
        <v>401</v>
      </c>
      <c r="F103" s="7">
        <f>IF(COUNTIF(I103:XFD103,"&gt;"&amp;0)=0,,HLOOKUP(COUNTIF(I103:XFD103,"&gt;"&amp;0)-MIN($F$1+1,COUNTIF(I103:XFD103,"&gt;"&amp;0)),I$1:XFD103,A103+1,FALSE))</f>
        <v>372</v>
      </c>
      <c r="G103" s="8">
        <f t="shared" si="11"/>
        <v>1.0151267835622304</v>
      </c>
      <c r="H103" s="13" t="s">
        <v>125</v>
      </c>
      <c r="I103" s="9">
        <v>112</v>
      </c>
      <c r="J103" s="9">
        <v>127</v>
      </c>
      <c r="K103" s="9">
        <v>154</v>
      </c>
      <c r="L103" s="9">
        <v>172</v>
      </c>
      <c r="M103" s="9">
        <v>212</v>
      </c>
      <c r="N103" s="9">
        <v>235</v>
      </c>
      <c r="O103" s="9">
        <v>246</v>
      </c>
      <c r="P103" s="9">
        <v>259</v>
      </c>
      <c r="Q103" s="9">
        <v>268</v>
      </c>
      <c r="R103" s="9">
        <v>274</v>
      </c>
      <c r="S103" s="9">
        <v>278</v>
      </c>
      <c r="T103" s="9">
        <v>299</v>
      </c>
      <c r="U103" s="9">
        <v>310</v>
      </c>
      <c r="V103" s="9">
        <v>323</v>
      </c>
      <c r="W103" s="9">
        <v>345</v>
      </c>
      <c r="X103" s="9">
        <v>349</v>
      </c>
      <c r="Y103" s="9">
        <v>353</v>
      </c>
      <c r="Z103" s="9">
        <v>358</v>
      </c>
      <c r="AA103" s="9">
        <v>372</v>
      </c>
      <c r="AB103" s="9">
        <v>372</v>
      </c>
      <c r="AC103" s="9">
        <v>381</v>
      </c>
      <c r="AD103" s="9">
        <v>389</v>
      </c>
      <c r="AE103" s="9">
        <v>391</v>
      </c>
      <c r="AF103" s="9">
        <v>397</v>
      </c>
      <c r="AG103" s="9">
        <v>401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Malta</v>
      </c>
      <c r="D104" s="6">
        <f t="shared" si="10"/>
        <v>399</v>
      </c>
      <c r="E104" s="6">
        <f>IF(COUNTIF(I104:XFD104,"&gt;"&amp;0)=0,,HLOOKUP(COUNTIF(I104:XFD104,"&gt;"&amp;0)-1,I$1:XFD104,A104+1,FALSE))</f>
        <v>399</v>
      </c>
      <c r="F104" s="7">
        <f>IF(COUNTIF(I104:XFD104,"&gt;"&amp;0)=0,,HLOOKUP(COUNTIF(I104:XFD104,"&gt;"&amp;0)-MIN($F$1+1,COUNTIF(I104:XFD104,"&gt;"&amp;0)),I$1:XFD104,A104+1,FALSE))</f>
        <v>350</v>
      </c>
      <c r="G104" s="8">
        <f t="shared" si="11"/>
        <v>1.0265520397411132</v>
      </c>
      <c r="H104" s="13" t="s">
        <v>177</v>
      </c>
      <c r="I104" s="9">
        <v>107</v>
      </c>
      <c r="J104" s="9">
        <v>110</v>
      </c>
      <c r="K104" s="9">
        <v>129</v>
      </c>
      <c r="L104" s="9">
        <v>134</v>
      </c>
      <c r="M104" s="9">
        <v>139</v>
      </c>
      <c r="N104" s="9">
        <v>149</v>
      </c>
      <c r="O104" s="9">
        <v>151</v>
      </c>
      <c r="P104" s="9">
        <v>156</v>
      </c>
      <c r="Q104" s="9">
        <v>169</v>
      </c>
      <c r="R104" s="9">
        <v>188</v>
      </c>
      <c r="S104" s="9">
        <v>196</v>
      </c>
      <c r="T104" s="9">
        <v>202</v>
      </c>
      <c r="U104" s="9">
        <v>213</v>
      </c>
      <c r="V104" s="9">
        <v>227</v>
      </c>
      <c r="W104" s="9">
        <v>241</v>
      </c>
      <c r="X104" s="9">
        <v>293</v>
      </c>
      <c r="Y104" s="9">
        <v>299</v>
      </c>
      <c r="Z104" s="9">
        <v>337</v>
      </c>
      <c r="AA104" s="9">
        <v>350</v>
      </c>
      <c r="AB104" s="9">
        <v>370</v>
      </c>
      <c r="AC104" s="9">
        <v>378</v>
      </c>
      <c r="AD104" s="9">
        <v>384</v>
      </c>
      <c r="AE104" s="9">
        <v>393</v>
      </c>
      <c r="AF104" s="9">
        <v>399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Bolivia</v>
      </c>
      <c r="D105" s="6">
        <f t="shared" si="10"/>
        <v>397</v>
      </c>
      <c r="E105" s="6">
        <f>IF(COUNTIF(I105:XFD105,"&gt;"&amp;0)=0,,HLOOKUP(COUNTIF(I105:XFD105,"&gt;"&amp;0)-1,I$1:XFD105,A105+1,FALSE))</f>
        <v>397</v>
      </c>
      <c r="F105" s="7">
        <f>IF(COUNTIF(I105:XFD105,"&gt;"&amp;0)=0,,HLOOKUP(COUNTIF(I105:XFD105,"&gt;"&amp;0)-MIN($F$1+1,COUNTIF(I105:XFD105,"&gt;"&amp;0)),I$1:XFD105,A105+1,FALSE))</f>
        <v>268</v>
      </c>
      <c r="G105" s="8">
        <f t="shared" si="11"/>
        <v>1.0817605578367708</v>
      </c>
      <c r="H105" s="13" t="s">
        <v>346</v>
      </c>
      <c r="I105" s="9">
        <v>107</v>
      </c>
      <c r="J105" s="9">
        <v>115</v>
      </c>
      <c r="K105" s="9">
        <v>123</v>
      </c>
      <c r="L105" s="9">
        <v>132</v>
      </c>
      <c r="M105" s="9">
        <v>139</v>
      </c>
      <c r="N105" s="9">
        <v>157</v>
      </c>
      <c r="O105" s="9">
        <v>183</v>
      </c>
      <c r="P105" s="9">
        <v>194</v>
      </c>
      <c r="Q105" s="9">
        <v>210</v>
      </c>
      <c r="R105" s="9">
        <v>264</v>
      </c>
      <c r="S105" s="9">
        <v>268</v>
      </c>
      <c r="T105" s="9">
        <v>275</v>
      </c>
      <c r="U105" s="9">
        <v>300</v>
      </c>
      <c r="V105" s="9">
        <v>330</v>
      </c>
      <c r="W105" s="9">
        <v>354</v>
      </c>
      <c r="X105" s="9">
        <v>397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Taiwan*</v>
      </c>
      <c r="D106" s="6">
        <f t="shared" si="10"/>
        <v>395</v>
      </c>
      <c r="E106" s="6">
        <f>IF(COUNTIF(I106:XFD106,"&gt;"&amp;0)=0,,HLOOKUP(COUNTIF(I106:XFD106,"&gt;"&amp;0)-1,I$1:XFD106,A106+1,FALSE))</f>
        <v>395</v>
      </c>
      <c r="F106" s="7">
        <f>IF(COUNTIF(I106:XFD106,"&gt;"&amp;0)=0,,HLOOKUP(COUNTIF(I106:XFD106,"&gt;"&amp;0)-MIN($F$1+1,COUNTIF(I106:XFD106,"&gt;"&amp;0)),I$1:XFD106,A106+1,FALSE))</f>
        <v>382</v>
      </c>
      <c r="G106" s="8">
        <f t="shared" si="11"/>
        <v>1.0067154796472679</v>
      </c>
      <c r="H106" s="13" t="s">
        <v>342</v>
      </c>
      <c r="I106" s="9">
        <v>100</v>
      </c>
      <c r="J106" s="9">
        <v>108</v>
      </c>
      <c r="K106" s="9">
        <v>135</v>
      </c>
      <c r="L106" s="9">
        <v>153</v>
      </c>
      <c r="M106" s="9">
        <v>169</v>
      </c>
      <c r="N106" s="9">
        <v>195</v>
      </c>
      <c r="O106" s="9">
        <v>215</v>
      </c>
      <c r="P106" s="9">
        <v>235</v>
      </c>
      <c r="Q106" s="9">
        <v>252</v>
      </c>
      <c r="R106" s="9">
        <v>267</v>
      </c>
      <c r="S106" s="9">
        <v>283</v>
      </c>
      <c r="T106" s="9">
        <v>298</v>
      </c>
      <c r="U106" s="9">
        <v>306</v>
      </c>
      <c r="V106" s="9">
        <v>322</v>
      </c>
      <c r="W106" s="9">
        <v>329</v>
      </c>
      <c r="X106" s="9">
        <v>339</v>
      </c>
      <c r="Y106" s="9">
        <v>348</v>
      </c>
      <c r="Z106" s="9">
        <v>355</v>
      </c>
      <c r="AA106" s="9">
        <v>363</v>
      </c>
      <c r="AB106" s="9">
        <v>373</v>
      </c>
      <c r="AC106" s="9">
        <v>376</v>
      </c>
      <c r="AD106" s="9">
        <v>379</v>
      </c>
      <c r="AE106" s="9">
        <v>380</v>
      </c>
      <c r="AF106" s="9">
        <v>382</v>
      </c>
      <c r="AG106" s="9">
        <v>385</v>
      </c>
      <c r="AH106" s="9">
        <v>388</v>
      </c>
      <c r="AI106" s="9">
        <v>393</v>
      </c>
      <c r="AJ106" s="9">
        <v>393</v>
      </c>
      <c r="AK106" s="9">
        <v>395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San Marino</v>
      </c>
      <c r="D107" s="6">
        <f t="shared" si="10"/>
        <v>372</v>
      </c>
      <c r="E107" s="6">
        <f>IF(COUNTIF(I107:XFD107,"&gt;"&amp;0)=0,,HLOOKUP(COUNTIF(I107:XFD107,"&gt;"&amp;0)-1,I$1:XFD107,A107+1,FALSE))</f>
        <v>372</v>
      </c>
      <c r="F107" s="7">
        <f>IF(COUNTIF(I107:XFD107,"&gt;"&amp;0)=0,,HLOOKUP(COUNTIF(I107:XFD107,"&gt;"&amp;0)-MIN($F$1+1,COUNTIF(I107:XFD107,"&gt;"&amp;0)),I$1:XFD107,A107+1,FALSE))</f>
        <v>344</v>
      </c>
      <c r="G107" s="8">
        <f t="shared" si="11"/>
        <v>1.015773548907257</v>
      </c>
      <c r="H107" s="13" t="s">
        <v>90</v>
      </c>
      <c r="I107" s="9">
        <v>101</v>
      </c>
      <c r="J107" s="9">
        <v>109</v>
      </c>
      <c r="K107" s="9">
        <v>109</v>
      </c>
      <c r="L107" s="9">
        <v>119</v>
      </c>
      <c r="M107" s="9">
        <v>119</v>
      </c>
      <c r="N107" s="9">
        <v>144</v>
      </c>
      <c r="O107" s="9">
        <v>144</v>
      </c>
      <c r="P107" s="9">
        <v>175</v>
      </c>
      <c r="Q107" s="9">
        <v>187</v>
      </c>
      <c r="R107" s="9">
        <v>187</v>
      </c>
      <c r="S107" s="9">
        <v>208</v>
      </c>
      <c r="T107" s="9">
        <v>208</v>
      </c>
      <c r="U107" s="9">
        <v>223</v>
      </c>
      <c r="V107" s="9">
        <v>224</v>
      </c>
      <c r="W107" s="9">
        <v>224</v>
      </c>
      <c r="X107" s="9">
        <v>230</v>
      </c>
      <c r="Y107" s="9">
        <v>236</v>
      </c>
      <c r="Z107" s="9">
        <v>236</v>
      </c>
      <c r="AA107" s="9">
        <v>245</v>
      </c>
      <c r="AB107" s="9">
        <v>245</v>
      </c>
      <c r="AC107" s="9">
        <v>259</v>
      </c>
      <c r="AD107" s="9">
        <v>266</v>
      </c>
      <c r="AE107" s="9">
        <v>266</v>
      </c>
      <c r="AF107" s="9">
        <v>279</v>
      </c>
      <c r="AG107" s="9">
        <v>279</v>
      </c>
      <c r="AH107" s="9">
        <v>333</v>
      </c>
      <c r="AI107" s="9">
        <v>344</v>
      </c>
      <c r="AJ107" s="9">
        <v>356</v>
      </c>
      <c r="AK107" s="9">
        <v>356</v>
      </c>
      <c r="AL107" s="9">
        <v>356</v>
      </c>
      <c r="AM107" s="9">
        <v>371</v>
      </c>
      <c r="AN107" s="9">
        <v>372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Senegal</v>
      </c>
      <c r="D108" s="6">
        <f t="shared" si="10"/>
        <v>314</v>
      </c>
      <c r="E108" s="6">
        <f>IF(COUNTIF(I108:XFD108,"&gt;"&amp;0)=0,,HLOOKUP(COUNTIF(I108:XFD108,"&gt;"&amp;0)-1,I$1:XFD108,A108+1,FALSE))</f>
        <v>314</v>
      </c>
      <c r="F108" s="7">
        <f>IF(COUNTIF(I108:XFD108,"&gt;"&amp;0)=0,,HLOOKUP(COUNTIF(I108:XFD108,"&gt;"&amp;0)-MIN($F$1+1,COUNTIF(I108:XFD108,"&gt;"&amp;0)),I$1:XFD108,A108+1,FALSE))</f>
        <v>265</v>
      </c>
      <c r="G108" s="8">
        <f t="shared" si="11"/>
        <v>1.034514911163851</v>
      </c>
      <c r="H108" s="13" t="s">
        <v>114</v>
      </c>
      <c r="I108" s="9">
        <v>105</v>
      </c>
      <c r="J108" s="9">
        <v>119</v>
      </c>
      <c r="K108" s="9">
        <v>130</v>
      </c>
      <c r="L108" s="9">
        <v>142</v>
      </c>
      <c r="M108" s="9">
        <v>162</v>
      </c>
      <c r="N108" s="9">
        <v>175</v>
      </c>
      <c r="O108" s="9">
        <v>190</v>
      </c>
      <c r="P108" s="9">
        <v>195</v>
      </c>
      <c r="Q108" s="9">
        <v>207</v>
      </c>
      <c r="R108" s="9">
        <v>219</v>
      </c>
      <c r="S108" s="9">
        <v>222</v>
      </c>
      <c r="T108" s="9">
        <v>226</v>
      </c>
      <c r="U108" s="9">
        <v>237</v>
      </c>
      <c r="V108" s="9">
        <v>244</v>
      </c>
      <c r="W108" s="9">
        <v>250</v>
      </c>
      <c r="X108" s="9">
        <v>265</v>
      </c>
      <c r="Y108" s="9">
        <v>278</v>
      </c>
      <c r="Z108" s="9">
        <v>280</v>
      </c>
      <c r="AA108" s="9">
        <v>291</v>
      </c>
      <c r="AB108" s="9">
        <v>299</v>
      </c>
      <c r="AC108" s="9">
        <v>314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Georgia</v>
      </c>
      <c r="D109" s="6">
        <f t="shared" si="10"/>
        <v>306</v>
      </c>
      <c r="E109" s="6">
        <f>IF(COUNTIF(I109:XFD109,"&gt;"&amp;0)=0,,HLOOKUP(COUNTIF(I109:XFD109,"&gt;"&amp;0)-1,I$1:XFD109,A109+1,FALSE))</f>
        <v>306</v>
      </c>
      <c r="F109" s="7">
        <f>IF(COUNTIF(I109:XFD109,"&gt;"&amp;0)=0,,HLOOKUP(COUNTIF(I109:XFD109,"&gt;"&amp;0)-MIN($F$1+1,COUNTIF(I109:XFD109,"&gt;"&amp;0)),I$1:XFD109,A109+1,FALSE))</f>
        <v>234</v>
      </c>
      <c r="G109" s="8">
        <f t="shared" si="11"/>
        <v>1.0551181986832046</v>
      </c>
      <c r="H109" s="13" t="s">
        <v>82</v>
      </c>
      <c r="I109" s="9">
        <v>103</v>
      </c>
      <c r="J109" s="9">
        <v>110</v>
      </c>
      <c r="K109" s="9">
        <v>117</v>
      </c>
      <c r="L109" s="9">
        <v>134</v>
      </c>
      <c r="M109" s="9">
        <v>155</v>
      </c>
      <c r="N109" s="9">
        <v>162</v>
      </c>
      <c r="O109" s="9">
        <v>174</v>
      </c>
      <c r="P109" s="9">
        <v>188</v>
      </c>
      <c r="Q109" s="9">
        <v>196</v>
      </c>
      <c r="R109" s="9">
        <v>211</v>
      </c>
      <c r="S109" s="9">
        <v>218</v>
      </c>
      <c r="T109" s="9">
        <v>234</v>
      </c>
      <c r="U109" s="9">
        <v>242</v>
      </c>
      <c r="V109" s="9">
        <v>257</v>
      </c>
      <c r="W109" s="9">
        <v>272</v>
      </c>
      <c r="X109" s="9">
        <v>300</v>
      </c>
      <c r="Y109" s="9">
        <v>306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Vietnam</v>
      </c>
      <c r="D110" s="6">
        <f t="shared" si="10"/>
        <v>267</v>
      </c>
      <c r="E110" s="6">
        <f>IF(COUNTIF(I110:XFD110,"&gt;"&amp;0)=0,,HLOOKUP(COUNTIF(I110:XFD110,"&gt;"&amp;0)-1,I$1:XFD110,A110+1,FALSE))</f>
        <v>267</v>
      </c>
      <c r="F110" s="7">
        <f>IF(COUNTIF(I110:XFD110,"&gt;"&amp;0)=0,,HLOOKUP(COUNTIF(I110:XFD110,"&gt;"&amp;0)-MIN($F$1+1,COUNTIF(I110:XFD110,"&gt;"&amp;0)),I$1:XFD110,A110+1,FALSE))</f>
        <v>257</v>
      </c>
      <c r="G110" s="8">
        <f t="shared" si="11"/>
        <v>1.0076637319141186</v>
      </c>
      <c r="H110" s="13" t="s">
        <v>343</v>
      </c>
      <c r="I110" s="9">
        <v>113</v>
      </c>
      <c r="J110" s="9">
        <v>123</v>
      </c>
      <c r="K110" s="9">
        <v>134</v>
      </c>
      <c r="L110" s="9">
        <v>141</v>
      </c>
      <c r="M110" s="9">
        <v>153</v>
      </c>
      <c r="N110" s="9">
        <v>163</v>
      </c>
      <c r="O110" s="9">
        <v>174</v>
      </c>
      <c r="P110" s="9">
        <v>188</v>
      </c>
      <c r="Q110" s="9">
        <v>203</v>
      </c>
      <c r="R110" s="9">
        <v>212</v>
      </c>
      <c r="S110" s="9">
        <v>218</v>
      </c>
      <c r="T110" s="9">
        <v>233</v>
      </c>
      <c r="U110" s="9">
        <v>237</v>
      </c>
      <c r="V110" s="9">
        <v>240</v>
      </c>
      <c r="W110" s="9">
        <v>241</v>
      </c>
      <c r="X110" s="9">
        <v>245</v>
      </c>
      <c r="Y110" s="9">
        <v>249</v>
      </c>
      <c r="Z110" s="9">
        <v>251</v>
      </c>
      <c r="AA110" s="9">
        <v>255</v>
      </c>
      <c r="AB110" s="9">
        <v>257</v>
      </c>
      <c r="AC110" s="9">
        <v>258</v>
      </c>
      <c r="AD110" s="9">
        <v>262</v>
      </c>
      <c r="AE110" s="9">
        <v>265</v>
      </c>
      <c r="AF110" s="9">
        <v>266</v>
      </c>
      <c r="AG110" s="9">
        <v>267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Congo (Kinshasa)</v>
      </c>
      <c r="D111" s="6">
        <f t="shared" si="10"/>
        <v>254</v>
      </c>
      <c r="E111" s="6">
        <f>IF(COUNTIF(I111:XFD111,"&gt;"&amp;0)=0,,HLOOKUP(COUNTIF(I111:XFD111,"&gt;"&amp;0)-1,I$1:XFD111,A111+1,FALSE))</f>
        <v>254</v>
      </c>
      <c r="F111" s="7">
        <f>IF(COUNTIF(I111:XFD111,"&gt;"&amp;0)=0,,HLOOKUP(COUNTIF(I111:XFD111,"&gt;"&amp;0)-MIN($F$1+1,COUNTIF(I111:XFD111,"&gt;"&amp;0)),I$1:XFD111,A111+1,FALSE))</f>
        <v>215</v>
      </c>
      <c r="G111" s="8">
        <f t="shared" si="11"/>
        <v>1.0339012284472779</v>
      </c>
      <c r="H111" s="13" t="s">
        <v>351</v>
      </c>
      <c r="I111" s="9">
        <v>109</v>
      </c>
      <c r="J111" s="9">
        <v>134</v>
      </c>
      <c r="K111" s="9">
        <v>134</v>
      </c>
      <c r="L111" s="9">
        <v>154</v>
      </c>
      <c r="M111" s="9">
        <v>154</v>
      </c>
      <c r="N111" s="9">
        <v>161</v>
      </c>
      <c r="O111" s="9">
        <v>180</v>
      </c>
      <c r="P111" s="9">
        <v>180</v>
      </c>
      <c r="Q111" s="9">
        <v>180</v>
      </c>
      <c r="R111" s="9">
        <v>215</v>
      </c>
      <c r="S111" s="9">
        <v>223</v>
      </c>
      <c r="T111" s="9">
        <v>234</v>
      </c>
      <c r="U111" s="9">
        <v>235</v>
      </c>
      <c r="V111" s="9">
        <v>241</v>
      </c>
      <c r="W111" s="9">
        <v>254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Sri Lanka</v>
      </c>
      <c r="D112" s="6">
        <f t="shared" si="10"/>
        <v>238</v>
      </c>
      <c r="E112" s="6">
        <f>IF(COUNTIF(I112:XFD112,"&gt;"&amp;0)=0,,HLOOKUP(COUNTIF(I112:XFD112,"&gt;"&amp;0)-1,I$1:XFD112,A112+1,FALSE))</f>
        <v>238</v>
      </c>
      <c r="F112" s="7">
        <f>IF(COUNTIF(I112:XFD112,"&gt;"&amp;0)=0,,HLOOKUP(COUNTIF(I112:XFD112,"&gt;"&amp;0)-MIN($F$1+1,COUNTIF(I112:XFD112,"&gt;"&amp;0)),I$1:XFD112,A112+1,FALSE))</f>
        <v>190</v>
      </c>
      <c r="G112" s="8">
        <f t="shared" si="11"/>
        <v>1.0460794515911231</v>
      </c>
      <c r="H112" s="13" t="s">
        <v>52</v>
      </c>
      <c r="I112" s="9">
        <v>102</v>
      </c>
      <c r="J112" s="9">
        <v>102</v>
      </c>
      <c r="K112" s="9">
        <v>106</v>
      </c>
      <c r="L112" s="9">
        <v>106</v>
      </c>
      <c r="M112" s="9">
        <v>113</v>
      </c>
      <c r="N112" s="9">
        <v>117</v>
      </c>
      <c r="O112" s="9">
        <v>122</v>
      </c>
      <c r="P112" s="9">
        <v>143</v>
      </c>
      <c r="Q112" s="9">
        <v>146</v>
      </c>
      <c r="R112" s="9">
        <v>151</v>
      </c>
      <c r="S112" s="9">
        <v>159</v>
      </c>
      <c r="T112" s="9">
        <v>166</v>
      </c>
      <c r="U112" s="9">
        <v>176</v>
      </c>
      <c r="V112" s="9">
        <v>178</v>
      </c>
      <c r="W112" s="9">
        <v>185</v>
      </c>
      <c r="X112" s="9">
        <v>189</v>
      </c>
      <c r="Y112" s="9">
        <v>190</v>
      </c>
      <c r="Z112" s="9">
        <v>190</v>
      </c>
      <c r="AA112" s="9">
        <v>198</v>
      </c>
      <c r="AB112" s="9">
        <v>210</v>
      </c>
      <c r="AC112" s="9">
        <v>217</v>
      </c>
      <c r="AD112" s="9">
        <v>233</v>
      </c>
      <c r="AE112" s="9">
        <v>238</v>
      </c>
      <c r="CV112" s="9">
        <v>0</v>
      </c>
      <c r="CW112" s="9">
        <v>0</v>
      </c>
      <c r="CX112" s="9">
        <v>0</v>
      </c>
      <c r="CY112" s="9">
        <v>0</v>
      </c>
      <c r="CZ112" s="9">
        <v>0</v>
      </c>
      <c r="DA112" s="9">
        <v>0</v>
      </c>
      <c r="DB112" s="9">
        <v>0</v>
      </c>
      <c r="DC112" s="9">
        <v>0</v>
      </c>
      <c r="DD112" s="9">
        <v>0</v>
      </c>
      <c r="DE112" s="9">
        <v>0</v>
      </c>
      <c r="DF112" s="9">
        <v>0</v>
      </c>
      <c r="DG112" s="9">
        <v>0</v>
      </c>
      <c r="DH112" s="9">
        <v>0</v>
      </c>
      <c r="DI112" s="9">
        <v>0</v>
      </c>
      <c r="DJ112" s="9">
        <v>0</v>
      </c>
    </row>
    <row r="113" spans="1:31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Kenya</v>
      </c>
      <c r="D113" s="6">
        <f t="shared" si="10"/>
        <v>225</v>
      </c>
      <c r="E113" s="6">
        <f>IF(COUNTIF(I113:XFD113,"&gt;"&amp;0)=0,,HLOOKUP(COUNTIF(I113:XFD113,"&gt;"&amp;0)-1,I$1:XFD113,A113+1,FALSE))</f>
        <v>225</v>
      </c>
      <c r="F113" s="7">
        <f>IF(COUNTIF(I113:XFD113,"&gt;"&amp;0)=0,,HLOOKUP(COUNTIF(I113:XFD113,"&gt;"&amp;0)-MIN($F$1+1,COUNTIF(I113:XFD113,"&gt;"&amp;0)),I$1:XFD113,A113+1,FALSE))</f>
        <v>189</v>
      </c>
      <c r="G113" s="8">
        <f t="shared" si="11"/>
        <v>1.0354857884559052</v>
      </c>
      <c r="H113" s="13" t="s">
        <v>423</v>
      </c>
      <c r="I113" s="9">
        <v>110</v>
      </c>
      <c r="J113" s="9">
        <v>122</v>
      </c>
      <c r="K113" s="9">
        <v>126</v>
      </c>
      <c r="L113" s="9">
        <v>142</v>
      </c>
      <c r="M113" s="9">
        <v>158</v>
      </c>
      <c r="N113" s="9">
        <v>172</v>
      </c>
      <c r="O113" s="9">
        <v>179</v>
      </c>
      <c r="P113" s="9">
        <v>184</v>
      </c>
      <c r="Q113" s="9">
        <v>189</v>
      </c>
      <c r="R113" s="9">
        <v>191</v>
      </c>
      <c r="S113" s="9">
        <v>197</v>
      </c>
      <c r="T113" s="9">
        <v>208</v>
      </c>
      <c r="U113" s="9">
        <v>216</v>
      </c>
      <c r="V113" s="9">
        <v>225</v>
      </c>
    </row>
    <row r="114" spans="1:31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Paraguay</v>
      </c>
      <c r="D114" s="6">
        <f t="shared" si="10"/>
        <v>161</v>
      </c>
      <c r="E114" s="6">
        <f>IF(COUNTIF(I114:XFD114,"&gt;"&amp;0)=0,,HLOOKUP(COUNTIF(I114:XFD114,"&gt;"&amp;0)-1,I$1:XFD114,A114+1,FALSE))</f>
        <v>161</v>
      </c>
      <c r="F114" s="7">
        <f>IF(COUNTIF(I114:XFD114,"&gt;"&amp;0)=0,,HLOOKUP(COUNTIF(I114:XFD114,"&gt;"&amp;0)-MIN($F$1+1,COUNTIF(I114:XFD114,"&gt;"&amp;0)),I$1:XFD114,A114+1,FALSE))</f>
        <v>129</v>
      </c>
      <c r="G114" s="8">
        <f t="shared" si="11"/>
        <v>1.0453151220129473</v>
      </c>
      <c r="H114" s="13" t="s">
        <v>206</v>
      </c>
      <c r="I114" s="9">
        <v>104</v>
      </c>
      <c r="J114" s="9">
        <v>113</v>
      </c>
      <c r="K114" s="9">
        <v>115</v>
      </c>
      <c r="L114" s="9">
        <v>119</v>
      </c>
      <c r="M114" s="9">
        <v>124</v>
      </c>
      <c r="N114" s="9">
        <v>129</v>
      </c>
      <c r="O114" s="9">
        <v>133</v>
      </c>
      <c r="P114" s="9">
        <v>134</v>
      </c>
      <c r="Q114" s="9">
        <v>147</v>
      </c>
      <c r="R114" s="9">
        <v>159</v>
      </c>
      <c r="S114" s="9">
        <v>161</v>
      </c>
    </row>
    <row r="115" spans="1:31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Brunei</v>
      </c>
      <c r="D115" s="6">
        <f t="shared" si="10"/>
        <v>136</v>
      </c>
      <c r="E115" s="6">
        <f>IF(COUNTIF(I115:XFD115,"&gt;"&amp;0)=0,,HLOOKUP(COUNTIF(I115:XFD115,"&gt;"&amp;0)-1,I$1:XFD115,A115+1,FALSE))</f>
        <v>136</v>
      </c>
      <c r="F115" s="7">
        <f>IF(COUNTIF(I115:XFD115,"&gt;"&amp;0)=0,,HLOOKUP(COUNTIF(I115:XFD115,"&gt;"&amp;0)-MIN($F$1+1,COUNTIF(I115:XFD115,"&gt;"&amp;0)),I$1:XFD115,A115+1,FALSE))</f>
        <v>136</v>
      </c>
      <c r="G115" s="8">
        <f t="shared" si="11"/>
        <v>1</v>
      </c>
      <c r="H115" s="13" t="s">
        <v>233</v>
      </c>
      <c r="I115" s="9">
        <v>104</v>
      </c>
      <c r="J115" s="9">
        <v>109</v>
      </c>
      <c r="K115" s="9">
        <v>114</v>
      </c>
      <c r="L115" s="9">
        <v>115</v>
      </c>
      <c r="M115" s="9">
        <v>120</v>
      </c>
      <c r="N115" s="9">
        <v>126</v>
      </c>
      <c r="O115" s="9">
        <v>127</v>
      </c>
      <c r="P115" s="9">
        <v>129</v>
      </c>
      <c r="Q115" s="9">
        <v>131</v>
      </c>
      <c r="R115" s="9">
        <v>133</v>
      </c>
      <c r="S115" s="9">
        <v>134</v>
      </c>
      <c r="T115" s="9">
        <v>135</v>
      </c>
      <c r="U115" s="9">
        <v>135</v>
      </c>
      <c r="V115" s="9">
        <v>135</v>
      </c>
      <c r="W115" s="9">
        <v>135</v>
      </c>
      <c r="X115" s="9">
        <v>135</v>
      </c>
      <c r="Y115" s="9">
        <v>135</v>
      </c>
      <c r="Z115" s="9">
        <v>136</v>
      </c>
      <c r="AA115" s="9">
        <v>136</v>
      </c>
      <c r="AB115" s="9">
        <v>136</v>
      </c>
      <c r="AC115" s="9">
        <v>136</v>
      </c>
      <c r="AD115" s="9">
        <v>136</v>
      </c>
      <c r="AE115" s="9">
        <v>136</v>
      </c>
    </row>
    <row r="116" spans="1:31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Jamaica</v>
      </c>
      <c r="D116" s="6">
        <f t="shared" si="10"/>
        <v>125</v>
      </c>
      <c r="E116" s="6">
        <f>IF(COUNTIF(I116:XFD116,"&gt;"&amp;0)=0,,HLOOKUP(COUNTIF(I116:XFD116,"&gt;"&amp;0)-1,I$1:XFD116,A116+1,FALSE))</f>
        <v>125</v>
      </c>
      <c r="F116" s="7">
        <f>IF(COUNTIF(I116:XFD116,"&gt;"&amp;0)=0,,HLOOKUP(COUNTIF(I116:XFD116,"&gt;"&amp;0)-MIN($F$1+1,COUNTIF(I116:XFD116,"&gt;"&amp;0)),I$1:XFD116,A116+1,FALSE))</f>
        <v>125</v>
      </c>
      <c r="G116" s="8" t="e">
        <f t="shared" si="11"/>
        <v>#DIV/0!</v>
      </c>
      <c r="H116" s="13" t="s">
        <v>353</v>
      </c>
      <c r="I116" s="9">
        <v>125</v>
      </c>
    </row>
    <row r="117" spans="1:31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>Cambodia</v>
      </c>
      <c r="D117" s="6">
        <f t="shared" si="10"/>
        <v>122</v>
      </c>
      <c r="E117" s="6">
        <f>IF(COUNTIF(I117:XFD117,"&gt;"&amp;0)=0,,HLOOKUP(COUNTIF(I117:XFD117,"&gt;"&amp;0)-1,I$1:XFD117,A117+1,FALSE))</f>
        <v>122</v>
      </c>
      <c r="F117" s="7">
        <f>IF(COUNTIF(I117:XFD117,"&gt;"&amp;0)=0,,HLOOKUP(COUNTIF(I117:XFD117,"&gt;"&amp;0)-MIN($F$1+1,COUNTIF(I117:XFD117,"&gt;"&amp;0)),I$1:XFD117,A117+1,FALSE))</f>
        <v>119</v>
      </c>
      <c r="G117" s="8">
        <f t="shared" si="11"/>
        <v>1.0049919286897839</v>
      </c>
      <c r="H117" s="13" t="s">
        <v>51</v>
      </c>
      <c r="I117" s="9">
        <v>103</v>
      </c>
      <c r="J117" s="9">
        <v>107</v>
      </c>
      <c r="K117" s="9">
        <v>109</v>
      </c>
      <c r="L117" s="9">
        <v>109</v>
      </c>
      <c r="M117" s="9">
        <v>110</v>
      </c>
      <c r="N117" s="9">
        <v>114</v>
      </c>
      <c r="O117" s="9">
        <v>114</v>
      </c>
      <c r="P117" s="9">
        <v>114</v>
      </c>
      <c r="Q117" s="9">
        <v>114</v>
      </c>
      <c r="R117" s="9">
        <v>115</v>
      </c>
      <c r="S117" s="9">
        <v>117</v>
      </c>
      <c r="T117" s="9">
        <v>119</v>
      </c>
      <c r="U117" s="9">
        <v>119</v>
      </c>
      <c r="V117" s="9">
        <v>120</v>
      </c>
      <c r="W117" s="9">
        <v>122</v>
      </c>
      <c r="X117" s="9">
        <v>122</v>
      </c>
      <c r="Y117" s="9">
        <v>122</v>
      </c>
      <c r="Z117" s="9">
        <v>122</v>
      </c>
    </row>
    <row r="118" spans="1:31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31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31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31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31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31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31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31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31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31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31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1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113927</v>
      </c>
      <c r="E5" s="6">
        <f>IF(COUNTIF(I5:XFD5,"&gt;"&amp;0)=0,,HLOOKUP(COUNTIF(I5:XFD5,"&gt;"&amp;0)-1,I$1:XFD5,A5+1,FALSE))</f>
        <v>133995</v>
      </c>
      <c r="F5" s="7">
        <f>IF(COUNTIF(I5:XFD5,"&gt;"&amp;0)=0,,HLOOKUP(COUNTIF(I5:XFD5,"&gt;"&amp;0)-MIN($F$1+1,COUNTIF(I5:XFD5,"&gt;"&amp;0)),I$1:XFD5,A5+1,FALSE))</f>
        <v>102374</v>
      </c>
      <c r="G5" s="8">
        <f>IF(COUNTIF(I5:XFD5,"&gt;"&amp;0)=0,,(E5/F5)^(1/MIN(COUNTIF(I5:XFD5,"&gt;"&amp;0)-1,$F$1)))</f>
        <v>1.0553093454049447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46745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81744</v>
      </c>
      <c r="CH5" s="9">
        <v>88203</v>
      </c>
      <c r="CI5" s="9">
        <v>95317</v>
      </c>
      <c r="CJ5" s="9">
        <v>102374</v>
      </c>
      <c r="CK5" s="9">
        <v>108347</v>
      </c>
      <c r="CL5" s="9">
        <v>113927</v>
      </c>
      <c r="CM5" s="9">
        <v>119313</v>
      </c>
      <c r="CN5" s="9">
        <v>125807</v>
      </c>
      <c r="CO5" s="9">
        <v>133995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89602</v>
      </c>
      <c r="E6" s="6">
        <f>IF(COUNTIF(I6:XFD6,"&gt;"&amp;0)=0,,HLOOKUP(COUNTIF(I6:XFD6,"&gt;"&amp;0)-1,I$1:XFD6,A6+1,FALSE))</f>
        <v>89602</v>
      </c>
      <c r="F6" s="7">
        <f>IF(COUNTIF(I6:XFD6,"&gt;"&amp;0)=0,,HLOOKUP(COUNTIF(I6:XFD6,"&gt;"&amp;0)-MIN($F$1+1,COUNTIF(I6:XFD6,"&gt;"&amp;0)),I$1:XFD6,A6+1,FALSE))</f>
        <v>71062</v>
      </c>
      <c r="G6" s="8">
        <f t="shared" ref="G6:G69" si="8">IF(COUNTIF(I6:XFD6,"&gt;"&amp;0)=0,,(E6/F6)^(1/MIN(COUNTIF(I6:XFD6,"&gt;"&amp;0)-1,$F$1)))</f>
        <v>1.0474566431257875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33920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29868</v>
      </c>
      <c r="E7" s="6">
        <f>IF(COUNTIF(I7:XFD7,"&gt;"&amp;0)=0,,HLOOKUP(COUNTIF(I7:XFD7,"&gt;"&amp;0)-1,I$1:XFD7,A7+1,FALSE))</f>
        <v>29868</v>
      </c>
      <c r="F7" s="7">
        <f>IF(COUNTIF(I7:XFD7,"&gt;"&amp;0)=0,,HLOOKUP(COUNTIF(I7:XFD7,"&gt;"&amp;0)-MIN($F$1+1,COUNTIF(I7:XFD7,"&gt;"&amp;0)),I$1:XFD7,A7+1,FALSE))</f>
        <v>19427</v>
      </c>
      <c r="G7" s="8">
        <f t="shared" si="8"/>
        <v>1.0898333170646048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13294</v>
      </c>
      <c r="AR7" s="9">
        <v>15323</v>
      </c>
      <c r="AS7" s="9">
        <v>17242</v>
      </c>
      <c r="AT7" s="9">
        <v>19427</v>
      </c>
      <c r="AU7" s="9">
        <v>21449</v>
      </c>
      <c r="AV7" s="9">
        <v>23113</v>
      </c>
      <c r="AW7" s="9">
        <v>24721</v>
      </c>
      <c r="AX7" s="9">
        <v>27187</v>
      </c>
      <c r="AY7" s="9">
        <v>29868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28326</v>
      </c>
      <c r="E8" s="6">
        <f>IF(COUNTIF(I8:XFD8,"&gt;"&amp;0)=0,,HLOOKUP(COUNTIF(I8:XFD8,"&gt;"&amp;0)-1,I$1:XFD8,A8+1,FALSE))</f>
        <v>28326</v>
      </c>
      <c r="F8" s="7">
        <f>IF(COUNTIF(I8:XFD8,"&gt;"&amp;0)=0,,HLOOKUP(COUNTIF(I8:XFD8,"&gt;"&amp;0)-MIN($F$1+1,COUNTIF(I8:XFD8,"&gt;"&amp;0)),I$1:XFD8,A8+1,FALSE))</f>
        <v>18586</v>
      </c>
      <c r="G8" s="8">
        <f t="shared" si="8"/>
        <v>1.0879272716955564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3873</v>
      </c>
      <c r="AK8" s="9">
        <v>4757</v>
      </c>
      <c r="AL8" s="9">
        <v>5926</v>
      </c>
      <c r="AM8" s="9">
        <v>7087</v>
      </c>
      <c r="AN8" s="9">
        <v>8407</v>
      </c>
      <c r="AO8" s="9">
        <v>9619</v>
      </c>
      <c r="AP8" s="9">
        <v>10783</v>
      </c>
      <c r="AQ8" s="9">
        <v>12722</v>
      </c>
      <c r="AR8" s="9">
        <v>14695</v>
      </c>
      <c r="AS8" s="9">
        <v>16478</v>
      </c>
      <c r="AT8" s="9">
        <v>18586</v>
      </c>
      <c r="AU8" s="9">
        <v>20463</v>
      </c>
      <c r="AV8" s="9">
        <v>22020</v>
      </c>
      <c r="AW8" s="9">
        <v>23529</v>
      </c>
      <c r="AX8" s="9">
        <v>25832</v>
      </c>
      <c r="AY8" s="9">
        <v>28326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Italy</v>
      </c>
      <c r="D9" s="6">
        <f t="shared" si="7"/>
        <v>21645</v>
      </c>
      <c r="E9" s="6">
        <f>IF(COUNTIF(I9:XFD9,"&gt;"&amp;0)=0,,HLOOKUP(COUNTIF(I9:XFD9,"&gt;"&amp;0)-1,I$1:XFD9,A9+1,FALSE))</f>
        <v>21645</v>
      </c>
      <c r="F9" s="7">
        <f>IF(COUNTIF(I9:XFD9,"&gt;"&amp;0)=0,,HLOOKUP(COUNTIF(I9:XFD9,"&gt;"&amp;0)-MIN($F$1+1,COUNTIF(I9:XFD9,"&gt;"&amp;0)),I$1:XFD9,A9+1,FALSE))</f>
        <v>18849</v>
      </c>
      <c r="G9" s="8">
        <f t="shared" si="8"/>
        <v>1.0280490950887173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18708</v>
      </c>
      <c r="E10" s="6">
        <f>IF(COUNTIF(I10:XFD10,"&gt;"&amp;0)=0,,HLOOKUP(COUNTIF(I10:XFD10,"&gt;"&amp;0)-1,I$1:XFD10,A10+1,FALSE))</f>
        <v>18708</v>
      </c>
      <c r="F10" s="7">
        <f>IF(COUNTIF(I10:XFD10,"&gt;"&amp;0)=0,,HLOOKUP(COUNTIF(I10:XFD10,"&gt;"&amp;0)-MIN($F$1+1,COUNTIF(I10:XFD10,"&gt;"&amp;0)),I$1:XFD10,A10+1,FALSE))</f>
        <v>16081</v>
      </c>
      <c r="G10" s="8">
        <f t="shared" si="8"/>
        <v>1.0307251233483754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17188</v>
      </c>
      <c r="E11" s="6">
        <f>IF(COUNTIF(I11:XFD11,"&gt;"&amp;0)=0,,HLOOKUP(COUNTIF(I11:XFD11,"&gt;"&amp;0)-1,I$1:XFD11,A11+1,FALSE))</f>
        <v>17188</v>
      </c>
      <c r="F11" s="7">
        <f>IF(COUNTIF(I11:XFD11,"&gt;"&amp;0)=0,,HLOOKUP(COUNTIF(I11:XFD11,"&gt;"&amp;0)-MIN($F$1+1,COUNTIF(I11:XFD11,"&gt;"&amp;0)),I$1:XFD11,A11+1,FALSE))</f>
        <v>13215</v>
      </c>
      <c r="G11" s="8">
        <f t="shared" si="8"/>
        <v>1.053978217683627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4043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12894</v>
      </c>
      <c r="E12" s="6">
        <f>IF(COUNTIF(I12:XFD12,"&gt;"&amp;0)=0,,HLOOKUP(COUNTIF(I12:XFD12,"&gt;"&amp;0)-1,I$1:XFD12,A12+1,FALSE))</f>
        <v>12894</v>
      </c>
      <c r="F12" s="7">
        <f>IF(COUNTIF(I12:XFD12,"&gt;"&amp;0)=0,,HLOOKUP(COUNTIF(I12:XFD12,"&gt;"&amp;0)-MIN($F$1+1,COUNTIF(I12:XFD12,"&gt;"&amp;0)),I$1:XFD12,A12+1,FALSE))</f>
        <v>8974</v>
      </c>
      <c r="G12" s="8">
        <f t="shared" si="8"/>
        <v>1.075177878073788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5078</v>
      </c>
      <c r="E13" s="6">
        <f>IF(COUNTIF(I13:XFD13,"&gt;"&amp;0)=0,,HLOOKUP(COUNTIF(I13:XFD13,"&gt;"&amp;0)-1,I$1:XFD13,A13+1,FALSE))</f>
        <v>5478</v>
      </c>
      <c r="F13" s="7">
        <f>IF(COUNTIF(I13:XFD13,"&gt;"&amp;0)=0,,HLOOKUP(COUNTIF(I13:XFD13,"&gt;"&amp;0)-MIN($F$1+1,COUNTIF(I13:XFD13,"&gt;"&amp;0)),I$1:XFD13,A13+1,FALSE))</f>
        <v>4751</v>
      </c>
      <c r="G13" s="8">
        <f t="shared" si="8"/>
        <v>1.0288863356068967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0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5172</v>
      </c>
      <c r="E14" s="6">
        <f>IF(COUNTIF(I14:XFD14,"&gt;"&amp;0)=0,,HLOOKUP(COUNTIF(I14:XFD14,"&gt;"&amp;0)-1,I$1:XFD14,A14+1,FALSE))</f>
        <v>5172</v>
      </c>
      <c r="F14" s="7">
        <f>IF(COUNTIF(I14:XFD14,"&gt;"&amp;0)=0,,HLOOKUP(COUNTIF(I14:XFD14,"&gt;"&amp;0)-MIN($F$1+1,COUNTIF(I14:XFD14,"&gt;"&amp;0)),I$1:XFD14,A14+1,FALSE))</f>
        <v>4518</v>
      </c>
      <c r="G14" s="8">
        <f t="shared" si="8"/>
        <v>1.0274068522894757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4777</v>
      </c>
      <c r="E15" s="6">
        <f>IF(COUNTIF(I15:XFD15,"&gt;"&amp;0)=0,,HLOOKUP(COUNTIF(I15:XFD15,"&gt;"&amp;0)-1,I$1:XFD15,A15+1,FALSE))</f>
        <v>4777</v>
      </c>
      <c r="F15" s="7">
        <f>IF(COUNTIF(I15:XFD15,"&gt;"&amp;0)=0,,HLOOKUP(COUNTIF(I15:XFD15,"&gt;"&amp;0)-MIN($F$1+1,COUNTIF(I15:XFD15,"&gt;"&amp;0)),I$1:XFD15,A15+1,FALSE))</f>
        <v>4232</v>
      </c>
      <c r="G15" s="8">
        <f t="shared" si="8"/>
        <v>1.0245234810648334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Belgium</v>
      </c>
      <c r="D16" s="6">
        <f t="shared" si="7"/>
        <v>4440</v>
      </c>
      <c r="E16" s="6">
        <f>IF(COUNTIF(I16:XFD16,"&gt;"&amp;0)=0,,HLOOKUP(COUNTIF(I16:XFD16,"&gt;"&amp;0)-1,I$1:XFD16,A16+1,FALSE))</f>
        <v>4440</v>
      </c>
      <c r="F16" s="7">
        <f>IF(COUNTIF(I16:XFD16,"&gt;"&amp;0)=0,,HLOOKUP(COUNTIF(I16:XFD16,"&gt;"&amp;0)-MIN($F$1+1,COUNTIF(I16:XFD16,"&gt;"&amp;0)),I$1:XFD16,A16+1,FALSE))</f>
        <v>3019</v>
      </c>
      <c r="G16" s="8">
        <f t="shared" si="8"/>
        <v>1.080199498751921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</row>
    <row r="17" spans="1:114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China</v>
      </c>
      <c r="D17" s="6">
        <f t="shared" si="7"/>
        <v>3343</v>
      </c>
      <c r="E17" s="6">
        <f>IF(COUNTIF(I17:XFD17,"&gt;"&amp;0)=0,,HLOOKUP(COUNTIF(I17:XFD17,"&gt;"&amp;0)-1,I$1:XFD17,A17+1,FALSE))</f>
        <v>3346</v>
      </c>
      <c r="F17" s="7">
        <f>IF(COUNTIF(I17:XFD17,"&gt;"&amp;0)=0,,HLOOKUP(COUNTIF(I17:XFD17,"&gt;"&amp;0)-MIN($F$1+1,COUNTIF(I17:XFD17,"&gt;"&amp;0)),I$1:XFD17,A17+1,FALSE))</f>
        <v>3340</v>
      </c>
      <c r="G17" s="8">
        <f t="shared" si="8"/>
        <v>1.0003590235487372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0</v>
      </c>
      <c r="CQ17" s="9">
        <v>0</v>
      </c>
      <c r="CR17" s="9">
        <v>0</v>
      </c>
      <c r="CS17" s="9">
        <v>0</v>
      </c>
      <c r="CT17" s="9">
        <v>0</v>
      </c>
      <c r="CU17" s="9">
        <v>0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3804</v>
      </c>
      <c r="E18" s="6">
        <f>IF(COUNTIF(I18:XFD18,"&gt;"&amp;0)=0,,HLOOKUP(COUNTIF(I18:XFD18,"&gt;"&amp;0)-1,I$1:XFD18,A18+1,FALSE))</f>
        <v>3804</v>
      </c>
      <c r="F18" s="7">
        <f>IF(COUNTIF(I18:XFD18,"&gt;"&amp;0)=0,,HLOOKUP(COUNTIF(I18:XFD18,"&gt;"&amp;0)-MIN($F$1+1,COUNTIF(I18:XFD18,"&gt;"&amp;0)),I$1:XFD18,A18+1,FALSE))</f>
        <v>2767</v>
      </c>
      <c r="G18" s="8">
        <f t="shared" si="8"/>
        <v>1.0657277389663782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</row>
    <row r="19" spans="1:114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Netherlands</v>
      </c>
      <c r="D19" s="6">
        <f t="shared" si="7"/>
        <v>3145</v>
      </c>
      <c r="E19" s="6">
        <f>IF(COUNTIF(I19:XFD19,"&gt;"&amp;0)=0,,HLOOKUP(COUNTIF(I19:XFD19,"&gt;"&amp;0)-1,I$1:XFD19,A19+1,FALSE))</f>
        <v>3145</v>
      </c>
      <c r="F19" s="7">
        <f>IF(COUNTIF(I19:XFD19,"&gt;"&amp;0)=0,,HLOOKUP(COUNTIF(I19:XFD19,"&gt;"&amp;0)-MIN($F$1+1,COUNTIF(I19:XFD19,"&gt;"&amp;0)),I$1:XFD19,A19+1,FALSE))</f>
        <v>2520</v>
      </c>
      <c r="G19" s="8">
        <f t="shared" si="8"/>
        <v>1.0453073925646996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</row>
    <row r="20" spans="1:114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2976</v>
      </c>
      <c r="E20" s="6">
        <f>IF(COUNTIF(I20:XFD20,"&gt;"&amp;0)=0,,HLOOKUP(COUNTIF(I20:XFD20,"&gt;"&amp;0)-1,I$1:XFD20,A20+1,FALSE))</f>
        <v>2976</v>
      </c>
      <c r="F20" s="7">
        <f>IF(COUNTIF(I20:XFD20,"&gt;"&amp;0)=0,,HLOOKUP(COUNTIF(I20:XFD20,"&gt;"&amp;0)-MIN($F$1+1,COUNTIF(I20:XFD20,"&gt;"&amp;0)),I$1:XFD20,A20+1,FALSE))</f>
        <v>1930</v>
      </c>
      <c r="G20" s="8">
        <f t="shared" si="8"/>
        <v>1.0904735187844872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</row>
    <row r="21" spans="1:114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1736</v>
      </c>
      <c r="E21" s="6">
        <f>IF(COUNTIF(I21:XFD21,"&gt;"&amp;0)=0,,HLOOKUP(COUNTIF(I21:XFD21,"&gt;"&amp;0)-1,I$1:XFD21,A21+1,FALSE))</f>
        <v>1736</v>
      </c>
      <c r="F21" s="7">
        <f>IF(COUNTIF(I21:XFD21,"&gt;"&amp;0)=0,,HLOOKUP(COUNTIF(I21:XFD21,"&gt;"&amp;0)-MIN($F$1+1,COUNTIF(I21:XFD21,"&gt;"&amp;0)),I$1:XFD21,A21+1,FALSE))</f>
        <v>1057</v>
      </c>
      <c r="G21" s="8">
        <f t="shared" si="8"/>
        <v>1.104320023127233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</row>
    <row r="22" spans="1:114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1518</v>
      </c>
      <c r="E22" s="6">
        <f>IF(COUNTIF(I22:XFD22,"&gt;"&amp;0)=0,,HLOOKUP(COUNTIF(I22:XFD22,"&gt;"&amp;0)-1,I$1:XFD22,A22+1,FALSE))</f>
        <v>1518</v>
      </c>
      <c r="F22" s="7">
        <f>IF(COUNTIF(I22:XFD22,"&gt;"&amp;0)=0,,HLOOKUP(COUNTIF(I22:XFD22,"&gt;"&amp;0)-MIN($F$1+1,COUNTIF(I22:XFD22,"&gt;"&amp;0)),I$1:XFD22,A22+1,FALSE))</f>
        <v>1006</v>
      </c>
      <c r="G22" s="8">
        <f t="shared" si="8"/>
        <v>1.0857623005600729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</row>
    <row r="23" spans="1:114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Switzerland</v>
      </c>
      <c r="D23" s="6">
        <f t="shared" si="7"/>
        <v>1239</v>
      </c>
      <c r="E23" s="6">
        <f>IF(COUNTIF(I23:XFD23,"&gt;"&amp;0)=0,,HLOOKUP(COUNTIF(I23:XFD23,"&gt;"&amp;0)-1,I$1:XFD23,A23+1,FALSE))</f>
        <v>1239</v>
      </c>
      <c r="F23" s="7">
        <f>IF(COUNTIF(I23:XFD23,"&gt;"&amp;0)=0,,HLOOKUP(COUNTIF(I23:XFD23,"&gt;"&amp;0)-MIN($F$1+1,COUNTIF(I23:XFD23,"&gt;"&amp;0)),I$1:XFD23,A23+1,FALSE))</f>
        <v>1002</v>
      </c>
      <c r="G23" s="8">
        <f t="shared" si="8"/>
        <v>1.0433756978178876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</row>
    <row r="24" spans="1:114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1203</v>
      </c>
      <c r="E24" s="6">
        <f>IF(COUNTIF(I24:XFD24,"&gt;"&amp;0)=0,,HLOOKUP(COUNTIF(I24:XFD24,"&gt;"&amp;0)-1,I$1:XFD24,A24+1,FALSE))</f>
        <v>1203</v>
      </c>
      <c r="F24" s="7">
        <f>IF(COUNTIF(I24:XFD24,"&gt;"&amp;0)=0,,HLOOKUP(COUNTIF(I24:XFD24,"&gt;"&amp;0)-MIN($F$1+1,COUNTIF(I24:XFD24,"&gt;"&amp;0)),I$1:XFD24,A24+1,FALSE))</f>
        <v>870</v>
      </c>
      <c r="G24" s="8">
        <f t="shared" si="8"/>
        <v>1.0669627928068866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</row>
    <row r="25" spans="1:114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827</v>
      </c>
      <c r="E25" s="6">
        <f>IF(COUNTIF(I25:XFD25,"&gt;"&amp;0)=0,,HLOOKUP(COUNTIF(I25:XFD25,"&gt;"&amp;0)-1,I$1:XFD25,A25+1,FALSE))</f>
        <v>827</v>
      </c>
      <c r="F25" s="7">
        <f>IF(COUNTIF(I25:XFD25,"&gt;"&amp;0)=0,,HLOOKUP(COUNTIF(I25:XFD25,"&gt;"&amp;0)-MIN($F$1+1,COUNTIF(I25:XFD25,"&gt;"&amp;0)),I$1:XFD25,A25+1,FALSE))</f>
        <v>630</v>
      </c>
      <c r="G25" s="8">
        <f t="shared" si="8"/>
        <v>1.0559248047521563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</row>
    <row r="26" spans="1:114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1006</v>
      </c>
      <c r="E26" s="6">
        <f>IF(COUNTIF(I26:XFD26,"&gt;"&amp;0)=0,,HLOOKUP(COUNTIF(I26:XFD26,"&gt;"&amp;0)-1,I$1:XFD26,A26+1,FALSE))</f>
        <v>1006</v>
      </c>
      <c r="F26" s="7">
        <f>IF(COUNTIF(I26:XFD26,"&gt;"&amp;0)=0,,HLOOKUP(COUNTIF(I26:XFD26,"&gt;"&amp;0)-MIN($F$1+1,COUNTIF(I26:XFD26,"&gt;"&amp;0)),I$1:XFD26,A26+1,FALSE))</f>
        <v>557</v>
      </c>
      <c r="G26" s="8">
        <f t="shared" si="8"/>
        <v>1.125507924427847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</row>
    <row r="27" spans="1:114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599</v>
      </c>
      <c r="E27" s="6">
        <f>IF(COUNTIF(I27:XFD27,"&gt;"&amp;0)=0,,HLOOKUP(COUNTIF(I27:XFD27,"&gt;"&amp;0)-1,I$1:XFD27,A27+1,FALSE))</f>
        <v>599</v>
      </c>
      <c r="F27" s="7">
        <f>IF(COUNTIF(I27:XFD27,"&gt;"&amp;0)=0,,HLOOKUP(COUNTIF(I27:XFD27,"&gt;"&amp;0)-MIN($F$1+1,COUNTIF(I27:XFD27,"&gt;"&amp;0)),I$1:XFD27,A27+1,FALSE))</f>
        <v>435</v>
      </c>
      <c r="G27" s="8">
        <f t="shared" si="8"/>
        <v>1.0660743962433121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</row>
    <row r="28" spans="1:114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Indonesia</v>
      </c>
      <c r="D28" s="6">
        <f t="shared" si="7"/>
        <v>469</v>
      </c>
      <c r="E28" s="6">
        <f>IF(COUNTIF(I28:XFD28,"&gt;"&amp;0)=0,,HLOOKUP(COUNTIF(I28:XFD28,"&gt;"&amp;0)-1,I$1:XFD28,A28+1,FALSE))</f>
        <v>469</v>
      </c>
      <c r="F28" s="7">
        <f>IF(COUNTIF(I28:XFD28,"&gt;"&amp;0)=0,,HLOOKUP(COUNTIF(I28:XFD28,"&gt;"&amp;0)-MIN($F$1+1,COUNTIF(I28:XFD28,"&gt;"&amp;0)),I$1:XFD28,A28+1,FALSE))</f>
        <v>306</v>
      </c>
      <c r="G28" s="8">
        <f t="shared" si="8"/>
        <v>1.0891564889425522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</row>
    <row r="29" spans="1:114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Austria</v>
      </c>
      <c r="D29" s="6">
        <f t="shared" si="7"/>
        <v>393</v>
      </c>
      <c r="E29" s="6">
        <f>IF(COUNTIF(I29:XFD29,"&gt;"&amp;0)=0,,HLOOKUP(COUNTIF(I29:XFD29,"&gt;"&amp;0)-1,I$1:XFD29,A29+1,FALSE))</f>
        <v>393</v>
      </c>
      <c r="F29" s="7">
        <f>IF(COUNTIF(I29:XFD29,"&gt;"&amp;0)=0,,HLOOKUP(COUNTIF(I29:XFD29,"&gt;"&amp;0)-MIN($F$1+1,COUNTIF(I29:XFD29,"&gt;"&amp;0)),I$1:XFD29,A29+1,FALSE))</f>
        <v>319</v>
      </c>
      <c r="G29" s="8">
        <f t="shared" si="8"/>
        <v>1.0426063687050759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</row>
    <row r="30" spans="1:114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444</v>
      </c>
      <c r="E30" s="6">
        <f>IF(COUNTIF(I30:XFD30,"&gt;"&amp;0)=0,,HLOOKUP(COUNTIF(I30:XFD30,"&gt;"&amp;0)-1,I$1:XFD30,A30+1,FALSE))</f>
        <v>444</v>
      </c>
      <c r="F30" s="7">
        <f>IF(COUNTIF(I30:XFD30,"&gt;"&amp;0)=0,,HLOOKUP(COUNTIF(I30:XFD30,"&gt;"&amp;0)-MIN($F$1+1,COUNTIF(I30:XFD30,"&gt;"&amp;0)),I$1:XFD30,A30+1,FALSE))</f>
        <v>287</v>
      </c>
      <c r="G30" s="8">
        <f t="shared" si="8"/>
        <v>1.0911895913410474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</row>
    <row r="31" spans="1:114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Ecuador</v>
      </c>
      <c r="D31" s="6">
        <f t="shared" si="7"/>
        <v>388</v>
      </c>
      <c r="E31" s="6">
        <f>IF(COUNTIF(I31:XFD31,"&gt;"&amp;0)=0,,HLOOKUP(COUNTIF(I31:XFD31,"&gt;"&amp;0)-1,I$1:XFD31,A31+1,FALSE))</f>
        <v>388</v>
      </c>
      <c r="F31" s="7">
        <f>IF(COUNTIF(I31:XFD31,"&gt;"&amp;0)=0,,HLOOKUP(COUNTIF(I31:XFD31,"&gt;"&amp;0)-MIN($F$1+1,COUNTIF(I31:XFD31,"&gt;"&amp;0)),I$1:XFD31,A31+1,FALSE))</f>
        <v>297</v>
      </c>
      <c r="G31" s="8">
        <f t="shared" si="8"/>
        <v>1.0549091401768571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</row>
    <row r="32" spans="1:114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India</v>
      </c>
      <c r="D32" s="6">
        <f t="shared" si="7"/>
        <v>405</v>
      </c>
      <c r="E32" s="6">
        <f>IF(COUNTIF(I32:XFD32,"&gt;"&amp;0)=0,,HLOOKUP(COUNTIF(I32:XFD32,"&gt;"&amp;0)-1,I$1:XFD32,A32+1,FALSE))</f>
        <v>405</v>
      </c>
      <c r="F32" s="7">
        <f>IF(COUNTIF(I32:XFD32,"&gt;"&amp;0)=0,,HLOOKUP(COUNTIF(I32:XFD32,"&gt;"&amp;0)-MIN($F$1+1,COUNTIF(I32:XFD32,"&gt;"&amp;0)),I$1:XFD32,A32+1,FALSE))</f>
        <v>246</v>
      </c>
      <c r="G32" s="8">
        <f t="shared" si="8"/>
        <v>1.104851687202099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</row>
    <row r="33" spans="1:60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Romania</v>
      </c>
      <c r="D33" s="6">
        <f t="shared" si="7"/>
        <v>372</v>
      </c>
      <c r="E33" s="6">
        <f>IF(COUNTIF(I33:XFD33,"&gt;"&amp;0)=0,,HLOOKUP(COUNTIF(I33:XFD33,"&gt;"&amp;0)-1,I$1:XFD33,A33+1,FALSE))</f>
        <v>372</v>
      </c>
      <c r="F33" s="7">
        <f>IF(COUNTIF(I33:XFD33,"&gt;"&amp;0)=0,,HLOOKUP(COUNTIF(I33:XFD33,"&gt;"&amp;0)-MIN($F$1+1,COUNTIF(I33:XFD33,"&gt;"&amp;0)),I$1:XFD33,A33+1,FALSE))</f>
        <v>270</v>
      </c>
      <c r="G33" s="8">
        <f t="shared" si="8"/>
        <v>1.0661930203028027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</row>
    <row r="34" spans="1:60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Philippines</v>
      </c>
      <c r="D34" s="6">
        <f t="shared" si="7"/>
        <v>349</v>
      </c>
      <c r="E34" s="6">
        <f>IF(COUNTIF(I34:XFD34,"&gt;"&amp;0)=0,,HLOOKUP(COUNTIF(I34:XFD34,"&gt;"&amp;0)-1,I$1:XFD34,A34+1,FALSE))</f>
        <v>349</v>
      </c>
      <c r="F34" s="7">
        <f>IF(COUNTIF(I34:XFD34,"&gt;"&amp;0)=0,,HLOOKUP(COUNTIF(I34:XFD34,"&gt;"&amp;0)-MIN($F$1+1,COUNTIF(I34:XFD34,"&gt;"&amp;0)),I$1:XFD34,A34+1,FALSE))</f>
        <v>221</v>
      </c>
      <c r="G34" s="8">
        <f t="shared" si="8"/>
        <v>1.0956873071644724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</row>
    <row r="35" spans="1:60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Algeria</v>
      </c>
      <c r="D35" s="6">
        <f t="shared" si="7"/>
        <v>336</v>
      </c>
      <c r="E35" s="6">
        <f>IF(COUNTIF(I35:XFD35,"&gt;"&amp;0)=0,,HLOOKUP(COUNTIF(I35:XFD35,"&gt;"&amp;0)-1,I$1:XFD35,A35+1,FALSE))</f>
        <v>336</v>
      </c>
      <c r="F35" s="7">
        <f>IF(COUNTIF(I35:XFD35,"&gt;"&amp;0)=0,,HLOOKUP(COUNTIF(I35:XFD35,"&gt;"&amp;0)-MIN($F$1+1,COUNTIF(I35:XFD35,"&gt;"&amp;0)),I$1:XFD35,A35+1,FALSE))</f>
        <v>256</v>
      </c>
      <c r="G35" s="8">
        <f t="shared" si="8"/>
        <v>1.0558928824833769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</row>
    <row r="36" spans="1:60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309</v>
      </c>
      <c r="E36" s="6">
        <f>IF(COUNTIF(I36:XFD36,"&gt;"&amp;0)=0,,HLOOKUP(COUNTIF(I36:XFD36,"&gt;"&amp;0)-1,I$1:XFD36,A36+1,FALSE))</f>
        <v>309</v>
      </c>
      <c r="F36" s="7">
        <f>IF(COUNTIF(I36:XFD36,"&gt;"&amp;0)=0,,HLOOKUP(COUNTIF(I36:XFD36,"&gt;"&amp;0)-MIN($F$1+1,COUNTIF(I36:XFD36,"&gt;"&amp;0)),I$1:XFD36,A36+1,FALSE))</f>
        <v>247</v>
      </c>
      <c r="G36" s="8">
        <f t="shared" si="8"/>
        <v>1.0458088321132737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</row>
    <row r="37" spans="1:60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Mexico</v>
      </c>
      <c r="D37" s="6">
        <f t="shared" si="7"/>
        <v>406</v>
      </c>
      <c r="E37" s="6">
        <f>IF(COUNTIF(I37:XFD37,"&gt;"&amp;0)=0,,HLOOKUP(COUNTIF(I37:XFD37,"&gt;"&amp;0)-1,I$1:XFD37,A37+1,FALSE))</f>
        <v>406</v>
      </c>
      <c r="F37" s="7">
        <f>IF(COUNTIF(I37:XFD37,"&gt;"&amp;0)=0,,HLOOKUP(COUNTIF(I37:XFD37,"&gt;"&amp;0)-MIN($F$1+1,COUNTIF(I37:XFD37,"&gt;"&amp;0)),I$1:XFD37,A37+1,FALSE))</f>
        <v>194</v>
      </c>
      <c r="G37" s="8">
        <f t="shared" si="8"/>
        <v>1.1591639356272327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</row>
    <row r="38" spans="1:60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286</v>
      </c>
      <c r="E38" s="6">
        <f>IF(COUNTIF(I38:XFD38,"&gt;"&amp;0)=0,,HLOOKUP(COUNTIF(I38:XFD38,"&gt;"&amp;0)-1,I$1:XFD38,A38+1,FALSE))</f>
        <v>286</v>
      </c>
      <c r="F38" s="7">
        <f>IF(COUNTIF(I38:XFD38,"&gt;"&amp;0)=0,,HLOOKUP(COUNTIF(I38:XFD38,"&gt;"&amp;0)-MIN($F$1+1,COUNTIF(I38:XFD38,"&gt;"&amp;0)),I$1:XFD38,A38+1,FALSE))</f>
        <v>181</v>
      </c>
      <c r="G38" s="8">
        <f t="shared" si="8"/>
        <v>1.0958156325626827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</row>
    <row r="39" spans="1:60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Korea, South</v>
      </c>
      <c r="D39" s="6">
        <f t="shared" si="7"/>
        <v>225</v>
      </c>
      <c r="E39" s="6">
        <f>IF(COUNTIF(I39:XFD39,"&gt;"&amp;0)=0,,HLOOKUP(COUNTIF(I39:XFD39,"&gt;"&amp;0)-1,I$1:XFD39,A39+1,FALSE))</f>
        <v>225</v>
      </c>
      <c r="F39" s="7">
        <f>IF(COUNTIF(I39:XFD39,"&gt;"&amp;0)=0,,HLOOKUP(COUNTIF(I39:XFD39,"&gt;"&amp;0)-MIN($F$1+1,COUNTIF(I39:XFD39,"&gt;"&amp;0)),I$1:XFD39,A39+1,FALSE))</f>
        <v>208</v>
      </c>
      <c r="G39" s="8">
        <f t="shared" si="8"/>
        <v>1.0158365543381416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</row>
    <row r="40" spans="1:60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254</v>
      </c>
      <c r="E40" s="6">
        <f>IF(COUNTIF(I40:XFD40,"&gt;"&amp;0)=0,,HLOOKUP(COUNTIF(I40:XFD40,"&gt;"&amp;0)-1,I$1:XFD40,A40+1,FALSE))</f>
        <v>254</v>
      </c>
      <c r="F40" s="7">
        <f>IF(COUNTIF(I40:XFD40,"&gt;"&amp;0)=0,,HLOOKUP(COUNTIF(I40:XFD40,"&gt;"&amp;0)-MIN($F$1+1,COUNTIF(I40:XFD40,"&gt;"&amp;0)),I$1:XFD40,A40+1,FALSE))</f>
        <v>169</v>
      </c>
      <c r="G40" s="8">
        <f t="shared" si="8"/>
        <v>1.0848992335974281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</row>
    <row r="41" spans="1:60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Dominican Republic</v>
      </c>
      <c r="D41" s="6">
        <f t="shared" si="7"/>
        <v>189</v>
      </c>
      <c r="E41" s="6">
        <f>IF(COUNTIF(I41:XFD41,"&gt;"&amp;0)=0,,HLOOKUP(COUNTIF(I41:XFD41,"&gt;"&amp;0)-1,I$1:XFD41,A41+1,FALSE))</f>
        <v>189</v>
      </c>
      <c r="F41" s="7">
        <f>IF(COUNTIF(I41:XFD41,"&gt;"&amp;0)=0,,HLOOKUP(COUNTIF(I41:XFD41,"&gt;"&amp;0)-MIN($F$1+1,COUNTIF(I41:XFD41,"&gt;"&amp;0)),I$1:XFD41,A41+1,FALSE))</f>
        <v>126</v>
      </c>
      <c r="G41" s="8">
        <f t="shared" si="8"/>
        <v>1.0844717711976986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</row>
    <row r="42" spans="1:60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183</v>
      </c>
      <c r="E42" s="6">
        <f>IF(COUNTIF(I42:XFD42,"&gt;"&amp;0)=0,,HLOOKUP(COUNTIF(I42:XFD42,"&gt;"&amp;0)-1,I$1:XFD42,A42+1,FALSE))</f>
        <v>183</v>
      </c>
      <c r="F42" s="7">
        <f>IF(COUNTIF(I42:XFD42,"&gt;"&amp;0)=0,,HLOOKUP(COUNTIF(I42:XFD42,"&gt;"&amp;0)-MIN($F$1+1,COUNTIF(I42:XFD42,"&gt;"&amp;0)),I$1:XFD42,A42+1,FALSE))</f>
        <v>135</v>
      </c>
      <c r="G42" s="8">
        <f t="shared" si="8"/>
        <v>1.0627312815493295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</row>
    <row r="43" spans="1:60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Czechia</v>
      </c>
      <c r="D43" s="6">
        <f t="shared" si="7"/>
        <v>166</v>
      </c>
      <c r="E43" s="6">
        <f>IF(COUNTIF(I43:XFD43,"&gt;"&amp;0)=0,,HLOOKUP(COUNTIF(I43:XFD43,"&gt;"&amp;0)-1,I$1:XFD43,A43+1,FALSE))</f>
        <v>166</v>
      </c>
      <c r="F43" s="7">
        <f>IF(COUNTIF(I43:XFD43,"&gt;"&amp;0)=0,,HLOOKUP(COUNTIF(I43:XFD43,"&gt;"&amp;0)-MIN($F$1+1,COUNTIF(I43:XFD43,"&gt;"&amp;0)),I$1:XFD43,A43+1,FALSE))</f>
        <v>119</v>
      </c>
      <c r="G43" s="8">
        <f t="shared" si="8"/>
        <v>1.0688388358194234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</row>
    <row r="44" spans="1:60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Russia</v>
      </c>
      <c r="D44" s="6">
        <f t="shared" si="7"/>
        <v>198</v>
      </c>
      <c r="E44" s="6">
        <f>IF(COUNTIF(I44:XFD44,"&gt;"&amp;0)=0,,HLOOKUP(COUNTIF(I44:XFD44,"&gt;"&amp;0)-1,I$1:XFD44,A44+1,FALSE))</f>
        <v>198</v>
      </c>
      <c r="F44" s="7">
        <f>IF(COUNTIF(I44:XFD44,"&gt;"&amp;0)=0,,HLOOKUP(COUNTIF(I44:XFD44,"&gt;"&amp;0)-MIN($F$1+1,COUNTIF(I44:XFD44,"&gt;"&amp;0)),I$1:XFD44,A44+1,FALSE))</f>
        <v>94</v>
      </c>
      <c r="G44" s="8">
        <f t="shared" si="8"/>
        <v>1.1606665471261524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</row>
    <row r="45" spans="1:60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Norway</v>
      </c>
      <c r="D45" s="6">
        <f t="shared" si="7"/>
        <v>150</v>
      </c>
      <c r="E45" s="6">
        <f>IF(COUNTIF(I45:XFD45,"&gt;"&amp;0)=0,,HLOOKUP(COUNTIF(I45:XFD45,"&gt;"&amp;0)-1,I$1:XFD45,A45+1,FALSE))</f>
        <v>150</v>
      </c>
      <c r="F45" s="7">
        <f>IF(COUNTIF(I45:XFD45,"&gt;"&amp;0)=0,,HLOOKUP(COUNTIF(I45:XFD45,"&gt;"&amp;0)-MIN($F$1+1,COUNTIF(I45:XFD45,"&gt;"&amp;0)),I$1:XFD45,A45+1,FALSE))</f>
        <v>113</v>
      </c>
      <c r="G45" s="8">
        <f t="shared" si="8"/>
        <v>1.0582848113442593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</row>
    <row r="46" spans="1:60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Morocco</v>
      </c>
      <c r="D46" s="6">
        <f t="shared" si="7"/>
        <v>127</v>
      </c>
      <c r="E46" s="6">
        <f>IF(COUNTIF(I46:XFD46,"&gt;"&amp;0)=0,,HLOOKUP(COUNTIF(I46:XFD46,"&gt;"&amp;0)-1,I$1:XFD46,A46+1,FALSE))</f>
        <v>127</v>
      </c>
      <c r="F46" s="7">
        <f>IF(COUNTIF(I46:XFD46,"&gt;"&amp;0)=0,,HLOOKUP(COUNTIF(I46:XFD46,"&gt;"&amp;0)-MIN($F$1+1,COUNTIF(I46:XFD46,"&gt;"&amp;0)),I$1:XFD46,A46+1,FALSE))</f>
        <v>107</v>
      </c>
      <c r="G46" s="8">
        <f t="shared" si="8"/>
        <v>1.0348656902261772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</row>
    <row r="47" spans="1:60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Colombia</v>
      </c>
      <c r="D47" s="6">
        <f t="shared" si="7"/>
        <v>131</v>
      </c>
      <c r="E47" s="6">
        <f>IF(COUNTIF(I47:XFD47,"&gt;"&amp;0)=0,,HLOOKUP(COUNTIF(I47:XFD47,"&gt;"&amp;0)-1,I$1:XFD47,A47+1,FALSE))</f>
        <v>131</v>
      </c>
      <c r="F47" s="7">
        <f>IF(COUNTIF(I47:XFD47,"&gt;"&amp;0)=0,,HLOOKUP(COUNTIF(I47:XFD47,"&gt;"&amp;0)-MIN($F$1+1,COUNTIF(I47:XFD47,"&gt;"&amp;0)),I$1:XFD47,A47+1,FALSE))</f>
        <v>80</v>
      </c>
      <c r="G47" s="8">
        <f t="shared" si="8"/>
        <v>1.1036624372127015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</row>
    <row r="48" spans="1:60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Japan</v>
      </c>
      <c r="D48" s="6">
        <f t="shared" si="7"/>
        <v>146</v>
      </c>
      <c r="E48" s="6">
        <f>IF(COUNTIF(I48:XFD48,"&gt;"&amp;0)=0,,HLOOKUP(COUNTIF(I48:XFD48,"&gt;"&amp;0)-1,I$1:XFD48,A48+1,FALSE))</f>
        <v>146</v>
      </c>
      <c r="F48" s="7">
        <f>IF(COUNTIF(I48:XFD48,"&gt;"&amp;0)=0,,HLOOKUP(COUNTIF(I48:XFD48,"&gt;"&amp;0)-MIN($F$1+1,COUNTIF(I48:XFD48,"&gt;"&amp;0)),I$1:XFD48,A48+1,FALSE))</f>
        <v>99</v>
      </c>
      <c r="G48" s="8">
        <f t="shared" si="8"/>
        <v>1.0807955110696119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</row>
    <row r="49" spans="1:43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Israel</v>
      </c>
      <c r="D49" s="6">
        <f t="shared" si="7"/>
        <v>130</v>
      </c>
      <c r="E49" s="6">
        <f>IF(COUNTIF(I49:XFD49,"&gt;"&amp;0)=0,,HLOOKUP(COUNTIF(I49:XFD49,"&gt;"&amp;0)-1,I$1:XFD49,A49+1,FALSE))</f>
        <v>130</v>
      </c>
      <c r="F49" s="7">
        <f>IF(COUNTIF(I49:XFD49,"&gt;"&amp;0)=0,,HLOOKUP(COUNTIF(I49:XFD49,"&gt;"&amp;0)-MIN($F$1+1,COUNTIF(I49:XFD49,"&gt;"&amp;0)),I$1:XFD49,A49+1,FALSE))</f>
        <v>95</v>
      </c>
      <c r="G49" s="8">
        <f t="shared" si="8"/>
        <v>1.0647409304447011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</row>
    <row r="50" spans="1:43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Hungary</v>
      </c>
      <c r="D50" s="6">
        <f t="shared" si="7"/>
        <v>134</v>
      </c>
      <c r="E50" s="6">
        <f>IF(COUNTIF(I50:XFD50,"&gt;"&amp;0)=0,,HLOOKUP(COUNTIF(I50:XFD50,"&gt;"&amp;0)-1,I$1:XFD50,A50+1,FALSE))</f>
        <v>134</v>
      </c>
      <c r="F50" s="7">
        <f>IF(COUNTIF(I50:XFD50,"&gt;"&amp;0)=0,,HLOOKUP(COUNTIF(I50:XFD50,"&gt;"&amp;0)-MIN($F$1+1,COUNTIF(I50:XFD50,"&gt;"&amp;0)),I$1:XFD50,A50+1,FALSE))</f>
        <v>77</v>
      </c>
      <c r="G50" s="8">
        <f t="shared" si="8"/>
        <v>1.1171791314916495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</row>
    <row r="51" spans="1:43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Greece</v>
      </c>
      <c r="D51" s="6">
        <f t="shared" si="7"/>
        <v>102</v>
      </c>
      <c r="E51" s="6">
        <f>IF(COUNTIF(I51:XFD51,"&gt;"&amp;0)=0,,HLOOKUP(COUNTIF(I51:XFD51,"&gt;"&amp;0)-1,I$1:XFD51,A51+1,FALSE))</f>
        <v>102</v>
      </c>
      <c r="F51" s="7">
        <f>IF(COUNTIF(I51:XFD51,"&gt;"&amp;0)=0,,HLOOKUP(COUNTIF(I51:XFD51,"&gt;"&amp;0)-MIN($F$1+1,COUNTIF(I51:XFD51,"&gt;"&amp;0)),I$1:XFD51,A51+1,FALSE))</f>
        <v>92</v>
      </c>
      <c r="G51" s="8">
        <f t="shared" si="8"/>
        <v>1.0208512593692909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</row>
    <row r="52" spans="1:43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Pakistan</v>
      </c>
      <c r="D52" s="6">
        <f t="shared" si="7"/>
        <v>111</v>
      </c>
      <c r="E52" s="6">
        <f>IF(COUNTIF(I52:XFD52,"&gt;"&amp;0)=0,,HLOOKUP(COUNTIF(I52:XFD52,"&gt;"&amp;0)-1,I$1:XFD52,A52+1,FALSE))</f>
        <v>111</v>
      </c>
      <c r="F52" s="7">
        <f>IF(COUNTIF(I52:XFD52,"&gt;"&amp;0)=0,,HLOOKUP(COUNTIF(I52:XFD52,"&gt;"&amp;0)-MIN($F$1+1,COUNTIF(I52:XFD52,"&gt;"&amp;0)),I$1:XFD52,A52+1,FALSE))</f>
        <v>66</v>
      </c>
      <c r="G52" s="8">
        <f t="shared" si="8"/>
        <v>1.1095728171731842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</row>
    <row r="53" spans="1:43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Argentina</v>
      </c>
      <c r="D53" s="6">
        <f t="shared" si="7"/>
        <v>111</v>
      </c>
      <c r="E53" s="6">
        <f>IF(COUNTIF(I53:XFD53,"&gt;"&amp;0)=0,,HLOOKUP(COUNTIF(I53:XFD53,"&gt;"&amp;0)-1,I$1:XFD53,A53+1,FALSE))</f>
        <v>111</v>
      </c>
      <c r="F53" s="7">
        <f>IF(COUNTIF(I53:XFD53,"&gt;"&amp;0)=0,,HLOOKUP(COUNTIF(I53:XFD53,"&gt;"&amp;0)-MIN($F$1+1,COUNTIF(I53:XFD53,"&gt;"&amp;0)),I$1:XFD53,A53+1,FALSE))</f>
        <v>82</v>
      </c>
      <c r="G53" s="8">
        <f t="shared" si="8"/>
        <v>1.0624336691258285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</row>
    <row r="54" spans="1:43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Ukraine</v>
      </c>
      <c r="D54" s="6">
        <f t="shared" si="7"/>
        <v>108</v>
      </c>
      <c r="E54" s="6">
        <f>IF(COUNTIF(I54:XFD54,"&gt;"&amp;0)=0,,HLOOKUP(COUNTIF(I54:XFD54,"&gt;"&amp;0)-1,I$1:XFD54,A54+1,FALSE))</f>
        <v>108</v>
      </c>
      <c r="F54" s="7">
        <f>IF(COUNTIF(I54:XFD54,"&gt;"&amp;0)=0,,HLOOKUP(COUNTIF(I54:XFD54,"&gt;"&amp;0)-MIN($F$1+1,COUNTIF(I54:XFD54,"&gt;"&amp;0)),I$1:XFD54,A54+1,FALSE))</f>
        <v>69</v>
      </c>
      <c r="G54" s="8">
        <f t="shared" si="8"/>
        <v>1.0937421095143891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</row>
    <row r="55" spans="1:43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Chile</v>
      </c>
      <c r="D55" s="6">
        <f t="shared" si="7"/>
        <v>94</v>
      </c>
      <c r="E55" s="6">
        <f>IF(COUNTIF(I55:XFD55,"&gt;"&amp;0)=0,,HLOOKUP(COUNTIF(I55:XFD55,"&gt;"&amp;0)-1,I$1:XFD55,A55+1,FALSE))</f>
        <v>94</v>
      </c>
      <c r="F55" s="7">
        <f>IF(COUNTIF(I55:XFD55,"&gt;"&amp;0)=0,,HLOOKUP(COUNTIF(I55:XFD55,"&gt;"&amp;0)-MIN($F$1+1,COUNTIF(I55:XFD55,"&gt;"&amp;0)),I$1:XFD55,A55+1,FALSE))</f>
        <v>65</v>
      </c>
      <c r="G55" s="8">
        <f t="shared" si="8"/>
        <v>1.076571551576315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</row>
    <row r="56" spans="1:43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Serbia</v>
      </c>
      <c r="D56" s="6">
        <f t="shared" si="7"/>
        <v>99</v>
      </c>
      <c r="E56" s="6">
        <f>IF(COUNTIF(I56:XFD56,"&gt;"&amp;0)=0,,HLOOKUP(COUNTIF(I56:XFD56,"&gt;"&amp;0)-1,I$1:XFD56,A56+1,FALSE))</f>
        <v>99</v>
      </c>
      <c r="F56" s="7">
        <f>IF(COUNTIF(I56:XFD56,"&gt;"&amp;0)=0,,HLOOKUP(COUNTIF(I56:XFD56,"&gt;"&amp;0)-MIN($F$1+1,COUNTIF(I56:XFD56,"&gt;"&amp;0)),I$1:XFD56,A56+1,FALSE))</f>
        <v>71</v>
      </c>
      <c r="G56" s="8">
        <f t="shared" si="8"/>
        <v>1.0687481332692526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</row>
    <row r="57" spans="1:43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95</v>
      </c>
      <c r="E57" s="6">
        <f>IF(COUNTIF(I57:XFD57,"&gt;"&amp;0)=0,,HLOOKUP(COUNTIF(I57:XFD57,"&gt;"&amp;0)-1,I$1:XFD57,A57+1,FALSE))</f>
        <v>95</v>
      </c>
      <c r="F57" s="7">
        <f>IF(COUNTIF(I57:XFD57,"&gt;"&amp;0)=0,,HLOOKUP(COUNTIF(I57:XFD57,"&gt;"&amp;0)-MIN($F$1+1,COUNTIF(I57:XFD57,"&gt;"&amp;0)),I$1:XFD57,A57+1,FALSE))</f>
        <v>66</v>
      </c>
      <c r="G57" s="8">
        <f t="shared" si="8"/>
        <v>1.0755631984402161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</row>
    <row r="58" spans="1:43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Malaysia</v>
      </c>
      <c r="D58" s="6">
        <f t="shared" si="7"/>
        <v>83</v>
      </c>
      <c r="E58" s="6">
        <f>IF(COUNTIF(I58:XFD58,"&gt;"&amp;0)=0,,HLOOKUP(COUNTIF(I58:XFD58,"&gt;"&amp;0)-1,I$1:XFD58,A58+1,FALSE))</f>
        <v>83</v>
      </c>
      <c r="F58" s="7">
        <f>IF(COUNTIF(I58:XFD58,"&gt;"&amp;0)=0,,HLOOKUP(COUNTIF(I58:XFD58,"&gt;"&amp;0)-MIN($F$1+1,COUNTIF(I58:XFD58,"&gt;"&amp;0)),I$1:XFD58,A58+1,FALSE))</f>
        <v>70</v>
      </c>
      <c r="G58" s="8">
        <f t="shared" si="8"/>
        <v>1.034656071213385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</row>
    <row r="59" spans="1:43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Iraq</v>
      </c>
      <c r="D59" s="6">
        <f t="shared" si="7"/>
        <v>79</v>
      </c>
      <c r="E59" s="6">
        <f>IF(COUNTIF(I59:XFD59,"&gt;"&amp;0)=0,,HLOOKUP(COUNTIF(I59:XFD59,"&gt;"&amp;0)-1,I$1:XFD59,A59+1,FALSE))</f>
        <v>79</v>
      </c>
      <c r="F59" s="7">
        <f>IF(COUNTIF(I59:XFD59,"&gt;"&amp;0)=0,,HLOOKUP(COUNTIF(I59:XFD59,"&gt;"&amp;0)-MIN($F$1+1,COUNTIF(I59:XFD59,"&gt;"&amp;0)),I$1:XFD59,A59+1,FALSE))</f>
        <v>70</v>
      </c>
      <c r="G59" s="8">
        <f t="shared" si="8"/>
        <v>1.0244854864074942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</row>
    <row r="60" spans="1:43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69</v>
      </c>
      <c r="E60" s="6">
        <f>IF(COUNTIF(I60:XFD60,"&gt;"&amp;0)=0,,HLOOKUP(COUNTIF(I60:XFD60,"&gt;"&amp;0)-1,I$1:XFD60,A60+1,FALSE))</f>
        <v>69</v>
      </c>
      <c r="F60" s="7">
        <f>IF(COUNTIF(I60:XFD60,"&gt;"&amp;0)=0,,HLOOKUP(COUNTIF(I60:XFD60,"&gt;"&amp;0)-MIN($F$1+1,COUNTIF(I60:XFD60,"&gt;"&amp;0)),I$1:XFD60,A60+1,FALSE))</f>
        <v>54</v>
      </c>
      <c r="G60" s="8">
        <f t="shared" si="8"/>
        <v>1.0502460726386826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</row>
    <row r="61" spans="1:43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Australia</v>
      </c>
      <c r="D61" s="6">
        <f t="shared" si="7"/>
        <v>63</v>
      </c>
      <c r="E61" s="6">
        <f>IF(COUNTIF(I61:XFD61,"&gt;"&amp;0)=0,,HLOOKUP(COUNTIF(I61:XFD61,"&gt;"&amp;0)-1,I$1:XFD61,A61+1,FALSE))</f>
        <v>63</v>
      </c>
      <c r="F61" s="7">
        <f>IF(COUNTIF(I61:XFD61,"&gt;"&amp;0)=0,,HLOOKUP(COUNTIF(I61:XFD61,"&gt;"&amp;0)-MIN($F$1+1,COUNTIF(I61:XFD61,"&gt;"&amp;0)),I$1:XFD61,A61+1,FALSE))</f>
        <v>54</v>
      </c>
      <c r="G61" s="8">
        <f t="shared" si="8"/>
        <v>1.0313103064775451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</row>
    <row r="62" spans="1:43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79</v>
      </c>
      <c r="E62" s="6">
        <f>IF(COUNTIF(I62:XFD62,"&gt;"&amp;0)=0,,HLOOKUP(COUNTIF(I62:XFD62,"&gt;"&amp;0)-1,I$1:XFD62,A62+1,FALSE))</f>
        <v>79</v>
      </c>
      <c r="F62" s="7">
        <f>IF(COUNTIF(I62:XFD62,"&gt;"&amp;0)=0,,HLOOKUP(COUNTIF(I62:XFD62,"&gt;"&amp;0)-MIN($F$1+1,COUNTIF(I62:XFD62,"&gt;"&amp;0)),I$1:XFD62,A62+1,FALSE))</f>
        <v>47</v>
      </c>
      <c r="G62" s="8">
        <f t="shared" si="8"/>
        <v>1.1094451773656906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</row>
    <row r="63" spans="1:43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Finland</v>
      </c>
      <c r="D63" s="6">
        <f t="shared" si="7"/>
        <v>72</v>
      </c>
      <c r="E63" s="6">
        <f>IF(COUNTIF(I63:XFD63,"&gt;"&amp;0)=0,,HLOOKUP(COUNTIF(I63:XFD63,"&gt;"&amp;0)-1,I$1:XFD63,A63+1,FALSE))</f>
        <v>72</v>
      </c>
      <c r="F63" s="7">
        <f>IF(COUNTIF(I63:XFD63,"&gt;"&amp;0)=0,,HLOOKUP(COUNTIF(I63:XFD63,"&gt;"&amp;0)-MIN($F$1+1,COUNTIF(I63:XFD63,"&gt;"&amp;0)),I$1:XFD63,A63+1,FALSE))</f>
        <v>48</v>
      </c>
      <c r="G63" s="8">
        <f t="shared" si="8"/>
        <v>1.0844717711976986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</row>
    <row r="64" spans="1:43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Slovenia</v>
      </c>
      <c r="D64" s="6">
        <f t="shared" si="7"/>
        <v>61</v>
      </c>
      <c r="E64" s="6">
        <f>IF(COUNTIF(I64:XFD64,"&gt;"&amp;0)=0,,HLOOKUP(COUNTIF(I64:XFD64,"&gt;"&amp;0)-1,I$1:XFD64,A64+1,FALSE))</f>
        <v>61</v>
      </c>
      <c r="F64" s="7">
        <f>IF(COUNTIF(I64:XFD64,"&gt;"&amp;0)=0,,HLOOKUP(COUNTIF(I64:XFD64,"&gt;"&amp;0)-MIN($F$1+1,COUNTIF(I64:XFD64,"&gt;"&amp;0)),I$1:XFD64,A64+1,FALSE))</f>
        <v>45</v>
      </c>
      <c r="G64" s="8">
        <f t="shared" si="8"/>
        <v>1.0627312815493295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</row>
    <row r="65" spans="1:37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Bosnia and Herzegovina</v>
      </c>
      <c r="D65" s="6">
        <f t="shared" si="7"/>
        <v>41</v>
      </c>
      <c r="E65" s="6">
        <f>IF(COUNTIF(I65:XFD65,"&gt;"&amp;0)=0,,HLOOKUP(COUNTIF(I65:XFD65,"&gt;"&amp;0)-1,I$1:XFD65,A65+1,FALSE))</f>
        <v>41</v>
      </c>
      <c r="F65" s="7">
        <f>IF(COUNTIF(I65:XFD65,"&gt;"&amp;0)=0,,HLOOKUP(COUNTIF(I65:XFD65,"&gt;"&amp;0)-MIN($F$1+1,COUNTIF(I65:XFD65,"&gt;"&amp;0)),I$1:XFD65,A65+1,FALSE))</f>
        <v>36</v>
      </c>
      <c r="G65" s="8">
        <f t="shared" si="8"/>
        <v>1.0263518540707108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</row>
    <row r="66" spans="1:37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Thailand</v>
      </c>
      <c r="D66" s="6">
        <f t="shared" si="7"/>
        <v>43</v>
      </c>
      <c r="E66" s="6">
        <f>IF(COUNTIF(I66:XFD66,"&gt;"&amp;0)=0,,HLOOKUP(COUNTIF(I66:XFD66,"&gt;"&amp;0)-1,I$1:XFD66,A66+1,FALSE))</f>
        <v>43</v>
      </c>
      <c r="F66" s="7">
        <f>IF(COUNTIF(I66:XFD66,"&gt;"&amp;0)=0,,HLOOKUP(COUNTIF(I66:XFD66,"&gt;"&amp;0)-MIN($F$1+1,COUNTIF(I66:XFD66,"&gt;"&amp;0)),I$1:XFD66,A66+1,FALSE))</f>
        <v>33</v>
      </c>
      <c r="G66" s="8">
        <f t="shared" si="8"/>
        <v>1.0543648111252237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</row>
    <row r="67" spans="1:37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San Marino</v>
      </c>
      <c r="D67" s="6">
        <f t="shared" si="7"/>
        <v>36</v>
      </c>
      <c r="E67" s="6">
        <f>IF(COUNTIF(I67:XFD67,"&gt;"&amp;0)=0,,HLOOKUP(COUNTIF(I67:XFD67,"&gt;"&amp;0)-1,I$1:XFD67,A67+1,FALSE))</f>
        <v>36</v>
      </c>
      <c r="F67" s="7">
        <f>IF(COUNTIF(I67:XFD67,"&gt;"&amp;0)=0,,HLOOKUP(COUNTIF(I67:XFD67,"&gt;"&amp;0)-MIN($F$1+1,COUNTIF(I67:XFD67,"&gt;"&amp;0)),I$1:XFD67,A67+1,FALSE))</f>
        <v>34</v>
      </c>
      <c r="G67" s="8">
        <f t="shared" si="8"/>
        <v>1.0114972741551362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</row>
    <row r="68" spans="1:37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45</v>
      </c>
      <c r="E68" s="6">
        <f>IF(COUNTIF(I68:XFD68,"&gt;"&amp;0)=0,,HLOOKUP(COUNTIF(I68:XFD68,"&gt;"&amp;0)-1,I$1:XFD68,A68+1,FALSE))</f>
        <v>45</v>
      </c>
      <c r="F68" s="7">
        <f>IF(COUNTIF(I68:XFD68,"&gt;"&amp;0)=0,,HLOOKUP(COUNTIF(I68:XFD68,"&gt;"&amp;0)-MIN($F$1+1,COUNTIF(I68:XFD68,"&gt;"&amp;0)),I$1:XFD68,A68+1,FALSE))</f>
        <v>32</v>
      </c>
      <c r="G68" s="8">
        <f t="shared" si="8"/>
        <v>1.0705636841691619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</row>
    <row r="69" spans="1:37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Bangladesh</v>
      </c>
      <c r="D69" s="6">
        <f t="shared" si="7"/>
        <v>50</v>
      </c>
      <c r="E69" s="6">
        <f>IF(COUNTIF(I69:XFD69,"&gt;"&amp;0)=0,,HLOOKUP(COUNTIF(I69:XFD69,"&gt;"&amp;0)-1,I$1:XFD69,A69+1,FALSE))</f>
        <v>50</v>
      </c>
      <c r="F69" s="7">
        <f>IF(COUNTIF(I69:XFD69,"&gt;"&amp;0)=0,,HLOOKUP(COUNTIF(I69:XFD69,"&gt;"&amp;0)-MIN($F$1+1,COUNTIF(I69:XFD69,"&gt;"&amp;0)),I$1:XFD69,A69+1,FALSE))</f>
        <v>27</v>
      </c>
      <c r="G69" s="8">
        <f t="shared" si="8"/>
        <v>1.1311527300905295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</row>
    <row r="70" spans="1:37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Tunisia</v>
      </c>
      <c r="D70" s="6">
        <f t="shared" ref="D70:D133" si="11">MAX(I70:CL70)</f>
        <v>35</v>
      </c>
      <c r="E70" s="6">
        <f>IF(COUNTIF(I70:XFD70,"&gt;"&amp;0)=0,,HLOOKUP(COUNTIF(I70:XFD70,"&gt;"&amp;0)-1,I$1:XFD70,A70+1,FALSE))</f>
        <v>35</v>
      </c>
      <c r="F70" s="7">
        <f>IF(COUNTIF(I70:XFD70,"&gt;"&amp;0)=0,,HLOOKUP(COUNTIF(I70:XFD70,"&gt;"&amp;0)-MIN($F$1+1,COUNTIF(I70:XFD70,"&gt;"&amp;0)),I$1:XFD70,A70+1,FALSE))</f>
        <v>25</v>
      </c>
      <c r="G70" s="8">
        <f t="shared" ref="G70:G133" si="12">IF(COUNTIF(I70:XFD70,"&gt;"&amp;0)=0,,(E70/F70)^(1/MIN(COUNTIF(I70:XFD70,"&gt;"&amp;0)-1,$F$1)))</f>
        <v>1.0696103757250688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</row>
    <row r="71" spans="1:37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Moldova</v>
      </c>
      <c r="D71" s="6">
        <f t="shared" si="11"/>
        <v>46</v>
      </c>
      <c r="E71" s="6">
        <f>IF(COUNTIF(I71:XFD71,"&gt;"&amp;0)=0,,HLOOKUP(COUNTIF(I71:XFD71,"&gt;"&amp;0)-1,I$1:XFD71,A71+1,FALSE))</f>
        <v>46</v>
      </c>
      <c r="F71" s="7">
        <f>IF(COUNTIF(I71:XFD71,"&gt;"&amp;0)=0,,HLOOKUP(COUNTIF(I71:XFD71,"&gt;"&amp;0)-MIN($F$1+1,COUNTIF(I71:XFD71,"&gt;"&amp;0)),I$1:XFD71,A71+1,FALSE))</f>
        <v>29</v>
      </c>
      <c r="G71" s="8">
        <f t="shared" si="12"/>
        <v>1.0966599081406767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</row>
    <row r="72" spans="1:37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Bulgaria</v>
      </c>
      <c r="D72" s="6">
        <f t="shared" si="11"/>
        <v>36</v>
      </c>
      <c r="E72" s="6">
        <f>IF(COUNTIF(I72:XFD72,"&gt;"&amp;0)=0,,HLOOKUP(COUNTIF(I72:XFD72,"&gt;"&amp;0)-1,I$1:XFD72,A72+1,FALSE))</f>
        <v>36</v>
      </c>
      <c r="F72" s="7">
        <f>IF(COUNTIF(I72:XFD72,"&gt;"&amp;0)=0,,HLOOKUP(COUNTIF(I72:XFD72,"&gt;"&amp;0)-MIN($F$1+1,COUNTIF(I72:XFD72,"&gt;"&amp;0)),I$1:XFD72,A72+1,FALSE))</f>
        <v>25</v>
      </c>
      <c r="G72" s="8">
        <f t="shared" si="12"/>
        <v>1.0756537569325701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</row>
    <row r="73" spans="1:37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Andorra</v>
      </c>
      <c r="D73" s="6">
        <f t="shared" si="11"/>
        <v>33</v>
      </c>
      <c r="E73" s="6">
        <f>IF(COUNTIF(I73:XFD73,"&gt;"&amp;0)=0,,HLOOKUP(COUNTIF(I73:XFD73,"&gt;"&amp;0)-1,I$1:XFD73,A73+1,FALSE))</f>
        <v>33</v>
      </c>
      <c r="F73" s="7">
        <f>IF(COUNTIF(I73:XFD73,"&gt;"&amp;0)=0,,HLOOKUP(COUNTIF(I73:XFD73,"&gt;"&amp;0)-MIN($F$1+1,COUNTIF(I73:XFD73,"&gt;"&amp;0)),I$1:XFD73,A73+1,FALSE))</f>
        <v>26</v>
      </c>
      <c r="G73" s="8">
        <f t="shared" si="12"/>
        <v>1.0488372867840543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</row>
    <row r="74" spans="1:37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Burkina Faso</v>
      </c>
      <c r="D74" s="6">
        <f t="shared" si="11"/>
        <v>32</v>
      </c>
      <c r="E74" s="6">
        <f>IF(COUNTIF(I74:XFD74,"&gt;"&amp;0)=0,,HLOOKUP(COUNTIF(I74:XFD74,"&gt;"&amp;0)-1,I$1:XFD74,A74+1,FALSE))</f>
        <v>32</v>
      </c>
      <c r="F74" s="7">
        <f>IF(COUNTIF(I74:XFD74,"&gt;"&amp;0)=0,,HLOOKUP(COUNTIF(I74:XFD74,"&gt;"&amp;0)-MIN($F$1+1,COUNTIF(I74:XFD74,"&gt;"&amp;0)),I$1:XFD74,A74+1,FALSE))</f>
        <v>24</v>
      </c>
      <c r="G74" s="8">
        <f t="shared" si="12"/>
        <v>1.0592238410488122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</row>
    <row r="75" spans="1:37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Belarus</v>
      </c>
      <c r="D75" s="6">
        <f t="shared" si="11"/>
        <v>36</v>
      </c>
      <c r="E75" s="6">
        <f>IF(COUNTIF(I75:XFD75,"&gt;"&amp;0)=0,,HLOOKUP(COUNTIF(I75:XFD75,"&gt;"&amp;0)-1,I$1:XFD75,A75+1,FALSE))</f>
        <v>36</v>
      </c>
      <c r="F75" s="7">
        <f>IF(COUNTIF(I75:XFD75,"&gt;"&amp;0)=0,,HLOOKUP(COUNTIF(I75:XFD75,"&gt;"&amp;0)-MIN($F$1+1,COUNTIF(I75:XFD75,"&gt;"&amp;0)),I$1:XFD75,A75+1,FALSE))</f>
        <v>19</v>
      </c>
      <c r="G75" s="8">
        <f t="shared" si="12"/>
        <v>1.1363438869307663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</row>
    <row r="76" spans="1:37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Estonia</v>
      </c>
      <c r="D76" s="6">
        <f t="shared" si="11"/>
        <v>35</v>
      </c>
      <c r="E76" s="6">
        <f>IF(COUNTIF(I76:XFD76,"&gt;"&amp;0)=0,,HLOOKUP(COUNTIF(I76:XFD76,"&gt;"&amp;0)-1,I$1:XFD76,A76+1,FALSE))</f>
        <v>35</v>
      </c>
      <c r="F76" s="7">
        <f>IF(COUNTIF(I76:XFD76,"&gt;"&amp;0)=0,,HLOOKUP(COUNTIF(I76:XFD76,"&gt;"&amp;0)-MIN($F$1+1,COUNTIF(I76:XFD76,"&gt;"&amp;0)),I$1:XFD76,A76+1,FALSE))</f>
        <v>24</v>
      </c>
      <c r="G76" s="8">
        <f t="shared" si="12"/>
        <v>1.078378847447949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</row>
    <row r="77" spans="1:37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South Africa</v>
      </c>
      <c r="D77" s="6">
        <f t="shared" si="11"/>
        <v>34</v>
      </c>
      <c r="E77" s="6">
        <f>IF(COUNTIF(I77:XFD77,"&gt;"&amp;0)=0,,HLOOKUP(COUNTIF(I77:XFD77,"&gt;"&amp;0)-1,I$1:XFD77,A77+1,FALSE))</f>
        <v>34</v>
      </c>
      <c r="F77" s="7">
        <f>IF(COUNTIF(I77:XFD77,"&gt;"&amp;0)=0,,HLOOKUP(COUNTIF(I77:XFD77,"&gt;"&amp;0)-MIN($F$1+1,COUNTIF(I77:XFD77,"&gt;"&amp;0)),I$1:XFD77,A77+1,FALSE))</f>
        <v>24</v>
      </c>
      <c r="G77" s="8">
        <f t="shared" si="12"/>
        <v>1.0721450259008509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</row>
    <row r="78" spans="1:37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Honduras</v>
      </c>
      <c r="D78" s="6">
        <f t="shared" si="11"/>
        <v>31</v>
      </c>
      <c r="E78" s="6">
        <f>IF(COUNTIF(I78:XFD78,"&gt;"&amp;0)=0,,HLOOKUP(COUNTIF(I78:XFD78,"&gt;"&amp;0)-1,I$1:XFD78,A78+1,FALSE))</f>
        <v>31</v>
      </c>
      <c r="F78" s="7">
        <f>IF(COUNTIF(I78:XFD78,"&gt;"&amp;0)=0,,HLOOKUP(COUNTIF(I78:XFD78,"&gt;"&amp;0)-MIN($F$1+1,COUNTIF(I78:XFD78,"&gt;"&amp;0)),I$1:XFD78,A78+1,FALSE))</f>
        <v>23</v>
      </c>
      <c r="G78" s="8">
        <f t="shared" si="12"/>
        <v>1.0615165548054424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</row>
    <row r="79" spans="1:37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Bolivia</v>
      </c>
      <c r="D79" s="6">
        <f t="shared" si="11"/>
        <v>28</v>
      </c>
      <c r="E79" s="6">
        <f>IF(COUNTIF(I79:XFD79,"&gt;"&amp;0)=0,,HLOOKUP(COUNTIF(I79:XFD79,"&gt;"&amp;0)-1,I$1:XFD79,A79+1,FALSE))</f>
        <v>28</v>
      </c>
      <c r="F79" s="7">
        <f>IF(COUNTIF(I79:XFD79,"&gt;"&amp;0)=0,,HLOOKUP(COUNTIF(I79:XFD79,"&gt;"&amp;0)-MIN($F$1+1,COUNTIF(I79:XFD79,"&gt;"&amp;0)),I$1:XFD79,A79+1,FALSE))</f>
        <v>19</v>
      </c>
      <c r="G79" s="8">
        <f t="shared" si="12"/>
        <v>1.0806396196004002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</row>
    <row r="80" spans="1:37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Albania</v>
      </c>
      <c r="D80" s="6">
        <f t="shared" si="11"/>
        <v>25</v>
      </c>
      <c r="E80" s="6">
        <f>IF(COUNTIF(I80:XFD80,"&gt;"&amp;0)=0,,HLOOKUP(COUNTIF(I80:XFD80,"&gt;"&amp;0)-1,I$1:XFD80,A80+1,FALSE))</f>
        <v>25</v>
      </c>
      <c r="F80" s="7">
        <f>IF(COUNTIF(I80:XFD80,"&gt;"&amp;0)=0,,HLOOKUP(COUNTIF(I80:XFD80,"&gt;"&amp;0)-MIN($F$1+1,COUNTIF(I80:XFD80,"&gt;"&amp;0)),I$1:XFD80,A80+1,FALSE))</f>
        <v>23</v>
      </c>
      <c r="G80" s="8">
        <f t="shared" si="12"/>
        <v>1.0168161478219546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</row>
    <row r="81" spans="1:28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Croatia</v>
      </c>
      <c r="D81" s="6">
        <f t="shared" si="11"/>
        <v>33</v>
      </c>
      <c r="E81" s="6">
        <f>IF(COUNTIF(I81:XFD81,"&gt;"&amp;0)=0,,HLOOKUP(COUNTIF(I81:XFD81,"&gt;"&amp;0)-1,I$1:XFD81,A81+1,FALSE))</f>
        <v>33</v>
      </c>
      <c r="F81" s="7">
        <f>IF(COUNTIF(I81:XFD81,"&gt;"&amp;0)=0,,HLOOKUP(COUNTIF(I81:XFD81,"&gt;"&amp;0)-MIN($F$1+1,COUNTIF(I81:XFD81,"&gt;"&amp;0)),I$1:XFD81,A81+1,FALSE))</f>
        <v>21</v>
      </c>
      <c r="G81" s="8">
        <f t="shared" si="12"/>
        <v>1.0946087842231575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</row>
    <row r="82" spans="1:28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Lithuania</v>
      </c>
      <c r="D82" s="6">
        <f t="shared" si="11"/>
        <v>30</v>
      </c>
      <c r="E82" s="6">
        <f>IF(COUNTIF(I82:XFD82,"&gt;"&amp;0)=0,,HLOOKUP(COUNTIF(I82:XFD82,"&gt;"&amp;0)-1,I$1:XFD82,A82+1,FALSE))</f>
        <v>30</v>
      </c>
      <c r="F82" s="7">
        <f>IF(COUNTIF(I82:XFD82,"&gt;"&amp;0)=0,,HLOOKUP(COUNTIF(I82:XFD82,"&gt;"&amp;0)-MIN($F$1+1,COUNTIF(I82:XFD82,"&gt;"&amp;0)),I$1:XFD82,A82+1,FALSE))</f>
        <v>22</v>
      </c>
      <c r="G82" s="8">
        <f t="shared" si="12"/>
        <v>1.0639953128150836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</row>
    <row r="83" spans="1:28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United Arab Emirates</v>
      </c>
      <c r="D83" s="6">
        <f t="shared" si="11"/>
        <v>33</v>
      </c>
      <c r="E83" s="6">
        <f>IF(COUNTIF(I83:XFD83,"&gt;"&amp;0)=0,,HLOOKUP(COUNTIF(I83:XFD83,"&gt;"&amp;0)-1,I$1:XFD83,A83+1,FALSE))</f>
        <v>33</v>
      </c>
      <c r="F83" s="7">
        <f>IF(COUNTIF(I83:XFD83,"&gt;"&amp;0)=0,,HLOOKUP(COUNTIF(I83:XFD83,"&gt;"&amp;0)-MIN($F$1+1,COUNTIF(I83:XFD83,"&gt;"&amp;0)),I$1:XFD83,A83+1,FALSE))</f>
        <v>16</v>
      </c>
      <c r="G83" s="8">
        <f t="shared" si="12"/>
        <v>1.1557896243650145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</row>
    <row r="84" spans="1:28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Lebanon</v>
      </c>
      <c r="D84" s="6">
        <f t="shared" si="11"/>
        <v>21</v>
      </c>
      <c r="E84" s="6">
        <f>IF(COUNTIF(I84:XFD84,"&gt;"&amp;0)=0,,HLOOKUP(COUNTIF(I84:XFD84,"&gt;"&amp;0)-1,I$1:XFD84,A84+1,FALSE))</f>
        <v>21</v>
      </c>
      <c r="F84" s="7">
        <f>IF(COUNTIF(I84:XFD84,"&gt;"&amp;0)=0,,HLOOKUP(COUNTIF(I84:XFD84,"&gt;"&amp;0)-MIN($F$1+1,COUNTIF(I84:XFD84,"&gt;"&amp;0)),I$1:XFD84,A84+1,FALSE))</f>
        <v>20</v>
      </c>
      <c r="G84" s="8">
        <f t="shared" si="12"/>
        <v>1.0098057976734853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</row>
    <row r="85" spans="1:28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Congo (Kinshasa)</v>
      </c>
      <c r="D85" s="6">
        <f t="shared" si="11"/>
        <v>21</v>
      </c>
      <c r="E85" s="6">
        <f>IF(COUNTIF(I85:XFD85,"&gt;"&amp;0)=0,,HLOOKUP(COUNTIF(I85:XFD85,"&gt;"&amp;0)-1,I$1:XFD85,A85+1,FALSE))</f>
        <v>21</v>
      </c>
      <c r="F85" s="7">
        <f>IF(COUNTIF(I85:XFD85,"&gt;"&amp;0)=0,,HLOOKUP(COUNTIF(I85:XFD85,"&gt;"&amp;0)-MIN($F$1+1,COUNTIF(I85:XFD85,"&gt;"&amp;0)),I$1:XFD85,A85+1,FALSE))</f>
        <v>20</v>
      </c>
      <c r="G85" s="8">
        <f t="shared" si="12"/>
        <v>1.0098057976734853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</row>
    <row r="86" spans="1:28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Afghanistan</v>
      </c>
      <c r="D86" s="6">
        <f t="shared" si="11"/>
        <v>25</v>
      </c>
      <c r="E86" s="6">
        <f>IF(COUNTIF(I86:XFD86,"&gt;"&amp;0)=0,,HLOOKUP(COUNTIF(I86:XFD86,"&gt;"&amp;0)-1,I$1:XFD86,A86+1,FALSE))</f>
        <v>25</v>
      </c>
      <c r="F86" s="7">
        <f>IF(COUNTIF(I86:XFD86,"&gt;"&amp;0)=0,,HLOOKUP(COUNTIF(I86:XFD86,"&gt;"&amp;0)-MIN($F$1+1,COUNTIF(I86:XFD86,"&gt;"&amp;0)),I$1:XFD86,A86+1,FALSE))</f>
        <v>15</v>
      </c>
      <c r="G86" s="8">
        <f t="shared" si="12"/>
        <v>1.1075663432482901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</row>
    <row r="87" spans="1:28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24</v>
      </c>
      <c r="E87" s="6">
        <f>IF(COUNTIF(I87:XFD87,"&gt;"&amp;0)=0,,HLOOKUP(COUNTIF(I87:XFD87,"&gt;"&amp;0)-1,I$1:XFD87,A87+1,FALSE))</f>
        <v>24</v>
      </c>
      <c r="F87" s="7">
        <f>IF(COUNTIF(I87:XFD87,"&gt;"&amp;0)=0,,HLOOKUP(COUNTIF(I87:XFD87,"&gt;"&amp;0)-MIN($F$1+1,COUNTIF(I87:XFD87,"&gt;"&amp;0)),I$1:XFD87,A87+1,FALSE))</f>
        <v>15</v>
      </c>
      <c r="G87" s="8">
        <f t="shared" si="12"/>
        <v>1.0985605433061179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</row>
    <row r="88" spans="1:28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Armenia</v>
      </c>
      <c r="D88" s="6">
        <f t="shared" si="11"/>
        <v>17</v>
      </c>
      <c r="E88" s="6">
        <f>IF(COUNTIF(I88:XFD88,"&gt;"&amp;0)=0,,HLOOKUP(COUNTIF(I88:XFD88,"&gt;"&amp;0)-1,I$1:XFD88,A88+1,FALSE))</f>
        <v>17</v>
      </c>
      <c r="F88" s="7">
        <f>IF(COUNTIF(I88:XFD88,"&gt;"&amp;0)=0,,HLOOKUP(COUNTIF(I88:XFD88,"&gt;"&amp;0)-MIN($F$1+1,COUNTIF(I88:XFD88,"&gt;"&amp;0)),I$1:XFD88,A88+1,FALSE))</f>
        <v>12</v>
      </c>
      <c r="G88" s="8">
        <f t="shared" si="12"/>
        <v>1.0721450259008509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</row>
    <row r="89" spans="1:28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17</v>
      </c>
      <c r="E89" s="6">
        <f>IF(COUNTIF(I89:XFD89,"&gt;"&amp;0)=0,,HLOOKUP(COUNTIF(I89:XFD89,"&gt;"&amp;0)-1,I$1:XFD89,A89+1,FALSE))</f>
        <v>17</v>
      </c>
      <c r="F89" s="7">
        <f>IF(COUNTIF(I89:XFD89,"&gt;"&amp;0)=0,,HLOOKUP(COUNTIF(I89:XFD89,"&gt;"&amp;0)-MIN($F$1+1,COUNTIF(I89:XFD89,"&gt;"&amp;0)),I$1:XFD89,A89+1,FALSE))</f>
        <v>12</v>
      </c>
      <c r="G89" s="8">
        <f t="shared" si="12"/>
        <v>1.0721450259008509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</row>
    <row r="90" spans="1:28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Azerbaijan</v>
      </c>
      <c r="D90" s="6">
        <f t="shared" si="11"/>
        <v>13</v>
      </c>
      <c r="E90" s="6">
        <f>IF(COUNTIF(I90:XFD90,"&gt;"&amp;0)=0,,HLOOKUP(COUNTIF(I90:XFD90,"&gt;"&amp;0)-1,I$1:XFD90,A90+1,FALSE))</f>
        <v>13</v>
      </c>
      <c r="F90" s="7">
        <f>IF(COUNTIF(I90:XFD90,"&gt;"&amp;0)=0,,HLOOKUP(COUNTIF(I90:XFD90,"&gt;"&amp;0)-MIN($F$1+1,COUNTIF(I90:XFD90,"&gt;"&amp;0)),I$1:XFD90,A90+1,FALSE))</f>
        <v>10</v>
      </c>
      <c r="G90" s="8">
        <f t="shared" si="12"/>
        <v>1.0538739520617835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</row>
    <row r="91" spans="1:28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Cyprus</v>
      </c>
      <c r="D91" s="6">
        <f t="shared" si="11"/>
        <v>12</v>
      </c>
      <c r="E91" s="6">
        <f>IF(COUNTIF(I91:XFD91,"&gt;"&amp;0)=0,,HLOOKUP(COUNTIF(I91:XFD91,"&gt;"&amp;0)-1,I$1:XFD91,A91+1,FALSE))</f>
        <v>12</v>
      </c>
      <c r="F91" s="7">
        <f>IF(COUNTIF(I91:XFD91,"&gt;"&amp;0)=0,,HLOOKUP(COUNTIF(I91:XFD91,"&gt;"&amp;0)-MIN($F$1+1,COUNTIF(I91:XFD91,"&gt;"&amp;0)),I$1:XFD91,A91+1,FALSE))</f>
        <v>10</v>
      </c>
      <c r="G91" s="8">
        <f t="shared" si="12"/>
        <v>1.0371372893366482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</row>
    <row r="92" spans="1:28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>Kazakhstan</v>
      </c>
      <c r="D92" s="6">
        <f t="shared" si="11"/>
        <v>16</v>
      </c>
      <c r="E92" s="6">
        <f>IF(COUNTIF(I92:XFD92,"&gt;"&amp;0)=0,,HLOOKUP(COUNTIF(I92:XFD92,"&gt;"&amp;0)-1,I$1:XFD92,A92+1,FALSE))</f>
        <v>16</v>
      </c>
      <c r="F92" s="7">
        <f>IF(COUNTIF(I92:XFD92,"&gt;"&amp;0)=0,,HLOOKUP(COUNTIF(I92:XFD92,"&gt;"&amp;0)-MIN($F$1+1,COUNTIF(I92:XFD92,"&gt;"&amp;0)),I$1:XFD92,A92+1,FALSE))</f>
        <v>10</v>
      </c>
      <c r="G92" s="8">
        <f t="shared" si="12"/>
        <v>1.0985605433061179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</row>
    <row r="93" spans="1:28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>Nigeria</v>
      </c>
      <c r="D93" s="6">
        <f t="shared" si="11"/>
        <v>12</v>
      </c>
      <c r="E93" s="6">
        <f>IF(COUNTIF(I93:XFD93,"&gt;"&amp;0)=0,,HLOOKUP(COUNTIF(I93:XFD93,"&gt;"&amp;0)-1,I$1:XFD93,A93+1,FALSE))</f>
        <v>12</v>
      </c>
      <c r="F93" s="7">
        <f>IF(COUNTIF(I93:XFD93,"&gt;"&amp;0)=0,,HLOOKUP(COUNTIF(I93:XFD93,"&gt;"&amp;0)-MIN($F$1+1,COUNTIF(I93:XFD93,"&gt;"&amp;0)),I$1:XFD93,A93+1,FALSE))</f>
        <v>10</v>
      </c>
      <c r="G93" s="8">
        <f t="shared" si="12"/>
        <v>1.0466351393921056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</row>
    <row r="94" spans="1:28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>Singapore</v>
      </c>
      <c r="D94" s="6">
        <f t="shared" si="11"/>
        <v>10</v>
      </c>
      <c r="E94" s="6">
        <f>IF(COUNTIF(I94:XFD94,"&gt;"&amp;0)=0,,HLOOKUP(COUNTIF(I94:XFD94,"&gt;"&amp;0)-1,I$1:XFD94,A94+1,FALSE))</f>
        <v>10</v>
      </c>
      <c r="F94" s="7">
        <f>IF(COUNTIF(I94:XFD94,"&gt;"&amp;0)=0,,HLOOKUP(COUNTIF(I94:XFD94,"&gt;"&amp;0)-MIN($F$1+1,COUNTIF(I94:XFD94,"&gt;"&amp;0)),I$1:XFD94,A94+1,FALSE))</f>
        <v>8</v>
      </c>
      <c r="G94" s="8">
        <f t="shared" si="12"/>
        <v>1.0573712634405641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</row>
    <row r="95" spans="1:28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>Iceland</v>
      </c>
      <c r="D95" s="6">
        <f t="shared" si="11"/>
        <v>8</v>
      </c>
      <c r="E95" s="6">
        <f>IF(COUNTIF(I95:XFD95,"&gt;"&amp;0)=0,,HLOOKUP(COUNTIF(I95:XFD95,"&gt;"&amp;0)-1,I$1:XFD95,A95+1,FALSE))</f>
        <v>8</v>
      </c>
      <c r="F95" s="7">
        <f>IF(COUNTIF(I95:XFD95,"&gt;"&amp;0)=0,,HLOOKUP(COUNTIF(I95:XFD95,"&gt;"&amp;0)-MIN($F$1+1,COUNTIF(I95:XFD95,"&gt;"&amp;0)),I$1:XFD95,A95+1,FALSE))</f>
        <v>8</v>
      </c>
      <c r="G95" s="8">
        <f t="shared" si="12"/>
        <v>1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</row>
    <row r="96" spans="1:28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>Kenya</v>
      </c>
      <c r="D96" s="6">
        <f t="shared" si="11"/>
        <v>10</v>
      </c>
      <c r="E96" s="6">
        <f>IF(COUNTIF(I96:XFD96,"&gt;"&amp;0)=0,,HLOOKUP(COUNTIF(I96:XFD96,"&gt;"&amp;0)-1,I$1:XFD96,A96+1,FALSE))</f>
        <v>10</v>
      </c>
      <c r="F96" s="7">
        <f>IF(COUNTIF(I96:XFD96,"&gt;"&amp;0)=0,,HLOOKUP(COUNTIF(I96:XFD96,"&gt;"&amp;0)-MIN($F$1+1,COUNTIF(I96:XFD96,"&gt;"&amp;0)),I$1:XFD96,A96+1,FALSE))</f>
        <v>8</v>
      </c>
      <c r="G96" s="8">
        <f t="shared" si="12"/>
        <v>1.0772173450159419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83356</v>
      </c>
      <c r="G2" s="41">
        <f>MAX(CumulativeDead!2:2)</f>
        <v>3346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4.0141081625797784E-2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165155</v>
      </c>
      <c r="G3" s="41">
        <f>MAX(CumulativeDead!3:3)</f>
        <v>21645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0.13105870243104961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76389</v>
      </c>
      <c r="G4" s="41">
        <f>MAX(CumulativeDead!4:4)</f>
        <v>4777</v>
      </c>
      <c r="J4" s="41">
        <v>83992949</v>
      </c>
      <c r="K4" s="52">
        <v>0</v>
      </c>
      <c r="L4" s="41">
        <v>0</v>
      </c>
      <c r="M4" s="69">
        <f t="shared" si="0"/>
        <v>6.2535181767008341E-2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10591</v>
      </c>
      <c r="G5" s="41">
        <f>MAX(CumulativeDead!5:5)</f>
        <v>225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2.1244452837314701E-2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177644</v>
      </c>
      <c r="G6" s="41">
        <f>MAX(CumulativeDead!6:6)</f>
        <v>18708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0.10531174708968499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134753</v>
      </c>
      <c r="G7" s="41">
        <f>MAX(CumulativeDead!7:7)</f>
        <v>3804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2.8229427174163099E-2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137875</v>
      </c>
      <c r="G8" s="41">
        <f>MAX(CumulativeDead!8:8)</f>
        <v>17188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0.12466364460562103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636350</v>
      </c>
      <c r="G9" s="41">
        <f>MAX(CumulativeDead!9:9)</f>
        <v>28326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4.4513239569419348E-2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26336</v>
      </c>
      <c r="G10" s="41">
        <f>MAX(CumulativeDead!10:10)</f>
        <v>1239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4.7045868772782502E-2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6740</v>
      </c>
      <c r="G11" s="41">
        <f>MAX(CumulativeDead!11:11)</f>
        <v>150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2.2255192878338281E-2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11927</v>
      </c>
      <c r="G12" s="41">
        <f>MAX(CumulativeDead!12:12)</f>
        <v>1203</v>
      </c>
      <c r="J12" s="41">
        <v>10099265</v>
      </c>
      <c r="K12" s="52">
        <v>5.8</v>
      </c>
      <c r="L12" s="41">
        <v>585.75736999999992</v>
      </c>
      <c r="M12" s="69">
        <f t="shared" si="0"/>
        <v>0.10086358681982058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6876</v>
      </c>
      <c r="G13" s="41">
        <f>MAX(CumulativeDead!13:13)</f>
        <v>309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4.4938917975567191E-2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28316</v>
      </c>
      <c r="G14" s="41">
        <f>MAX(CumulativeDead!14:14)</f>
        <v>3145</v>
      </c>
      <c r="J14" s="41">
        <v>17134872</v>
      </c>
      <c r="K14" s="52">
        <v>0</v>
      </c>
      <c r="L14" s="41">
        <v>0</v>
      </c>
      <c r="M14" s="69">
        <f t="shared" si="0"/>
        <v>0.11106794745020483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99483</v>
      </c>
      <c r="G15" s="41">
        <f>MAX(CumulativeDead!15:15)</f>
        <v>12894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0.12961008413497785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8100</v>
      </c>
      <c r="G16" s="41">
        <f>MAX(CumulativeDead!16:16)</f>
        <v>146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1.8024691358024692E-2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33573</v>
      </c>
      <c r="G18" s="41">
        <f>MAX(CumulativeDead!18:18)</f>
        <v>4440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0.13224912876418551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14336</v>
      </c>
      <c r="G19" s="41">
        <f>MAX(CumulativeDead!19:19)</f>
        <v>393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2.7413504464285716E-2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3711</v>
      </c>
      <c r="G20" s="41">
        <f>MAX(CumulativeDead!20:20)</f>
        <v>7</v>
      </c>
      <c r="J20" s="41">
        <v>2881053</v>
      </c>
      <c r="K20" s="52">
        <v>0</v>
      </c>
      <c r="L20" s="41">
        <v>0</v>
      </c>
      <c r="M20" s="69">
        <f t="shared" si="0"/>
        <v>1.8862840204796551E-3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6440</v>
      </c>
      <c r="G21" s="41">
        <f>MAX(CumulativeDead!21:21)</f>
        <v>63</v>
      </c>
      <c r="J21" s="41">
        <v>25499884</v>
      </c>
      <c r="K21" s="52">
        <v>0</v>
      </c>
      <c r="L21" s="41">
        <v>0</v>
      </c>
      <c r="M21" s="69">
        <f t="shared" si="0"/>
        <v>9.7826086956521747E-3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3699</v>
      </c>
      <c r="G22" s="41">
        <f>MAX(CumulativeDead!22:22)</f>
        <v>10</v>
      </c>
      <c r="J22" s="41">
        <v>5850342</v>
      </c>
      <c r="K22" s="52">
        <v>0</v>
      </c>
      <c r="L22" s="41">
        <v>0</v>
      </c>
      <c r="M22" s="69">
        <f t="shared" si="0"/>
        <v>2.703433360367667E-3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5072</v>
      </c>
      <c r="G23" s="41">
        <f>MAX(CumulativeDead!23:23)</f>
        <v>83</v>
      </c>
      <c r="J23" s="41">
        <v>32365999</v>
      </c>
      <c r="K23" s="52">
        <v>0</v>
      </c>
      <c r="L23" s="41">
        <v>0</v>
      </c>
      <c r="M23" s="69">
        <f t="shared" si="0"/>
        <v>1.6364353312302838E-2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28208</v>
      </c>
      <c r="G24" s="41">
        <f>MAX(CumulativeDead!24:24)</f>
        <v>1006</v>
      </c>
      <c r="J24" s="41">
        <v>37742154</v>
      </c>
      <c r="K24" s="52">
        <v>0</v>
      </c>
      <c r="L24" s="41">
        <v>0</v>
      </c>
      <c r="M24" s="69">
        <f t="shared" si="0"/>
        <v>3.5663641520136131E-2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2192</v>
      </c>
      <c r="G25" s="41">
        <f>MAX(CumulativeDead!25:25)</f>
        <v>102</v>
      </c>
      <c r="J25" s="41">
        <v>10423054</v>
      </c>
      <c r="K25" s="52">
        <v>6</v>
      </c>
      <c r="L25" s="41">
        <v>625.38324</v>
      </c>
      <c r="M25" s="69">
        <f t="shared" si="0"/>
        <v>4.6532846715328466E-2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1671</v>
      </c>
      <c r="G26" s="41">
        <f>MAX(CumulativeDead!26:26)</f>
        <v>7</v>
      </c>
      <c r="J26" s="41">
        <v>1701575</v>
      </c>
      <c r="K26" s="52">
        <v>0</v>
      </c>
      <c r="L26" s="41">
        <v>0</v>
      </c>
      <c r="M26" s="69">
        <f t="shared" si="0"/>
        <v>4.1891083183722318E-3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12501</v>
      </c>
      <c r="G27" s="41">
        <f>MAX(CumulativeDead!27:27)</f>
        <v>130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1.0399168066554675E-2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3237</v>
      </c>
      <c r="G28" s="41">
        <f>MAX(CumulativeDead!28:28)</f>
        <v>72</v>
      </c>
      <c r="J28" s="41">
        <v>5540720</v>
      </c>
      <c r="K28" s="52">
        <v>6.1</v>
      </c>
      <c r="L28" s="41">
        <v>337.98392000000001</v>
      </c>
      <c r="M28" s="69">
        <f t="shared" si="0"/>
        <v>2.2242817423540315E-2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28320</v>
      </c>
      <c r="G29" s="41">
        <f>MAX(CumulativeDead!29:29)</f>
        <v>1736</v>
      </c>
      <c r="J29" s="41">
        <v>212559417</v>
      </c>
      <c r="K29" s="52">
        <v>0</v>
      </c>
      <c r="L29" s="41">
        <v>0</v>
      </c>
      <c r="M29" s="69">
        <f t="shared" si="0"/>
        <v>6.129943502824859E-2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6216</v>
      </c>
      <c r="G30" s="41">
        <f>MAX(CumulativeDead!30:30)</f>
        <v>166</v>
      </c>
      <c r="J30" s="41">
        <v>10708981</v>
      </c>
      <c r="K30" s="52">
        <v>11.6</v>
      </c>
      <c r="L30" s="41">
        <v>1242.241796</v>
      </c>
      <c r="M30" s="69">
        <f t="shared" si="0"/>
        <v>2.6705276705276705E-2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1248</v>
      </c>
      <c r="G31" s="41">
        <f>MAX(CumulativeDead!31:31)</f>
        <v>61</v>
      </c>
      <c r="J31" s="41">
        <v>2078938</v>
      </c>
      <c r="K31" s="52">
        <v>6.4</v>
      </c>
      <c r="L31" s="41">
        <v>133.05203200000003</v>
      </c>
      <c r="M31" s="69">
        <f t="shared" si="0"/>
        <v>4.8878205128205128E-2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1727</v>
      </c>
      <c r="G32" s="41">
        <f>MAX(CumulativeDead!32:32)</f>
        <v>8</v>
      </c>
      <c r="J32" s="41">
        <v>341243</v>
      </c>
      <c r="K32" s="52">
        <v>0</v>
      </c>
      <c r="L32" s="41">
        <v>0</v>
      </c>
      <c r="M32" s="69">
        <f t="shared" si="0"/>
        <v>4.6323103647944409E-3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18091</v>
      </c>
      <c r="G33" s="41">
        <f>MAX(CumulativeDead!33:33)</f>
        <v>599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3.3110386379967938E-2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1415</v>
      </c>
      <c r="G34" s="41">
        <f>MAX(CumulativeDead!34:34)</f>
        <v>79</v>
      </c>
      <c r="J34" s="41">
        <v>40222493</v>
      </c>
      <c r="K34" s="52">
        <v>0</v>
      </c>
      <c r="L34" s="41">
        <v>0</v>
      </c>
      <c r="M34" s="69">
        <f t="shared" ref="M34:M65" si="2">G34/F34</f>
        <v>5.5830388692579502E-2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12547</v>
      </c>
      <c r="G35" s="41">
        <f>MAX(CumulativeDead!35:35)</f>
        <v>444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3.5386945086474851E-2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7216</v>
      </c>
      <c r="G36" s="41">
        <f>MAX(CumulativeDead!36:36)</f>
        <v>372</v>
      </c>
      <c r="J36" s="41">
        <v>19237691</v>
      </c>
      <c r="K36" s="52">
        <v>21.4</v>
      </c>
      <c r="L36" s="41">
        <v>4116.8658740000001</v>
      </c>
      <c r="M36" s="69">
        <f t="shared" si="2"/>
        <v>5.155210643015521E-2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5862</v>
      </c>
      <c r="G37" s="41">
        <f>MAX(CumulativeDead!37:37)</f>
        <v>79</v>
      </c>
      <c r="J37" s="41">
        <v>34813871</v>
      </c>
      <c r="K37" s="52">
        <v>0</v>
      </c>
      <c r="L37" s="41">
        <v>0</v>
      </c>
      <c r="M37" s="69">
        <f t="shared" si="2"/>
        <v>1.3476629136813374E-2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5365</v>
      </c>
      <c r="G38" s="41">
        <f>MAX(CumulativeDead!38:38)</f>
        <v>33</v>
      </c>
      <c r="J38" s="41">
        <v>9890402</v>
      </c>
      <c r="K38" s="52">
        <v>0</v>
      </c>
      <c r="L38" s="41">
        <v>0</v>
      </c>
      <c r="M38" s="69">
        <f t="shared" si="2"/>
        <v>6.1509785647716683E-3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12322</v>
      </c>
      <c r="G39" s="41">
        <f>MAX(CumulativeDead!39:39)</f>
        <v>405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3.28680409024509E-2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2505</v>
      </c>
      <c r="G40" s="41">
        <f>MAX(CumulativeDead!40:40)</f>
        <v>183</v>
      </c>
      <c r="J40" s="41">
        <v>102334404</v>
      </c>
      <c r="K40" s="52">
        <v>0</v>
      </c>
      <c r="L40" s="41">
        <v>0</v>
      </c>
      <c r="M40" s="69">
        <f t="shared" si="2"/>
        <v>7.3053892215568864E-2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1405</v>
      </c>
      <c r="G41" s="41">
        <f>MAX(CumulativeDead!41:41)</f>
        <v>3</v>
      </c>
      <c r="J41" s="41">
        <v>4270571</v>
      </c>
      <c r="K41" s="52">
        <v>0</v>
      </c>
      <c r="L41" s="41">
        <v>0</v>
      </c>
      <c r="M41" s="69">
        <f t="shared" si="2"/>
        <v>2.1352313167259788E-3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372</v>
      </c>
      <c r="G42" s="41">
        <f>MAX(CumulativeDead!42:42)</f>
        <v>36</v>
      </c>
      <c r="J42" s="41">
        <v>33931</v>
      </c>
      <c r="K42" s="52">
        <v>0</v>
      </c>
      <c r="L42" s="41">
        <v>0</v>
      </c>
      <c r="M42" s="69">
        <f t="shared" si="2"/>
        <v>9.6774193548387094E-2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1400</v>
      </c>
      <c r="G43" s="41">
        <f>MAX(CumulativeDead!43:43)</f>
        <v>35</v>
      </c>
      <c r="J43" s="41">
        <v>1326535</v>
      </c>
      <c r="K43" s="52">
        <v>14.6</v>
      </c>
      <c r="L43" s="41">
        <v>193.67410999999998</v>
      </c>
      <c r="M43" s="69">
        <f t="shared" si="2"/>
        <v>2.5000000000000001E-2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658</v>
      </c>
      <c r="G44" s="41">
        <f>MAX(CumulativeDead!44:44)</f>
        <v>21</v>
      </c>
      <c r="J44" s="41">
        <v>6825445</v>
      </c>
      <c r="K44" s="52">
        <v>0</v>
      </c>
      <c r="L44" s="41">
        <v>0</v>
      </c>
      <c r="M44" s="69">
        <f t="shared" si="2"/>
        <v>3.1914893617021274E-2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2643</v>
      </c>
      <c r="G45" s="41">
        <f>MAX(CumulativeDead!45:45)</f>
        <v>43</v>
      </c>
      <c r="J45" s="41">
        <v>69799978</v>
      </c>
      <c r="K45" s="52">
        <v>0</v>
      </c>
      <c r="L45" s="41">
        <v>0</v>
      </c>
      <c r="M45" s="69">
        <f t="shared" si="2"/>
        <v>1.6269390843738175E-2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5136</v>
      </c>
      <c r="G46" s="41">
        <f>MAX(CumulativeDead!46:46)</f>
        <v>469</v>
      </c>
      <c r="J46" s="41">
        <v>273523615</v>
      </c>
      <c r="K46" s="52">
        <v>0</v>
      </c>
      <c r="L46" s="41">
        <v>0</v>
      </c>
      <c r="M46" s="69">
        <f t="shared" si="2"/>
        <v>9.1316199376947044E-2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7582</v>
      </c>
      <c r="G47" s="41">
        <f>MAX(CumulativeDead!47:47)</f>
        <v>286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3.7720917963597993E-2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5453</v>
      </c>
      <c r="G48" s="41">
        <f>MAX(CumulativeDead!48:48)</f>
        <v>349</v>
      </c>
      <c r="J48" s="41">
        <v>109581078</v>
      </c>
      <c r="K48" s="52">
        <v>0</v>
      </c>
      <c r="L48" s="41">
        <v>0</v>
      </c>
      <c r="M48" s="69">
        <f t="shared" si="2"/>
        <v>6.4001467082340002E-2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395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1.5189873417721518E-2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267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24490</v>
      </c>
      <c r="G51" s="41">
        <f>MAX(CumulativeDead!51:51)</f>
        <v>198</v>
      </c>
      <c r="J51" s="41">
        <v>145934462</v>
      </c>
      <c r="K51" s="52">
        <v>0</v>
      </c>
      <c r="L51" s="41">
        <v>0</v>
      </c>
      <c r="M51" s="69">
        <f t="shared" si="2"/>
        <v>8.0849326255614529E-3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8273</v>
      </c>
      <c r="G52" s="41">
        <f>MAX(CumulativeDead!52:52)</f>
        <v>94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1.136226278254563E-2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136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7.3529411764705881E-3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4873</v>
      </c>
      <c r="G54" s="41">
        <f>MAX(CumulativeDead!54:54)</f>
        <v>99</v>
      </c>
      <c r="J54" s="41">
        <v>8737371</v>
      </c>
      <c r="K54" s="52" t="s">
        <v>505</v>
      </c>
      <c r="L54" s="41" t="e">
        <v>#VALUE!</v>
      </c>
      <c r="M54" s="69">
        <f t="shared" si="2"/>
        <v>2.0316027088036117E-2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3373</v>
      </c>
      <c r="G55" s="41">
        <f>MAX(CumulativeDead!55:55)</f>
        <v>69</v>
      </c>
      <c r="J55" s="41">
        <v>625978</v>
      </c>
      <c r="K55" s="52">
        <v>24.8</v>
      </c>
      <c r="L55" s="41">
        <v>155.24254400000001</v>
      </c>
      <c r="M55" s="69">
        <f t="shared" si="2"/>
        <v>2.0456566854432257E-2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494</v>
      </c>
      <c r="G56" s="41">
        <f>MAX(CumulativeDead!56:56)</f>
        <v>25</v>
      </c>
      <c r="J56" s="41">
        <v>2877797</v>
      </c>
      <c r="K56" s="52" t="s">
        <v>505</v>
      </c>
      <c r="L56" s="41" t="e">
        <v>#VALUE!</v>
      </c>
      <c r="M56" s="69">
        <f t="shared" si="2"/>
        <v>5.0607287449392711E-2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1741</v>
      </c>
      <c r="G57" s="41">
        <f>MAX(CumulativeDead!57:57)</f>
        <v>33</v>
      </c>
      <c r="J57" s="41">
        <v>4105267</v>
      </c>
      <c r="K57" s="52">
        <v>14.7</v>
      </c>
      <c r="L57" s="41">
        <v>603.47424899999999</v>
      </c>
      <c r="M57" s="69">
        <f t="shared" si="2"/>
        <v>1.8954623779437105E-2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863</v>
      </c>
      <c r="G58" s="41">
        <f>MAX(CumulativeDead!58:58)</f>
        <v>6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6.9524913093858632E-3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2443</v>
      </c>
      <c r="G59" s="41">
        <f>MAX(CumulativeDead!59:59)</f>
        <v>111</v>
      </c>
      <c r="J59" s="41">
        <v>45195774</v>
      </c>
      <c r="K59" s="52" t="s">
        <v>505</v>
      </c>
      <c r="L59" s="41" t="e">
        <v>#VALUE!</v>
      </c>
      <c r="M59" s="69">
        <f t="shared" si="2"/>
        <v>4.5435939418747441E-2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6383</v>
      </c>
      <c r="G60" s="41">
        <f>MAX(CumulativeDead!60:60)</f>
        <v>111</v>
      </c>
      <c r="J60" s="41">
        <v>220892340</v>
      </c>
      <c r="K60" s="52">
        <v>0</v>
      </c>
      <c r="L60" s="41">
        <v>0</v>
      </c>
      <c r="M60" s="69">
        <f t="shared" si="2"/>
        <v>1.7389942033526555E-2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11475</v>
      </c>
      <c r="G61" s="41">
        <f>MAX(CumulativeDead!61:61)</f>
        <v>254</v>
      </c>
      <c r="J61" s="41">
        <v>32971854</v>
      </c>
      <c r="K61" s="52">
        <v>0</v>
      </c>
      <c r="L61" s="41">
        <v>0</v>
      </c>
      <c r="M61" s="69">
        <f t="shared" si="2"/>
        <v>2.2135076252723311E-2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3728</v>
      </c>
      <c r="G62" s="41">
        <f>MAX(CumulativeDead!62:62)</f>
        <v>36</v>
      </c>
      <c r="J62" s="41">
        <v>9449323</v>
      </c>
      <c r="K62" s="52" t="s">
        <v>505</v>
      </c>
      <c r="L62" s="41" t="e">
        <v>#VALUE!</v>
      </c>
      <c r="M62" s="69">
        <f t="shared" si="2"/>
        <v>9.6566523605150223E-3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3574</v>
      </c>
      <c r="G63" s="41">
        <f>MAX(CumulativeDead!63:63)</f>
        <v>95</v>
      </c>
      <c r="J63" s="41">
        <v>4314767</v>
      </c>
      <c r="K63" s="52" t="s">
        <v>505</v>
      </c>
      <c r="L63" s="41" t="e">
        <v>#VALUE!</v>
      </c>
      <c r="M63" s="69">
        <f t="shared" si="2"/>
        <v>2.6580861779518745E-2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2160</v>
      </c>
      <c r="G64" s="41">
        <f>MAX(CumulativeDead!64:64)</f>
        <v>336</v>
      </c>
      <c r="J64" s="41">
        <v>43851044</v>
      </c>
      <c r="K64" s="52" t="s">
        <v>505</v>
      </c>
      <c r="L64" s="41" t="e">
        <v>#VALUE!</v>
      </c>
      <c r="M64" s="69">
        <f t="shared" si="2"/>
        <v>0.15555555555555556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306</v>
      </c>
      <c r="G65" s="41">
        <f>MAX(CumulativeDead!65:65)</f>
        <v>3</v>
      </c>
      <c r="J65" s="41">
        <v>3989167</v>
      </c>
      <c r="K65" s="52" t="s">
        <v>505</v>
      </c>
      <c r="L65" s="41" t="e">
        <v>#VALUE!</v>
      </c>
      <c r="M65" s="69">
        <f t="shared" si="2"/>
        <v>9.8039215686274508E-3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2506</v>
      </c>
      <c r="G66" s="41">
        <f>MAX(CumulativeDead!66:66)</f>
        <v>34</v>
      </c>
      <c r="J66" s="41">
        <v>59308690</v>
      </c>
      <c r="K66" s="52">
        <v>0</v>
      </c>
      <c r="L66" s="41">
        <v>0</v>
      </c>
      <c r="M66" s="69">
        <f t="shared" ref="M66:M97" si="4">G66/F66</f>
        <v>1.3567438148443736E-2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747</v>
      </c>
      <c r="G67" s="41">
        <f>MAX(CumulativeDead!67:67)</f>
        <v>36</v>
      </c>
      <c r="J67" s="41">
        <v>6948445</v>
      </c>
      <c r="K67" s="52">
        <v>12.2</v>
      </c>
      <c r="L67" s="41">
        <v>847.71028999999987</v>
      </c>
      <c r="M67" s="69">
        <f t="shared" si="4"/>
        <v>4.8192771084337352E-2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626</v>
      </c>
      <c r="G68" s="41">
        <f>MAX(CumulativeDead!68:68)</f>
        <v>4</v>
      </c>
      <c r="J68" s="41">
        <v>5094118</v>
      </c>
      <c r="K68" s="52" t="s">
        <v>505</v>
      </c>
      <c r="L68" s="41" t="e">
        <v>#VALUE!</v>
      </c>
      <c r="M68" s="69">
        <f t="shared" si="4"/>
        <v>6.3897763578274758E-3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1579</v>
      </c>
      <c r="G69" s="41">
        <f>MAX(CumulativeDead!69:69)</f>
        <v>134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8.4863837872070927E-2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910</v>
      </c>
      <c r="G70" s="41">
        <f>MAX(CumulativeDead!70:70)</f>
        <v>4</v>
      </c>
      <c r="J70" s="41">
        <v>5106626</v>
      </c>
      <c r="K70" s="52" t="s">
        <v>505</v>
      </c>
      <c r="L70" s="41" t="e">
        <v>#VALUE!</v>
      </c>
      <c r="M70" s="69">
        <f t="shared" si="4"/>
        <v>4.3956043956043956E-3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7858</v>
      </c>
      <c r="G71" s="41">
        <f>MAX(CumulativeDead!71:71)</f>
        <v>388</v>
      </c>
      <c r="J71" s="41">
        <v>17643054</v>
      </c>
      <c r="K71" s="52">
        <v>0</v>
      </c>
      <c r="L71" s="41">
        <v>0</v>
      </c>
      <c r="M71" s="69">
        <f t="shared" si="4"/>
        <v>4.9376431662000508E-2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666</v>
      </c>
      <c r="G72" s="41">
        <f>MAX(CumulativeDead!72:72)</f>
        <v>5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7.5075075075075074E-3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780</v>
      </c>
      <c r="G73" s="41">
        <f>MAX(CumulativeDead!73:73)</f>
        <v>35</v>
      </c>
      <c r="J73" s="41">
        <v>11818619</v>
      </c>
      <c r="K73" s="52" t="s">
        <v>505</v>
      </c>
      <c r="L73" s="41" t="e">
        <v>#VALUE!</v>
      </c>
      <c r="M73" s="69">
        <f t="shared" si="4"/>
        <v>4.4871794871794872E-2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1253</v>
      </c>
      <c r="G74" s="41">
        <f>MAX(CumulativeDead!74:74)</f>
        <v>13</v>
      </c>
      <c r="J74" s="41">
        <v>10139177</v>
      </c>
      <c r="K74" s="52" t="s">
        <v>505</v>
      </c>
      <c r="L74" s="41" t="e">
        <v>#VALUE!</v>
      </c>
      <c r="M74" s="69">
        <f t="shared" si="4"/>
        <v>1.0375099760574621E-2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715</v>
      </c>
      <c r="G75" s="41">
        <f>MAX(CumulativeDead!75:75)</f>
        <v>12</v>
      </c>
      <c r="J75" s="41">
        <v>1207359</v>
      </c>
      <c r="K75" s="52">
        <v>11.4</v>
      </c>
      <c r="L75" s="41">
        <v>137.638926</v>
      </c>
      <c r="M75" s="69">
        <f t="shared" si="4"/>
        <v>1.6783216783216783E-2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974</v>
      </c>
      <c r="G76" s="41">
        <f>MAX(CumulativeDead!76:76)</f>
        <v>45</v>
      </c>
      <c r="J76" s="41">
        <v>2083374</v>
      </c>
      <c r="K76" s="52" t="s">
        <v>505</v>
      </c>
      <c r="L76" s="41" t="e">
        <v>#VALUE!</v>
      </c>
      <c r="M76" s="69">
        <f t="shared" si="4"/>
        <v>4.6201232032854207E-2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1110</v>
      </c>
      <c r="G77" s="41">
        <f>MAX(CumulativeDead!77:77)</f>
        <v>41</v>
      </c>
      <c r="J77" s="41">
        <v>3280819</v>
      </c>
      <c r="K77" s="52" t="s">
        <v>505</v>
      </c>
      <c r="L77" s="41" t="e">
        <v>#VALUE!</v>
      </c>
      <c r="M77" s="69">
        <f t="shared" si="4"/>
        <v>3.6936936936936934E-2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3105</v>
      </c>
      <c r="G78" s="41">
        <f>MAX(CumulativeDead!78:78)</f>
        <v>131</v>
      </c>
      <c r="J78" s="41">
        <v>50882891</v>
      </c>
      <c r="K78" s="52" t="s">
        <v>505</v>
      </c>
      <c r="L78" s="41" t="e">
        <v>#VALUE!</v>
      </c>
      <c r="M78" s="69">
        <f t="shared" si="4"/>
        <v>4.2190016103059579E-2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399</v>
      </c>
      <c r="G79" s="41">
        <f>MAX(CumulativeDead!79:79)</f>
        <v>3</v>
      </c>
      <c r="J79" s="41">
        <v>441543</v>
      </c>
      <c r="K79" s="52" t="s">
        <v>505</v>
      </c>
      <c r="L79" s="41" t="e">
        <v>#VALUE!</v>
      </c>
      <c r="M79" s="69">
        <f t="shared" si="4"/>
        <v>7.5187969924812026E-3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5399</v>
      </c>
      <c r="G80" s="41">
        <f>MAX(CumulativeDead!80:80)</f>
        <v>406</v>
      </c>
      <c r="J80" s="41">
        <v>128932753</v>
      </c>
      <c r="K80" s="52" t="s">
        <v>505</v>
      </c>
      <c r="L80" s="41" t="e">
        <v>#VALUE!</v>
      </c>
      <c r="M80" s="69">
        <f t="shared" si="4"/>
        <v>7.5199110946471567E-2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314</v>
      </c>
      <c r="G81" s="41">
        <f>MAX(CumulativeDead!81:81)</f>
        <v>2</v>
      </c>
      <c r="J81" s="41">
        <v>16743927</v>
      </c>
      <c r="K81" s="52" t="s">
        <v>505</v>
      </c>
      <c r="L81" s="41" t="e">
        <v>#VALUE!</v>
      </c>
      <c r="M81" s="69">
        <f t="shared" si="4"/>
        <v>6.369426751592357E-3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22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1111</v>
      </c>
      <c r="G83" s="41">
        <f>MAX(CumulativeDead!83:83)</f>
        <v>17</v>
      </c>
      <c r="J83" s="41">
        <v>2963243</v>
      </c>
      <c r="K83" s="52" t="s">
        <v>505</v>
      </c>
      <c r="L83" s="41" t="e">
        <v>#VALUE!</v>
      </c>
      <c r="M83" s="69">
        <f t="shared" si="4"/>
        <v>1.5301530153015301E-2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125</v>
      </c>
      <c r="G84" s="41">
        <f>MAX(CumulativeDead!84:84)</f>
        <v>5</v>
      </c>
      <c r="J84" s="41">
        <v>2961167</v>
      </c>
      <c r="K84" s="52" t="s">
        <v>505</v>
      </c>
      <c r="L84" s="41" t="e">
        <v>#VALUE!</v>
      </c>
      <c r="M84" s="69">
        <f t="shared" si="4"/>
        <v>0.04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784</v>
      </c>
      <c r="G85" s="41">
        <f>MAX(CumulativeDead!85:85)</f>
        <v>25</v>
      </c>
      <c r="J85" s="41">
        <v>38928346</v>
      </c>
      <c r="K85" s="52" t="s">
        <v>505</v>
      </c>
      <c r="L85" s="41" t="e">
        <v>#VALUE!</v>
      </c>
      <c r="M85" s="69">
        <f t="shared" si="4"/>
        <v>3.1887755102040817E-2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2024</v>
      </c>
      <c r="G86" s="41">
        <f>MAX(CumulativeDead!86:86)</f>
        <v>127</v>
      </c>
      <c r="J86" s="41">
        <v>36910560</v>
      </c>
      <c r="K86" s="52" t="s">
        <v>505</v>
      </c>
      <c r="L86" s="41" t="e">
        <v>#VALUE!</v>
      </c>
      <c r="M86" s="69">
        <f t="shared" si="4"/>
        <v>6.2747035573122528E-2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1091</v>
      </c>
      <c r="G87" s="41">
        <f>MAX(CumulativeDead!87:87)</f>
        <v>30</v>
      </c>
      <c r="J87" s="41">
        <v>2722289</v>
      </c>
      <c r="K87" s="52">
        <v>15.5</v>
      </c>
      <c r="L87" s="41">
        <v>421.95479499999999</v>
      </c>
      <c r="M87" s="69">
        <f t="shared" si="4"/>
        <v>2.7497708524289642E-2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2049</v>
      </c>
      <c r="G88" s="41">
        <f>MAX(CumulativeDead!88:88)</f>
        <v>46</v>
      </c>
      <c r="J88" s="41">
        <v>4033963</v>
      </c>
      <c r="K88" s="52" t="s">
        <v>505</v>
      </c>
      <c r="L88" s="41" t="e">
        <v>#VALUE!</v>
      </c>
      <c r="M88" s="69">
        <f t="shared" si="4"/>
        <v>2.2449975597852612E-2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161</v>
      </c>
      <c r="G89" s="41">
        <f>MAX(CumulativeDead!89:89)</f>
        <v>8</v>
      </c>
      <c r="J89" s="41">
        <v>7132538</v>
      </c>
      <c r="K89" s="52" t="s">
        <v>505</v>
      </c>
      <c r="L89" s="41" t="e">
        <v>#VALUE!</v>
      </c>
      <c r="M89" s="69">
        <f t="shared" si="4"/>
        <v>4.9689440993788817E-2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238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2.9411764705882353E-2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3614</v>
      </c>
      <c r="G92" s="41">
        <f>MAX(CumulativeDead!92:92)</f>
        <v>189</v>
      </c>
      <c r="J92" s="41">
        <v>10847910</v>
      </c>
      <c r="K92" s="52" t="s">
        <v>505</v>
      </c>
      <c r="L92" s="41" t="e">
        <v>#VALUE!</v>
      </c>
      <c r="M92" s="69">
        <f t="shared" si="4"/>
        <v>5.2296624239070284E-2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1386</v>
      </c>
      <c r="G94" s="41">
        <f>MAX(CumulativeDead!94:94)</f>
        <v>9</v>
      </c>
      <c r="J94" s="41">
        <v>4822233</v>
      </c>
      <c r="K94" s="52" t="s">
        <v>505</v>
      </c>
      <c r="L94" s="41" t="e">
        <v>#VALUE!</v>
      </c>
      <c r="M94" s="69">
        <f t="shared" si="4"/>
        <v>6.4935064935064939E-3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69392</v>
      </c>
      <c r="G96" s="41">
        <f>MAX(CumulativeDead!96:96)</f>
        <v>1518</v>
      </c>
      <c r="J96" s="41">
        <v>84339067</v>
      </c>
      <c r="K96" s="52" t="s">
        <v>505</v>
      </c>
      <c r="L96" s="41" t="e">
        <v>#VALUE!</v>
      </c>
      <c r="M96" s="69">
        <f t="shared" si="4"/>
        <v>2.1875720544154945E-2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814</v>
      </c>
      <c r="G97" s="41">
        <f>MAX(CumulativeDead!97:97)</f>
        <v>24</v>
      </c>
      <c r="J97" s="41">
        <v>11326616</v>
      </c>
      <c r="K97" s="52" t="s">
        <v>505</v>
      </c>
      <c r="L97" s="41" t="e">
        <v>#VALUE!</v>
      </c>
      <c r="M97" s="69">
        <f t="shared" si="4"/>
        <v>2.9484029484029485E-2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1295</v>
      </c>
      <c r="G98" s="41">
        <f>MAX(CumulativeDead!98:98)</f>
        <v>16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1.2355212355212355E-2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1231</v>
      </c>
      <c r="G99" s="41">
        <f>MAX(CumulativeDead!99:99)</f>
        <v>50</v>
      </c>
      <c r="J99" s="41">
        <v>164689383</v>
      </c>
      <c r="K99" s="52" t="s">
        <v>505</v>
      </c>
      <c r="L99" s="41" t="e">
        <v>#VALUE!</v>
      </c>
      <c r="M99" s="69">
        <f t="shared" si="6"/>
        <v>4.0617384240454912E-2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397</v>
      </c>
      <c r="G100" s="41">
        <f>MAX(CumulativeDead!100:100)</f>
        <v>28</v>
      </c>
      <c r="J100" s="41">
        <v>11673021</v>
      </c>
      <c r="K100" s="52" t="s">
        <v>505</v>
      </c>
      <c r="L100" s="41" t="e">
        <v>#VALUE!</v>
      </c>
      <c r="M100" s="69">
        <f t="shared" si="6"/>
        <v>7.0528967254408062E-2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3764</v>
      </c>
      <c r="G102" s="41">
        <f>MAX(CumulativeDead!102:102)</f>
        <v>108</v>
      </c>
      <c r="J102" s="41">
        <v>43733762</v>
      </c>
      <c r="K102" s="52" t="s">
        <v>505</v>
      </c>
      <c r="L102" s="41" t="e">
        <v>#VALUE!</v>
      </c>
      <c r="M102" s="69">
        <f t="shared" si="6"/>
        <v>2.8692879914984058E-2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542</v>
      </c>
      <c r="G104" s="41">
        <f>MAX(CumulativeDead!104:104)</f>
        <v>32</v>
      </c>
      <c r="J104" s="41">
        <v>20903273</v>
      </c>
      <c r="K104" s="52" t="s">
        <v>505</v>
      </c>
      <c r="L104" s="41" t="e">
        <v>#VALUE!</v>
      </c>
      <c r="M104" s="69">
        <f t="shared" si="6"/>
        <v>5.9040590405904057E-2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848</v>
      </c>
      <c r="G105" s="41">
        <f>MAX(CumulativeDead!105:105)</f>
        <v>17</v>
      </c>
      <c r="J105" s="41">
        <v>26545863</v>
      </c>
      <c r="K105" s="52" t="s">
        <v>505</v>
      </c>
      <c r="L105" s="41" t="e">
        <v>#VALUE!</v>
      </c>
      <c r="M105" s="69">
        <f t="shared" si="6"/>
        <v>2.0047169811320754E-2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254</v>
      </c>
      <c r="G106" s="41">
        <f>MAX(CumulativeDead!106:106)</f>
        <v>21</v>
      </c>
      <c r="K106" s="52" t="s">
        <v>505</v>
      </c>
      <c r="L106" s="41" t="e">
        <v>#N/A</v>
      </c>
      <c r="M106" s="69">
        <f t="shared" si="6"/>
        <v>8.2677165354330714E-2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419</v>
      </c>
      <c r="G107" s="41">
        <f>MAX(CumulativeDead!107:107)</f>
        <v>31</v>
      </c>
      <c r="J107" s="41">
        <v>9904607</v>
      </c>
      <c r="K107" s="52" t="s">
        <v>505</v>
      </c>
      <c r="L107" s="41" t="e">
        <v>#VALUE!</v>
      </c>
      <c r="M107" s="69">
        <f t="shared" si="6"/>
        <v>7.3985680190930783E-2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93</v>
      </c>
      <c r="G108" s="41">
        <f>MAX(CumulativeDead!108:108)</f>
        <v>3</v>
      </c>
      <c r="J108" s="41">
        <v>39242</v>
      </c>
      <c r="K108" s="52" t="s">
        <v>505</v>
      </c>
      <c r="L108" s="41" t="e">
        <v>#VALUE!</v>
      </c>
      <c r="M108" s="69">
        <f t="shared" si="6"/>
        <v>3.2258064516129031E-2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407</v>
      </c>
      <c r="G109" s="41">
        <f>MAX(CumulativeDead!109:109)</f>
        <v>12</v>
      </c>
      <c r="J109" s="41">
        <v>206139589</v>
      </c>
      <c r="K109" s="52" t="s">
        <v>505</v>
      </c>
      <c r="L109" s="41" t="e">
        <v>#VALUE!</v>
      </c>
      <c r="M109" s="69">
        <f t="shared" si="6"/>
        <v>2.9484029484029485E-2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673</v>
      </c>
      <c r="G110" s="41">
        <f>MAX(CumulativeDead!110:110)</f>
        <v>33</v>
      </c>
      <c r="J110" s="41">
        <v>77265</v>
      </c>
      <c r="K110" s="52" t="s">
        <v>505</v>
      </c>
      <c r="L110" s="41" t="e">
        <v>#VALUE!</v>
      </c>
      <c r="M110" s="69">
        <f t="shared" si="6"/>
        <v>4.9034175334323922E-2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23</v>
      </c>
      <c r="G111" s="41">
        <f>MAX(CumulativeDead!111:111)</f>
        <v>2</v>
      </c>
      <c r="J111" s="41">
        <v>97929</v>
      </c>
      <c r="K111" s="52" t="s">
        <v>505</v>
      </c>
      <c r="L111" s="41" t="e">
        <v>#VALUE!</v>
      </c>
      <c r="M111" s="69">
        <f t="shared" si="6"/>
        <v>8.6956521739130432E-2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638</v>
      </c>
      <c r="G114" s="41">
        <f>MAX(CumulativeDead!114:114)</f>
        <v>6</v>
      </c>
      <c r="K114" s="52" t="s">
        <v>505</v>
      </c>
      <c r="L114" s="41" t="e">
        <v>#N/A</v>
      </c>
      <c r="M114" s="69">
        <f t="shared" si="6"/>
        <v>9.4043887147335428E-3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85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3.5294117647058823E-2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404</v>
      </c>
      <c r="G117" s="41">
        <f>MAX(CumulativeDead!117:117)</f>
        <v>1</v>
      </c>
      <c r="J117" s="41">
        <v>13132795</v>
      </c>
      <c r="K117" s="52" t="s">
        <v>505</v>
      </c>
      <c r="L117" s="41" t="e">
        <v>#VALUE!</v>
      </c>
      <c r="M117" s="69">
        <f t="shared" si="6"/>
        <v>2.4752475247524753E-3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55</v>
      </c>
      <c r="G118" s="41">
        <f>MAX(CumulativeDead!118:118)</f>
        <v>6</v>
      </c>
      <c r="J118" s="41">
        <v>786552</v>
      </c>
      <c r="K118" s="52" t="s">
        <v>505</v>
      </c>
      <c r="L118" s="41" t="e">
        <v>#VALUE!</v>
      </c>
      <c r="M118" s="69">
        <f t="shared" si="6"/>
        <v>0.10909090909090909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8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401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1.7456359102244388E-2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225</v>
      </c>
      <c r="G121" s="41">
        <f>MAX(CumulativeDead!121:121)</f>
        <v>10</v>
      </c>
      <c r="J121" s="41">
        <v>53771296</v>
      </c>
      <c r="K121" s="52" t="s">
        <v>505</v>
      </c>
      <c r="L121" s="41" t="e">
        <v>#VALUE!</v>
      </c>
      <c r="M121" s="69">
        <f t="shared" si="6"/>
        <v>4.4444444444444446E-2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79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1.2658227848101266E-2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30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16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32</v>
      </c>
      <c r="G125" s="41">
        <f>MAX(CumulativeDead!125:125)</f>
        <v>5</v>
      </c>
      <c r="J125" s="41">
        <v>43849260</v>
      </c>
      <c r="K125" s="52" t="s">
        <v>505</v>
      </c>
      <c r="L125" s="41" t="e">
        <v>#VALUE!</v>
      </c>
      <c r="M125" s="69">
        <f t="shared" si="6"/>
        <v>0.15625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133995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5478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89602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29868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2976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827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5172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133995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90848</v>
      </c>
      <c r="BY8">
        <f>SUMIF(ConfirmedRaw!$B:$B,$B8,ConfirmedRaw!CA:CA)</f>
        <v>93773</v>
      </c>
      <c r="BZ8">
        <f>SUMIF(ConfirmedRaw!$B:$B,$B8,ConfirmedRaw!CB:CB)</f>
        <v>98963</v>
      </c>
      <c r="CA8">
        <f>SUMIF(ConfirmedRaw!$B:$B,$B8,ConfirmedRaw!CC:CC)</f>
        <v>110065</v>
      </c>
      <c r="CB8">
        <f>SUMIF(ConfirmedRaw!$B:$B,$B8,ConfirmedRaw!CD:CD)</f>
        <v>113959</v>
      </c>
      <c r="CC8">
        <f>SUMIF(ConfirmedRaw!$B:$B,$B8,ConfirmedRaw!CE:CE)</f>
        <v>118781</v>
      </c>
      <c r="CD8">
        <f>SUMIF(ConfirmedRaw!$B:$B,$B8,ConfirmedRaw!CF:CF)</f>
        <v>125931</v>
      </c>
      <c r="CE8">
        <f>SUMIF(ConfirmedRaw!$B:$B,$B8,ConfirmedRaw!CG:CG)</f>
        <v>130727</v>
      </c>
      <c r="CF8">
        <f>SUMIF(ConfirmedRaw!$B:$B,$B8,ConfirmedRaw!CH:CH)</f>
        <v>133670</v>
      </c>
      <c r="CG8">
        <f>SUMIF(ConfirmedRaw!$B:$B,$B8,ConfirmedRaw!CI:CI)</f>
        <v>137875</v>
      </c>
      <c r="CH8">
        <f>SUMIF(ConfirmedRaw!$B:$B,$B8,ConfirmedRaw!CJ:CJ)</f>
        <v>131361</v>
      </c>
      <c r="CI8">
        <f>SUMIF(ConfirmedRaw!$B:$B,$B8,ConfirmedRaw!CK:CK)</f>
        <v>134582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396223</v>
      </c>
      <c r="CB9">
        <f>SUMIF(ConfirmedRaw!$B:$B,$B9,ConfirmedRaw!CD:CD)</f>
        <v>429052</v>
      </c>
      <c r="CC9">
        <f>SUMIF(ConfirmedRaw!$B:$B,$B9,ConfirmedRaw!CE:CE)</f>
        <v>461437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79874</v>
      </c>
      <c r="CF15">
        <f>SUMIF(ConfirmedRaw!$B:$B,$B15,ConfirmedRaw!CH:CH)</f>
        <v>85206</v>
      </c>
      <c r="CG15">
        <f>SUMIF(ConfirmedRaw!$B:$B,$B15,ConfirmedRaw!CI:CI)</f>
        <v>89570</v>
      </c>
      <c r="CH15">
        <f>SUMIF(ConfirmedRaw!$B:$B,$B15,ConfirmedRaw!CJ:CJ)</f>
        <v>94845</v>
      </c>
      <c r="CI15">
        <f>SUMIF(ConfirmedRaw!$B:$B,$B15,ConfirmedRaw!CK:CK)</f>
        <v>99483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1193530</v>
      </c>
      <c r="BY127">
        <f t="shared" si="3"/>
        <v>1267942</v>
      </c>
      <c r="BZ127">
        <f t="shared" si="3"/>
        <v>1340510</v>
      </c>
      <c r="CA127">
        <f t="shared" si="3"/>
        <v>1421174</v>
      </c>
      <c r="CB127">
        <f t="shared" si="3"/>
        <v>1505857</v>
      </c>
      <c r="CC127">
        <f t="shared" si="3"/>
        <v>1589751</v>
      </c>
      <c r="CD127">
        <f t="shared" si="3"/>
        <v>1685800</v>
      </c>
      <c r="CE127">
        <f t="shared" si="3"/>
        <v>1765140</v>
      </c>
      <c r="CF127">
        <f t="shared" si="3"/>
        <v>1839823</v>
      </c>
      <c r="CG127">
        <f t="shared" si="3"/>
        <v>1910019</v>
      </c>
      <c r="CH127">
        <f t="shared" si="3"/>
        <v>1968314</v>
      </c>
      <c r="CI127">
        <f t="shared" si="3"/>
        <v>2047574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636399</v>
      </c>
      <c r="BY129">
        <f t="shared" si="11"/>
        <v>669819</v>
      </c>
      <c r="BZ129">
        <f t="shared" si="11"/>
        <v>700464</v>
      </c>
      <c r="CA129">
        <f t="shared" si="11"/>
        <v>739572</v>
      </c>
      <c r="CB129">
        <f t="shared" si="11"/>
        <v>777120</v>
      </c>
      <c r="CC129">
        <f t="shared" si="11"/>
        <v>813697</v>
      </c>
      <c r="CD129">
        <f t="shared" si="11"/>
        <v>858071</v>
      </c>
      <c r="CE129">
        <f t="shared" si="11"/>
        <v>893792</v>
      </c>
      <c r="CF129">
        <f t="shared" si="11"/>
        <v>925315</v>
      </c>
      <c r="CG129">
        <f t="shared" si="11"/>
        <v>953199</v>
      </c>
      <c r="CH129">
        <f t="shared" si="11"/>
        <v>969084</v>
      </c>
      <c r="CI129">
        <f t="shared" si="11"/>
        <v>1001377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419595</v>
      </c>
      <c r="CB130">
        <f t="shared" si="11"/>
        <v>454268</v>
      </c>
      <c r="CC130">
        <f t="shared" si="11"/>
        <v>488936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12722</v>
      </c>
      <c r="CB9">
        <f>SUMIF(DeadRaw!$B:$B,$B9,DeadRaw!CD:CD)</f>
        <v>14695</v>
      </c>
      <c r="CC9">
        <f>SUMIF(DeadRaw!$B:$B,$B9,DeadRaw!CE:CE)</f>
        <v>16478</v>
      </c>
      <c r="CD9">
        <f>SUMIF(DeadRaw!$B:$B,$B9,DeadRaw!CF:CF)</f>
        <v>18586</v>
      </c>
      <c r="CE9">
        <f>SUMIF(DeadRaw!$B:$B,$B9,DeadRaw!CG:CG)</f>
        <v>20463</v>
      </c>
      <c r="CF9">
        <f>SUMIF(DeadRaw!$B:$B,$B9,DeadRaw!CH:CH)</f>
        <v>22020</v>
      </c>
      <c r="CG9">
        <f>SUMIF(DeadRaw!$B:$B,$B9,DeadRaw!CI:CI)</f>
        <v>23529</v>
      </c>
      <c r="CH9">
        <f>SUMIF(DeadRaw!$B:$B,$B9,DeadRaw!CJ:CJ)</f>
        <v>25832</v>
      </c>
      <c r="CI9">
        <f>SUMIF(DeadRaw!$B:$B,$B9,DeadRaw!CK:CK)</f>
        <v>28326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81744</v>
      </c>
      <c r="CB127">
        <f t="shared" si="3"/>
        <v>88203</v>
      </c>
      <c r="CC127">
        <f t="shared" si="3"/>
        <v>95317</v>
      </c>
      <c r="CD127">
        <f t="shared" si="3"/>
        <v>102374</v>
      </c>
      <c r="CE127">
        <f t="shared" si="3"/>
        <v>108347</v>
      </c>
      <c r="CF127">
        <f t="shared" si="3"/>
        <v>113927</v>
      </c>
      <c r="CG127">
        <f t="shared" si="3"/>
        <v>119313</v>
      </c>
      <c r="CH127">
        <f t="shared" si="3"/>
        <v>125807</v>
      </c>
      <c r="CI127">
        <f t="shared" si="3"/>
        <v>133995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13294</v>
      </c>
      <c r="CB130">
        <f t="shared" si="11"/>
        <v>15323</v>
      </c>
      <c r="CC130">
        <f t="shared" si="11"/>
        <v>17242</v>
      </c>
      <c r="CD130">
        <f t="shared" si="11"/>
        <v>19427</v>
      </c>
      <c r="CE130">
        <f t="shared" si="11"/>
        <v>21449</v>
      </c>
      <c r="CF130">
        <f t="shared" si="11"/>
        <v>23113</v>
      </c>
      <c r="CG130">
        <f t="shared" si="11"/>
        <v>24721</v>
      </c>
      <c r="CH130">
        <f t="shared" si="11"/>
        <v>27187</v>
      </c>
      <c r="CI130">
        <f t="shared" si="11"/>
        <v>29868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K265"/>
  <sheetViews>
    <sheetView workbookViewId="0">
      <selection sqref="A1:FA1000"/>
    </sheetView>
  </sheetViews>
  <sheetFormatPr defaultRowHeight="14.4" x14ac:dyDescent="0.3"/>
  <sheetData>
    <row r="1" spans="1:89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</row>
    <row r="2" spans="1:8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</row>
    <row r="3" spans="1:8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</row>
    <row r="4" spans="1:8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</row>
    <row r="5" spans="1:8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</row>
    <row r="6" spans="1:89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</row>
    <row r="7" spans="1:8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</row>
    <row r="8" spans="1:8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</row>
    <row r="9" spans="1:8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</row>
    <row r="10" spans="1:8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</row>
    <row r="11" spans="1:8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</row>
    <row r="12" spans="1:8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</row>
    <row r="13" spans="1:8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</row>
    <row r="14" spans="1:8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</row>
    <row r="15" spans="1:8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</row>
    <row r="16" spans="1:8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</row>
    <row r="17" spans="1:8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</row>
    <row r="18" spans="1:8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</row>
    <row r="19" spans="1:8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</row>
    <row r="20" spans="1:89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</row>
    <row r="21" spans="1:8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</row>
    <row r="22" spans="1:8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</row>
    <row r="23" spans="1:89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</row>
    <row r="24" spans="1:8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</row>
    <row r="25" spans="1:8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</row>
    <row r="26" spans="1:89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</row>
    <row r="27" spans="1:8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</row>
    <row r="28" spans="1:8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</row>
    <row r="29" spans="1:8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</row>
    <row r="30" spans="1:8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</row>
    <row r="31" spans="1:8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</row>
    <row r="32" spans="1:8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</row>
    <row r="33" spans="1:8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</row>
    <row r="34" spans="1:89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</row>
    <row r="35" spans="1:8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</row>
    <row r="36" spans="1:8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</row>
    <row r="37" spans="1:8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</row>
    <row r="38" spans="1:8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</row>
    <row r="39" spans="1:8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</row>
    <row r="40" spans="1:8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</row>
    <row r="41" spans="1:8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</row>
    <row r="42" spans="1:89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</row>
    <row r="43" spans="1:89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</row>
    <row r="44" spans="1:8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</row>
    <row r="45" spans="1:89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</row>
    <row r="46" spans="1:8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</row>
    <row r="47" spans="1:8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</row>
    <row r="48" spans="1:89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</row>
    <row r="49" spans="1:89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</row>
    <row r="50" spans="1:8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</row>
    <row r="51" spans="1:89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</row>
    <row r="52" spans="1:8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</row>
    <row r="53" spans="1:89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</row>
    <row r="54" spans="1:8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</row>
    <row r="55" spans="1:8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</row>
    <row r="56" spans="1:8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</row>
    <row r="57" spans="1:89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</row>
    <row r="58" spans="1:89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</row>
    <row r="59" spans="1:89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</row>
    <row r="60" spans="1:89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</row>
    <row r="61" spans="1:8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</row>
    <row r="62" spans="1:8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</row>
    <row r="63" spans="1:8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</row>
    <row r="64" spans="1:89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</row>
    <row r="65" spans="1:89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</row>
    <row r="66" spans="1:8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</row>
    <row r="67" spans="1:89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</row>
    <row r="68" spans="1:89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</row>
    <row r="69" spans="1:8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</row>
    <row r="70" spans="1:89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</row>
    <row r="71" spans="1:89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</row>
    <row r="72" spans="1:8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</row>
    <row r="73" spans="1:8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</row>
    <row r="74" spans="1:8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</row>
    <row r="75" spans="1:89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</row>
    <row r="76" spans="1:89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</row>
    <row r="77" spans="1:89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</row>
    <row r="78" spans="1:89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</row>
    <row r="79" spans="1:8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</row>
    <row r="80" spans="1:8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</row>
    <row r="81" spans="1:8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</row>
    <row r="82" spans="1:89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</row>
    <row r="83" spans="1:89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</row>
    <row r="84" spans="1:8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</row>
    <row r="85" spans="1:89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</row>
    <row r="86" spans="1:8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</row>
    <row r="87" spans="1:8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</row>
    <row r="88" spans="1:8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</row>
    <row r="89" spans="1:8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</row>
    <row r="90" spans="1:8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</row>
    <row r="91" spans="1:8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</row>
    <row r="92" spans="1:8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</row>
    <row r="93" spans="1:8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</row>
    <row r="94" spans="1:8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</row>
    <row r="95" spans="1:89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</row>
    <row r="96" spans="1:8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</row>
    <row r="97" spans="1:89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</row>
    <row r="98" spans="1:8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</row>
    <row r="99" spans="1:8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</row>
    <row r="100" spans="1:8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</row>
    <row r="101" spans="1:89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</row>
    <row r="102" spans="1:89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</row>
    <row r="103" spans="1:89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</row>
    <row r="104" spans="1:8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</row>
    <row r="105" spans="1:89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</row>
    <row r="106" spans="1:8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</row>
    <row r="107" spans="1:89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</row>
    <row r="108" spans="1:8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</row>
    <row r="109" spans="1:8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</row>
    <row r="110" spans="1:8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</row>
    <row r="111" spans="1:8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</row>
    <row r="112" spans="1:89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</row>
    <row r="113" spans="1:89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</row>
    <row r="114" spans="1:8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</row>
    <row r="115" spans="1:8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</row>
    <row r="116" spans="1:8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</row>
    <row r="117" spans="1:8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</row>
    <row r="118" spans="1:8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</row>
    <row r="119" spans="1:89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</row>
    <row r="120" spans="1:89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</row>
    <row r="121" spans="1:8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</row>
    <row r="122" spans="1:8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</row>
    <row r="123" spans="1:89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</row>
    <row r="124" spans="1:8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</row>
    <row r="125" spans="1:89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</row>
    <row r="126" spans="1:8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</row>
    <row r="127" spans="1:8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</row>
    <row r="128" spans="1:89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</row>
    <row r="129" spans="2:8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</row>
    <row r="130" spans="2:8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</row>
    <row r="131" spans="2:8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</row>
    <row r="132" spans="2:8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</row>
    <row r="133" spans="2:8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</row>
    <row r="134" spans="2:8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</row>
    <row r="135" spans="2:8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</row>
    <row r="136" spans="2:8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</row>
    <row r="137" spans="2:8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</row>
    <row r="138" spans="2:8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</row>
    <row r="139" spans="2:8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</row>
    <row r="140" spans="2:8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</row>
    <row r="141" spans="2:89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</row>
    <row r="142" spans="2:8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</row>
    <row r="143" spans="2:8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</row>
    <row r="144" spans="2:8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</row>
    <row r="145" spans="2:89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</row>
    <row r="146" spans="2:8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</row>
    <row r="147" spans="2:89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</row>
    <row r="148" spans="2:8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</row>
    <row r="149" spans="2:8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</row>
    <row r="150" spans="2:89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</row>
    <row r="151" spans="2:8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</row>
    <row r="152" spans="2:8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</row>
    <row r="153" spans="2:8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</row>
    <row r="154" spans="2:89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</row>
    <row r="155" spans="2:8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</row>
    <row r="156" spans="2:8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</row>
    <row r="157" spans="2:8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</row>
    <row r="158" spans="2:89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</row>
    <row r="159" spans="2:89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</row>
    <row r="160" spans="2:8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</row>
    <row r="161" spans="1:8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</row>
    <row r="162" spans="1:8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</row>
    <row r="163" spans="1:8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</row>
    <row r="164" spans="1:89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</row>
    <row r="165" spans="1:8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</row>
    <row r="166" spans="1:89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</row>
    <row r="167" spans="1:8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</row>
    <row r="168" spans="1:8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</row>
    <row r="169" spans="1:89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</row>
    <row r="170" spans="1:89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</row>
    <row r="171" spans="1:8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</row>
    <row r="172" spans="1:8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</row>
    <row r="173" spans="1:89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</row>
    <row r="174" spans="1:89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</row>
    <row r="175" spans="1:8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</row>
    <row r="176" spans="1:8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</row>
    <row r="177" spans="2:8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</row>
    <row r="178" spans="2:8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</row>
    <row r="179" spans="2:8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</row>
    <row r="180" spans="2:8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</row>
    <row r="181" spans="2:89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</row>
    <row r="182" spans="2:8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</row>
    <row r="183" spans="2:8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</row>
    <row r="184" spans="2:8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</row>
    <row r="185" spans="2:8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</row>
    <row r="186" spans="2:8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</row>
    <row r="187" spans="2:8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</row>
    <row r="188" spans="2:8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</row>
    <row r="189" spans="2:8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</row>
    <row r="190" spans="2:89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</row>
    <row r="191" spans="2:89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</row>
    <row r="192" spans="2:89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</row>
    <row r="193" spans="2:8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</row>
    <row r="194" spans="2:8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</row>
    <row r="195" spans="2:8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</row>
    <row r="196" spans="2:8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</row>
    <row r="197" spans="2:89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</row>
    <row r="198" spans="2:8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</row>
    <row r="199" spans="2:8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</row>
    <row r="200" spans="2:8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</row>
    <row r="201" spans="2:89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</row>
    <row r="202" spans="2:8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</row>
    <row r="203" spans="2:8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</row>
    <row r="204" spans="2:8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</row>
    <row r="205" spans="2:8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</row>
    <row r="206" spans="2:89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</row>
    <row r="207" spans="2:8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</row>
    <row r="208" spans="2:8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</row>
    <row r="209" spans="1:89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</row>
    <row r="210" spans="1:89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</row>
    <row r="211" spans="1:89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</row>
    <row r="212" spans="1:8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</row>
    <row r="213" spans="1:89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</row>
    <row r="214" spans="1:8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</row>
    <row r="215" spans="1:8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</row>
    <row r="216" spans="1:89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</row>
    <row r="217" spans="1:8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</row>
    <row r="218" spans="1:8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</row>
    <row r="219" spans="1:89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</row>
    <row r="220" spans="1:8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</row>
    <row r="221" spans="1:8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</row>
    <row r="222" spans="1:8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</row>
    <row r="223" spans="1:89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</row>
    <row r="224" spans="1:89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</row>
    <row r="225" spans="1:8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</row>
    <row r="226" spans="1:89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</row>
    <row r="227" spans="1:89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12722</v>
      </c>
      <c r="CD227">
        <v>14695</v>
      </c>
      <c r="CE227">
        <v>16478</v>
      </c>
      <c r="CF227">
        <v>18586</v>
      </c>
      <c r="CG227">
        <v>20463</v>
      </c>
      <c r="CH227">
        <v>22020</v>
      </c>
      <c r="CI227">
        <v>23529</v>
      </c>
      <c r="CJ227">
        <v>25832</v>
      </c>
      <c r="CK227">
        <v>28326</v>
      </c>
    </row>
    <row r="228" spans="1:89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</row>
    <row r="229" spans="1:89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</row>
    <row r="230" spans="1:89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</row>
    <row r="231" spans="1:89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</row>
    <row r="232" spans="1:89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</row>
    <row r="233" spans="1:8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</row>
    <row r="234" spans="1:89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</row>
    <row r="235" spans="1:89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</row>
    <row r="236" spans="1:89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</row>
    <row r="237" spans="1:89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</row>
    <row r="238" spans="1:89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</row>
    <row r="239" spans="1:89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</row>
    <row r="240" spans="1:89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</row>
    <row r="241" spans="1:89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</row>
    <row r="242" spans="1:89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</row>
    <row r="243" spans="1:89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</row>
    <row r="244" spans="1:89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</row>
    <row r="245" spans="1:89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</row>
    <row r="246" spans="1:89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</row>
    <row r="247" spans="1:89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</row>
    <row r="248" spans="1:89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</row>
    <row r="249" spans="1:89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</row>
    <row r="250" spans="1:89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</row>
    <row r="251" spans="1:89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</row>
    <row r="252" spans="1:89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</row>
    <row r="253" spans="1:89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</row>
    <row r="254" spans="1:89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</row>
    <row r="255" spans="1:89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</row>
    <row r="256" spans="1:89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</row>
    <row r="257" spans="1:89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</row>
    <row r="258" spans="1:89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</row>
    <row r="259" spans="1:89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</row>
    <row r="260" spans="1:89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</row>
    <row r="261" spans="1:89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</row>
    <row r="262" spans="1:89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</row>
    <row r="263" spans="1:89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</row>
    <row r="264" spans="1:89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</row>
    <row r="265" spans="1:89" x14ac:dyDescent="0.3">
      <c r="B265" t="s">
        <v>629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K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89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</row>
    <row r="2" spans="1:8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</row>
    <row r="3" spans="1:8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</row>
    <row r="4" spans="1:8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</row>
    <row r="5" spans="1:8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</row>
    <row r="6" spans="1:89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</row>
    <row r="7" spans="1:8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</row>
    <row r="8" spans="1:8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</row>
    <row r="9" spans="1:8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</row>
    <row r="10" spans="1:8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</row>
    <row r="11" spans="1:8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</row>
    <row r="12" spans="1:8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</row>
    <row r="13" spans="1:8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</row>
    <row r="14" spans="1:8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</row>
    <row r="15" spans="1:8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</row>
    <row r="16" spans="1:8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</row>
    <row r="17" spans="1:8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</row>
    <row r="18" spans="1:8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</row>
    <row r="19" spans="1:8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</row>
    <row r="20" spans="1:89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</row>
    <row r="21" spans="1:8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</row>
    <row r="22" spans="1:8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</row>
    <row r="23" spans="1:89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</row>
    <row r="24" spans="1:8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</row>
    <row r="25" spans="1:8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</row>
    <row r="26" spans="1:89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</row>
    <row r="27" spans="1:8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</row>
    <row r="28" spans="1:8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</row>
    <row r="29" spans="1:8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</row>
    <row r="30" spans="1:8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</row>
    <row r="31" spans="1:8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</row>
    <row r="32" spans="1:8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</row>
    <row r="33" spans="1:8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</row>
    <row r="34" spans="1:89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</row>
    <row r="35" spans="1:8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</row>
    <row r="36" spans="1:8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</row>
    <row r="37" spans="1:8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</row>
    <row r="38" spans="1:8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</row>
    <row r="39" spans="1:8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</row>
    <row r="40" spans="1:8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</row>
    <row r="41" spans="1:8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</row>
    <row r="42" spans="1:89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</row>
    <row r="43" spans="1:89" x14ac:dyDescent="0.3">
      <c r="A43" t="s">
        <v>465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</row>
    <row r="44" spans="1:8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</row>
    <row r="45" spans="1:89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</row>
    <row r="46" spans="1:8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</row>
    <row r="47" spans="1:8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</row>
    <row r="48" spans="1:89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</row>
    <row r="49" spans="1:89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</row>
    <row r="50" spans="1:8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</row>
    <row r="51" spans="1:89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</row>
    <row r="52" spans="1:8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</row>
    <row r="53" spans="1:89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</row>
    <row r="54" spans="1:8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</row>
    <row r="55" spans="1:8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</row>
    <row r="56" spans="1:8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</row>
    <row r="57" spans="1:89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</row>
    <row r="58" spans="1:89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</row>
    <row r="59" spans="1:89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</row>
    <row r="60" spans="1:89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</row>
    <row r="61" spans="1:8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</row>
    <row r="62" spans="1:8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</row>
    <row r="63" spans="1:8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</row>
    <row r="64" spans="1:89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</row>
    <row r="65" spans="1:89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</row>
    <row r="66" spans="1:8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</row>
    <row r="67" spans="1:89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</row>
    <row r="68" spans="1:89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</row>
    <row r="69" spans="1:8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</row>
    <row r="70" spans="1:89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</row>
    <row r="71" spans="1:89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</row>
    <row r="72" spans="1:8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</row>
    <row r="73" spans="1:8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</row>
    <row r="74" spans="1:8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</row>
    <row r="75" spans="1:89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</row>
    <row r="76" spans="1:89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</row>
    <row r="77" spans="1:89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</row>
    <row r="78" spans="1:89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</row>
    <row r="79" spans="1:8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</row>
    <row r="80" spans="1:8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</row>
    <row r="81" spans="1:8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</row>
    <row r="82" spans="1:89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</row>
    <row r="83" spans="1:89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</row>
    <row r="84" spans="1:8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</row>
    <row r="85" spans="1:89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</row>
    <row r="86" spans="1:8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</row>
    <row r="87" spans="1:8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</row>
    <row r="88" spans="1:8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</row>
    <row r="89" spans="1:8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</row>
    <row r="90" spans="1:8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</row>
    <row r="91" spans="1:8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</row>
    <row r="92" spans="1:8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</row>
    <row r="93" spans="1:8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</row>
    <row r="94" spans="1:8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</row>
    <row r="95" spans="1:89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</row>
    <row r="96" spans="1:8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</row>
    <row r="97" spans="1:89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</row>
    <row r="98" spans="1:8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</row>
    <row r="99" spans="1:8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</row>
    <row r="100" spans="1:8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</row>
    <row r="101" spans="1:89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</row>
    <row r="102" spans="1:89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</row>
    <row r="103" spans="1:89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</row>
    <row r="104" spans="1:8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</row>
    <row r="105" spans="1:89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</row>
    <row r="106" spans="1:8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</row>
    <row r="107" spans="1:89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</row>
    <row r="108" spans="1:8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</row>
    <row r="109" spans="1:8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</row>
    <row r="110" spans="1:8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</row>
    <row r="111" spans="1:8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</row>
    <row r="112" spans="1:89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</row>
    <row r="113" spans="1:89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</row>
    <row r="114" spans="1:8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</row>
    <row r="115" spans="1:8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</row>
    <row r="116" spans="1:8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</row>
    <row r="117" spans="1:8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</row>
    <row r="118" spans="1:8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89953</v>
      </c>
      <c r="CA118">
        <v>92839</v>
      </c>
      <c r="CB118">
        <v>98010</v>
      </c>
      <c r="CC118">
        <v>109069</v>
      </c>
      <c r="CD118">
        <v>112950</v>
      </c>
      <c r="CE118">
        <v>117749</v>
      </c>
      <c r="CF118">
        <v>124869</v>
      </c>
      <c r="CG118">
        <v>129654</v>
      </c>
      <c r="CH118">
        <v>132591</v>
      </c>
      <c r="CI118">
        <v>136779</v>
      </c>
      <c r="CJ118">
        <v>130253</v>
      </c>
      <c r="CK118">
        <v>133470</v>
      </c>
    </row>
    <row r="119" spans="1:89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</row>
    <row r="120" spans="1:89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</row>
    <row r="121" spans="1:8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</row>
    <row r="122" spans="1:8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</row>
    <row r="123" spans="1:89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</row>
    <row r="124" spans="1:8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</row>
    <row r="125" spans="1:89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</row>
    <row r="126" spans="1:8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</row>
    <row r="127" spans="1:8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</row>
    <row r="128" spans="1:89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</row>
    <row r="129" spans="2:8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</row>
    <row r="130" spans="2:8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</row>
    <row r="131" spans="2:8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</row>
    <row r="132" spans="2:8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</row>
    <row r="133" spans="2:8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</row>
    <row r="134" spans="2:8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</row>
    <row r="135" spans="2:8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</row>
    <row r="136" spans="2:8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</row>
    <row r="137" spans="2:8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</row>
    <row r="138" spans="2:8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</row>
    <row r="139" spans="2:8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</row>
    <row r="140" spans="2:8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</row>
    <row r="141" spans="2:89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</row>
    <row r="142" spans="2:8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</row>
    <row r="143" spans="2:8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</row>
    <row r="144" spans="2:8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</row>
    <row r="145" spans="2:89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</row>
    <row r="146" spans="2:8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</row>
    <row r="147" spans="2:89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</row>
    <row r="148" spans="2:8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</row>
    <row r="149" spans="2:8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</row>
    <row r="150" spans="2:89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</row>
    <row r="151" spans="2:8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</row>
    <row r="152" spans="2:8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</row>
    <row r="153" spans="2:8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</row>
    <row r="154" spans="2:89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</row>
    <row r="155" spans="2:8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</row>
    <row r="156" spans="2:8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</row>
    <row r="157" spans="2:8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</row>
    <row r="158" spans="2:89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</row>
    <row r="159" spans="2:89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</row>
    <row r="160" spans="2:8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</row>
    <row r="161" spans="1:8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</row>
    <row r="162" spans="1:8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</row>
    <row r="163" spans="1:8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</row>
    <row r="164" spans="1:89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</row>
    <row r="165" spans="1:8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</row>
    <row r="166" spans="1:89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</row>
    <row r="167" spans="1:8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</row>
    <row r="168" spans="1:8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</row>
    <row r="169" spans="1:89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</row>
    <row r="170" spans="1:89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</row>
    <row r="171" spans="1:8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</row>
    <row r="172" spans="1:8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</row>
    <row r="173" spans="1:89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</row>
    <row r="174" spans="1:89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</row>
    <row r="175" spans="1:8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</row>
    <row r="176" spans="1:8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</row>
    <row r="177" spans="2:8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</row>
    <row r="178" spans="2:8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</row>
    <row r="179" spans="2:8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</row>
    <row r="180" spans="2:8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</row>
    <row r="181" spans="2:89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</row>
    <row r="182" spans="2:8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</row>
    <row r="183" spans="2:8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</row>
    <row r="184" spans="2:8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</row>
    <row r="185" spans="2:8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</row>
    <row r="186" spans="2:8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</row>
    <row r="187" spans="2:8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</row>
    <row r="188" spans="2:8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</row>
    <row r="189" spans="2:8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</row>
    <row r="190" spans="2:89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</row>
    <row r="191" spans="2:89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</row>
    <row r="192" spans="2:89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</row>
    <row r="193" spans="2:8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</row>
    <row r="194" spans="2:8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</row>
    <row r="195" spans="2:8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</row>
    <row r="196" spans="2:8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</row>
    <row r="197" spans="2:89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</row>
    <row r="198" spans="2:8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</row>
    <row r="199" spans="2:8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</row>
    <row r="200" spans="2:8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</row>
    <row r="201" spans="2:89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</row>
    <row r="202" spans="2:8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</row>
    <row r="203" spans="2:8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</row>
    <row r="204" spans="2:8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</row>
    <row r="205" spans="2:8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</row>
    <row r="206" spans="2:89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</row>
    <row r="207" spans="2:8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</row>
    <row r="208" spans="2:8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</row>
    <row r="209" spans="1:89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</row>
    <row r="210" spans="1:89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</row>
    <row r="211" spans="1:89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</row>
    <row r="212" spans="1:8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</row>
    <row r="213" spans="1:89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</row>
    <row r="214" spans="1:8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</row>
    <row r="215" spans="1:8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</row>
    <row r="216" spans="1:89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</row>
    <row r="217" spans="1:8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</row>
    <row r="218" spans="1:8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</row>
    <row r="219" spans="1:89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</row>
    <row r="220" spans="1:8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</row>
    <row r="221" spans="1:8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</row>
    <row r="222" spans="1:8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</row>
    <row r="223" spans="1:89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</row>
    <row r="224" spans="1:89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</row>
    <row r="225" spans="1:8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</row>
    <row r="226" spans="1:89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</row>
    <row r="227" spans="1:89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396223</v>
      </c>
      <c r="CD227">
        <v>429052</v>
      </c>
      <c r="CE227">
        <v>461437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</row>
    <row r="228" spans="1:89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</row>
    <row r="229" spans="1:89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</row>
    <row r="230" spans="1:89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</row>
    <row r="231" spans="1:89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</row>
    <row r="232" spans="1:89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</row>
    <row r="233" spans="1:8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</row>
    <row r="234" spans="1:89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</row>
    <row r="235" spans="1:89" x14ac:dyDescent="0.3">
      <c r="B235" t="s">
        <v>553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</row>
    <row r="236" spans="1:89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</row>
    <row r="237" spans="1:89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</row>
    <row r="238" spans="1:89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</row>
    <row r="239" spans="1:89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</row>
    <row r="240" spans="1:89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</row>
    <row r="241" spans="1:89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</row>
    <row r="242" spans="1:89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</row>
    <row r="243" spans="1:89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</row>
    <row r="244" spans="1:89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</row>
    <row r="245" spans="1:89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</row>
    <row r="246" spans="1:89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</row>
    <row r="247" spans="1:89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</row>
    <row r="248" spans="1:89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</row>
    <row r="249" spans="1:89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</row>
    <row r="250" spans="1:89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</row>
    <row r="251" spans="1:89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</row>
    <row r="252" spans="1:89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</row>
    <row r="253" spans="1:89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</row>
    <row r="254" spans="1:89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</row>
    <row r="255" spans="1:89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</row>
    <row r="256" spans="1:89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</row>
    <row r="257" spans="1:89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</row>
    <row r="258" spans="1:89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</row>
    <row r="259" spans="1:89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</row>
    <row r="260" spans="1:89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</row>
    <row r="261" spans="1:89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</row>
    <row r="262" spans="1:89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</row>
    <row r="263" spans="1:89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</row>
    <row r="264" spans="1:89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</row>
    <row r="265" spans="1:89" x14ac:dyDescent="0.3">
      <c r="B265" t="s">
        <v>629</v>
      </c>
      <c r="C265">
        <v>15.5527269999999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2020-04-16T08:47:09Z</dcterms:modified>
</cp:coreProperties>
</file>