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70FCB828-4172-40AD-9316-A6DC1685E7F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Deaths_since_10" sheetId="23" r:id="rId7"/>
    <sheet name="Country_Data" sheetId="14" r:id="rId8"/>
    <sheet name="CumulativeConfirmed" sheetId="3" state="hidden" r:id="rId9"/>
    <sheet name="CumulativeActive" sheetId="22" r:id="rId10"/>
    <sheet name="CumulativeRecovered" sheetId="18" state="hidden" r:id="rId11"/>
    <sheet name="CumulativeDead" sheetId="19" r:id="rId12"/>
    <sheet name="RecoveredRaw" sheetId="17" state="hidden" r:id="rId13"/>
    <sheet name="DeadRaw" sheetId="16" state="hidden" r:id="rId14"/>
    <sheet name="ConfirmedRaw" sheetId="2" state="hidden" r:id="rId15"/>
  </sheets>
  <definedNames>
    <definedName name="_xlnm._FilterDatabase" localSheetId="1" hidden="1">Country_Rates!$C$3:$M$66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5" hidden="1">Days_Since_100_active!$A$1:$KU$1</definedName>
    <definedName name="_xlnm._FilterDatabase" localSheetId="6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image_jpg">Projections!$A$1:$U$53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4" l="1"/>
  <c r="D5" i="14"/>
  <c r="D6" i="14"/>
  <c r="D7" i="14"/>
  <c r="D8" i="14"/>
  <c r="D9" i="14"/>
  <c r="E9" i="14" s="1"/>
  <c r="D10" i="14"/>
  <c r="D11" i="14"/>
  <c r="E11" i="14" s="1"/>
  <c r="D12" i="14"/>
  <c r="D13" i="14"/>
  <c r="D14" i="14"/>
  <c r="D15" i="14"/>
  <c r="D16" i="14"/>
  <c r="D17" i="14"/>
  <c r="E17" i="14" s="1"/>
  <c r="D18" i="14"/>
  <c r="D19" i="14"/>
  <c r="E19" i="14" s="1"/>
  <c r="D20" i="14"/>
  <c r="D21" i="14"/>
  <c r="D22" i="14"/>
  <c r="D23" i="14"/>
  <c r="D24" i="14"/>
  <c r="D25" i="14"/>
  <c r="E25" i="14" s="1"/>
  <c r="D26" i="14"/>
  <c r="D27" i="14"/>
  <c r="E27" i="14" s="1"/>
  <c r="D28" i="14"/>
  <c r="D29" i="14"/>
  <c r="D30" i="14"/>
  <c r="D31" i="14"/>
  <c r="D32" i="14"/>
  <c r="D33" i="14"/>
  <c r="D34" i="14"/>
  <c r="D35" i="14"/>
  <c r="E35" i="14" s="1"/>
  <c r="D36" i="14"/>
  <c r="D37" i="14"/>
  <c r="D38" i="14"/>
  <c r="D39" i="14"/>
  <c r="D40" i="14"/>
  <c r="D41" i="14"/>
  <c r="E41" i="14" s="1"/>
  <c r="D42" i="14"/>
  <c r="D43" i="14"/>
  <c r="E43" i="14" s="1"/>
  <c r="D44" i="14"/>
  <c r="D45" i="14"/>
  <c r="D46" i="14"/>
  <c r="D47" i="14"/>
  <c r="D48" i="14"/>
  <c r="D49" i="14"/>
  <c r="E49" i="14" s="1"/>
  <c r="D50" i="14"/>
  <c r="D51" i="14"/>
  <c r="E51" i="14" s="1"/>
  <c r="D52" i="14"/>
  <c r="D53" i="14"/>
  <c r="D54" i="14"/>
  <c r="D55" i="14"/>
  <c r="D56" i="14"/>
  <c r="D57" i="14"/>
  <c r="D58" i="14"/>
  <c r="D59" i="14"/>
  <c r="E59" i="14" s="1"/>
  <c r="D60" i="14"/>
  <c r="D61" i="14"/>
  <c r="D62" i="14"/>
  <c r="D63" i="14"/>
  <c r="D64" i="14"/>
  <c r="D65" i="14"/>
  <c r="D66" i="14"/>
  <c r="D67" i="14"/>
  <c r="E67" i="14" s="1"/>
  <c r="D68" i="14"/>
  <c r="D69" i="14"/>
  <c r="D70" i="14"/>
  <c r="D71" i="14"/>
  <c r="D72" i="14"/>
  <c r="D73" i="14"/>
  <c r="D74" i="14"/>
  <c r="D75" i="14"/>
  <c r="E75" i="14" s="1"/>
  <c r="D76" i="14"/>
  <c r="D77" i="14"/>
  <c r="D78" i="14"/>
  <c r="D79" i="14"/>
  <c r="D80" i="14"/>
  <c r="D81" i="14"/>
  <c r="E81" i="14" s="1"/>
  <c r="D82" i="14"/>
  <c r="D83" i="14"/>
  <c r="E83" i="14" s="1"/>
  <c r="D84" i="14"/>
  <c r="D85" i="14"/>
  <c r="D86" i="14"/>
  <c r="D87" i="14"/>
  <c r="D88" i="14"/>
  <c r="D89" i="14"/>
  <c r="E89" i="14" s="1"/>
  <c r="D90" i="14"/>
  <c r="D91" i="14"/>
  <c r="E91" i="14" s="1"/>
  <c r="D92" i="14"/>
  <c r="D93" i="14"/>
  <c r="D94" i="14"/>
  <c r="D95" i="14"/>
  <c r="D96" i="14"/>
  <c r="D97" i="14"/>
  <c r="D98" i="14"/>
  <c r="D99" i="14"/>
  <c r="E99" i="14" s="1"/>
  <c r="D100" i="14"/>
  <c r="D101" i="14"/>
  <c r="D102" i="14"/>
  <c r="D103" i="14"/>
  <c r="D104" i="14"/>
  <c r="D105" i="14"/>
  <c r="E105" i="14" s="1"/>
  <c r="D106" i="14"/>
  <c r="D107" i="14"/>
  <c r="E107" i="14" s="1"/>
  <c r="D108" i="14"/>
  <c r="D109" i="14"/>
  <c r="D110" i="14"/>
  <c r="D111" i="14"/>
  <c r="D112" i="14"/>
  <c r="D113" i="14"/>
  <c r="E113" i="14" s="1"/>
  <c r="D114" i="14"/>
  <c r="D115" i="14"/>
  <c r="E115" i="14" s="1"/>
  <c r="D116" i="14"/>
  <c r="D117" i="14"/>
  <c r="D118" i="14"/>
  <c r="D119" i="14"/>
  <c r="D120" i="14"/>
  <c r="D121" i="14"/>
  <c r="D122" i="14"/>
  <c r="D123" i="14"/>
  <c r="E123" i="14" s="1"/>
  <c r="D124" i="14"/>
  <c r="E124" i="14" s="1"/>
  <c r="D125" i="14"/>
  <c r="E125" i="14" s="1"/>
  <c r="D3" i="14"/>
  <c r="E3" i="14" s="1"/>
  <c r="E4" i="14"/>
  <c r="E5" i="14"/>
  <c r="E6" i="14"/>
  <c r="E7" i="14"/>
  <c r="E8" i="14"/>
  <c r="E10" i="14"/>
  <c r="E12" i="14"/>
  <c r="E13" i="14"/>
  <c r="E14" i="14"/>
  <c r="E15" i="14"/>
  <c r="E16" i="14"/>
  <c r="E18" i="14"/>
  <c r="E20" i="14"/>
  <c r="E21" i="14"/>
  <c r="E22" i="14"/>
  <c r="E23" i="14"/>
  <c r="E24" i="14"/>
  <c r="E26" i="14"/>
  <c r="E28" i="14"/>
  <c r="E29" i="14"/>
  <c r="E30" i="14"/>
  <c r="E31" i="14"/>
  <c r="E32" i="14"/>
  <c r="E33" i="14"/>
  <c r="E34" i="14"/>
  <c r="E36" i="14"/>
  <c r="E37" i="14"/>
  <c r="E38" i="14"/>
  <c r="E39" i="14"/>
  <c r="E40" i="14"/>
  <c r="E42" i="14"/>
  <c r="E44" i="14"/>
  <c r="E45" i="14"/>
  <c r="E46" i="14"/>
  <c r="E47" i="14"/>
  <c r="E48" i="14"/>
  <c r="E50" i="14"/>
  <c r="E52" i="14"/>
  <c r="E53" i="14"/>
  <c r="E54" i="14"/>
  <c r="E55" i="14"/>
  <c r="E56" i="14"/>
  <c r="E57" i="14"/>
  <c r="E58" i="14"/>
  <c r="E60" i="14"/>
  <c r="E61" i="14"/>
  <c r="E62" i="14"/>
  <c r="E63" i="14"/>
  <c r="E64" i="14"/>
  <c r="E65" i="14"/>
  <c r="E66" i="14"/>
  <c r="E68" i="14"/>
  <c r="E69" i="14"/>
  <c r="E70" i="14"/>
  <c r="E71" i="14"/>
  <c r="E72" i="14"/>
  <c r="E73" i="14"/>
  <c r="E74" i="14"/>
  <c r="E76" i="14"/>
  <c r="E77" i="14"/>
  <c r="E78" i="14"/>
  <c r="E79" i="14"/>
  <c r="E80" i="14"/>
  <c r="E82" i="14"/>
  <c r="E84" i="14"/>
  <c r="E85" i="14"/>
  <c r="E86" i="14"/>
  <c r="E87" i="14"/>
  <c r="E88" i="14"/>
  <c r="E90" i="14"/>
  <c r="E92" i="14"/>
  <c r="E93" i="14"/>
  <c r="E94" i="14"/>
  <c r="E95" i="14"/>
  <c r="E96" i="14"/>
  <c r="E97" i="14"/>
  <c r="E98" i="14"/>
  <c r="E100" i="14"/>
  <c r="E101" i="14"/>
  <c r="E102" i="14"/>
  <c r="E103" i="14"/>
  <c r="E104" i="14"/>
  <c r="E106" i="14"/>
  <c r="E108" i="14"/>
  <c r="E109" i="14"/>
  <c r="E110" i="14"/>
  <c r="E111" i="14"/>
  <c r="E112" i="14"/>
  <c r="E114" i="14"/>
  <c r="E116" i="14"/>
  <c r="E117" i="14"/>
  <c r="E118" i="14"/>
  <c r="E119" i="14"/>
  <c r="E120" i="14"/>
  <c r="E121" i="14"/>
  <c r="E122" i="14"/>
  <c r="E2" i="14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B33" i="23" a="1"/>
  <c r="B33" i="23" s="1"/>
  <c r="C33" i="23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E36" i="23"/>
  <c r="F36" i="23"/>
  <c r="G36" i="23"/>
  <c r="C37" i="23"/>
  <c r="B37" i="23" s="1" a="1"/>
  <c r="B37" i="23" s="1"/>
  <c r="D37" i="23"/>
  <c r="E37" i="23"/>
  <c r="F37" i="23"/>
  <c r="G37" i="23"/>
  <c r="C38" i="23"/>
  <c r="B38" i="23" s="1" a="1"/>
  <c r="B38" i="23" s="1"/>
  <c r="D38" i="23"/>
  <c r="E38" i="23"/>
  <c r="F38" i="23"/>
  <c r="G38" i="23"/>
  <c r="C39" i="23"/>
  <c r="B39" i="23" s="1" a="1"/>
  <c r="B39" i="23" s="1"/>
  <c r="D39" i="23"/>
  <c r="E39" i="23"/>
  <c r="F39" i="23"/>
  <c r="G39" i="23"/>
  <c r="C40" i="23"/>
  <c r="B40" i="23" s="1" a="1"/>
  <c r="B40" i="23" s="1"/>
  <c r="D40" i="23"/>
  <c r="E40" i="23"/>
  <c r="F40" i="23"/>
  <c r="G40" i="23"/>
  <c r="C41" i="23"/>
  <c r="B41" i="23" s="1" a="1"/>
  <c r="B41" i="23" s="1"/>
  <c r="D41" i="23"/>
  <c r="E41" i="23"/>
  <c r="F41" i="23"/>
  <c r="G41" i="23"/>
  <c r="C42" i="23"/>
  <c r="B42" i="23" s="1" a="1"/>
  <c r="B42" i="23" s="1"/>
  <c r="D42" i="23"/>
  <c r="E42" i="23"/>
  <c r="F42" i="23"/>
  <c r="G42" i="23"/>
  <c r="C43" i="23"/>
  <c r="B43" i="23" s="1" a="1"/>
  <c r="B43" i="23" s="1"/>
  <c r="D43" i="23"/>
  <c r="E43" i="23"/>
  <c r="F43" i="23"/>
  <c r="G43" i="23"/>
  <c r="C44" i="23"/>
  <c r="B44" i="23" s="1" a="1"/>
  <c r="B44" i="23" s="1"/>
  <c r="D44" i="23"/>
  <c r="E44" i="23"/>
  <c r="F44" i="23"/>
  <c r="G44" i="23"/>
  <c r="C45" i="23"/>
  <c r="B45" i="23" s="1" a="1"/>
  <c r="B45" i="23" s="1"/>
  <c r="D45" i="23"/>
  <c r="E45" i="23"/>
  <c r="F45" i="23"/>
  <c r="G45" i="23"/>
  <c r="C46" i="23"/>
  <c r="B46" i="23" s="1" a="1"/>
  <c r="B46" i="23" s="1"/>
  <c r="D46" i="23"/>
  <c r="E46" i="23"/>
  <c r="F46" i="23"/>
  <c r="G46" i="23"/>
  <c r="C47" i="23"/>
  <c r="B47" i="23" s="1" a="1"/>
  <c r="B47" i="23" s="1"/>
  <c r="D47" i="23"/>
  <c r="E47" i="23"/>
  <c r="F47" i="23"/>
  <c r="G47" i="23"/>
  <c r="C48" i="23"/>
  <c r="B48" i="23" s="1" a="1"/>
  <c r="B48" i="23" s="1"/>
  <c r="D48" i="23"/>
  <c r="E48" i="23"/>
  <c r="F48" i="23"/>
  <c r="G48" i="23"/>
  <c r="C49" i="23"/>
  <c r="B49" i="23" s="1" a="1"/>
  <c r="B49" i="23" s="1"/>
  <c r="D49" i="23"/>
  <c r="E49" i="23"/>
  <c r="F49" i="23"/>
  <c r="G49" i="23"/>
  <c r="C50" i="23"/>
  <c r="B50" i="23" s="1" a="1"/>
  <c r="B50" i="23" s="1"/>
  <c r="D50" i="23"/>
  <c r="E50" i="23"/>
  <c r="F50" i="23"/>
  <c r="G50" i="23"/>
  <c r="C51" i="23"/>
  <c r="B51" i="23" s="1" a="1"/>
  <c r="B51" i="23" s="1"/>
  <c r="D51" i="23"/>
  <c r="E51" i="23"/>
  <c r="F51" i="23"/>
  <c r="G51" i="23"/>
  <c r="C52" i="23"/>
  <c r="B52" i="23" s="1" a="1"/>
  <c r="B52" i="23" s="1"/>
  <c r="D52" i="23"/>
  <c r="E52" i="23"/>
  <c r="F52" i="23"/>
  <c r="G52" i="23"/>
  <c r="C53" i="23"/>
  <c r="B53" i="23" s="1" a="1"/>
  <c r="B53" i="23" s="1"/>
  <c r="D53" i="23"/>
  <c r="E53" i="23"/>
  <c r="F53" i="23"/>
  <c r="G53" i="23"/>
  <c r="C54" i="23"/>
  <c r="B54" i="23" s="1" a="1"/>
  <c r="B54" i="23" s="1"/>
  <c r="D54" i="23"/>
  <c r="E54" i="23"/>
  <c r="F54" i="23"/>
  <c r="G54" i="23"/>
  <c r="C55" i="23"/>
  <c r="B55" i="23" s="1" a="1"/>
  <c r="B55" i="23" s="1"/>
  <c r="D55" i="23"/>
  <c r="E55" i="23"/>
  <c r="F55" i="23"/>
  <c r="G55" i="23"/>
  <c r="C56" i="23"/>
  <c r="B56" i="23" s="1" a="1"/>
  <c r="B56" i="23" s="1"/>
  <c r="D56" i="23"/>
  <c r="E56" i="23"/>
  <c r="F56" i="23"/>
  <c r="G56" i="23"/>
  <c r="C57" i="23"/>
  <c r="B57" i="23" s="1" a="1"/>
  <c r="B57" i="23" s="1"/>
  <c r="D57" i="23"/>
  <c r="E57" i="23"/>
  <c r="F57" i="23"/>
  <c r="G57" i="23"/>
  <c r="C58" i="23"/>
  <c r="B58" i="23" s="1" a="1"/>
  <c r="B58" i="23" s="1"/>
  <c r="D58" i="23"/>
  <c r="E58" i="23"/>
  <c r="F58" i="23"/>
  <c r="G58" i="23"/>
  <c r="C59" i="23"/>
  <c r="B59" i="23" s="1" a="1"/>
  <c r="B59" i="23" s="1"/>
  <c r="D59" i="23"/>
  <c r="E59" i="23"/>
  <c r="F59" i="23"/>
  <c r="G59" i="23"/>
  <c r="C60" i="23"/>
  <c r="B60" i="23" s="1" a="1"/>
  <c r="B60" i="23" s="1"/>
  <c r="D60" i="23"/>
  <c r="E60" i="23"/>
  <c r="F60" i="23"/>
  <c r="G60" i="23"/>
  <c r="C61" i="23"/>
  <c r="B61" i="23" s="1" a="1"/>
  <c r="B61" i="23" s="1"/>
  <c r="D61" i="23"/>
  <c r="E61" i="23"/>
  <c r="F61" i="23"/>
  <c r="G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B68" i="23" a="1"/>
  <c r="B68" i="23" s="1"/>
  <c r="C68" i="23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B88" i="23" a="1"/>
  <c r="B88" i="23" s="1"/>
  <c r="C88" i="23"/>
  <c r="D88" i="23"/>
  <c r="E88" i="23"/>
  <c r="F88" i="23"/>
  <c r="G88" i="23"/>
  <c r="C89" i="23"/>
  <c r="B89" i="23" s="1" a="1"/>
  <c r="B89" i="23" s="1"/>
  <c r="D89" i="23"/>
  <c r="E89" i="23"/>
  <c r="F89" i="23"/>
  <c r="G89" i="23"/>
  <c r="B90" i="23" a="1"/>
  <c r="B90" i="23" s="1"/>
  <c r="C90" i="23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B159" i="23"/>
  <c r="C159" i="23"/>
  <c r="B159" i="23" s="1" a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B163" i="23"/>
  <c r="C163" i="23"/>
  <c r="B163" i="23" s="1" a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B167" i="23"/>
  <c r="C167" i="23"/>
  <c r="B167" i="23" s="1" a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B183" i="23"/>
  <c r="C183" i="23"/>
  <c r="B183" i="23" s="1" a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B191" i="23"/>
  <c r="C191" i="23"/>
  <c r="B191" i="23" s="1" a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C55" i="21"/>
  <c r="B55" i="21" s="1" a="1"/>
  <c r="B55" i="21" s="1"/>
  <c r="D55" i="21"/>
  <c r="C56" i="21"/>
  <c r="B56" i="21" s="1" a="1"/>
  <c r="B56" i="21" s="1"/>
  <c r="D56" i="21"/>
  <c r="C57" i="21"/>
  <c r="B57" i="21" s="1" a="1"/>
  <c r="B57" i="21" s="1"/>
  <c r="D57" i="21"/>
  <c r="C58" i="21"/>
  <c r="B58" i="21" s="1" a="1"/>
  <c r="B58" i="21" s="1"/>
  <c r="D58" i="21"/>
  <c r="C59" i="21"/>
  <c r="B59" i="21" s="1" a="1"/>
  <c r="B59" i="21" s="1"/>
  <c r="D59" i="21"/>
  <c r="C60" i="21"/>
  <c r="B60" i="21" s="1" a="1"/>
  <c r="B60" i="21" s="1"/>
  <c r="D60" i="21"/>
  <c r="C61" i="21"/>
  <c r="B61" i="21" s="1" a="1"/>
  <c r="B61" i="21" s="1"/>
  <c r="D61" i="21"/>
  <c r="C62" i="21"/>
  <c r="B62" i="21" s="1" a="1"/>
  <c r="B62" i="21" s="1"/>
  <c r="D62" i="21"/>
  <c r="C63" i="21"/>
  <c r="B63" i="21" s="1" a="1"/>
  <c r="B63" i="21" s="1"/>
  <c r="D63" i="21"/>
  <c r="C64" i="21"/>
  <c r="B64" i="21" s="1" a="1"/>
  <c r="B64" i="21" s="1"/>
  <c r="D64" i="21"/>
  <c r="C65" i="21"/>
  <c r="B65" i="21" s="1" a="1"/>
  <c r="B65" i="21" s="1"/>
  <c r="D65" i="21"/>
  <c r="C66" i="21"/>
  <c r="B66" i="21" s="1" a="1"/>
  <c r="B66" i="21" s="1"/>
  <c r="D66" i="21"/>
  <c r="C67" i="21"/>
  <c r="B67" i="21" s="1" a="1"/>
  <c r="B67" i="21" s="1"/>
  <c r="D67" i="21"/>
  <c r="C68" i="21"/>
  <c r="B68" i="21" s="1" a="1"/>
  <c r="B68" i="21" s="1"/>
  <c r="D68" i="21"/>
  <c r="C69" i="21"/>
  <c r="B69" i="21" s="1" a="1"/>
  <c r="B69" i="21" s="1"/>
  <c r="D69" i="21"/>
  <c r="C70" i="21"/>
  <c r="B70" i="21" s="1" a="1"/>
  <c r="B70" i="21" s="1"/>
  <c r="D70" i="21"/>
  <c r="C71" i="21"/>
  <c r="B71" i="21" s="1" a="1"/>
  <c r="B71" i="21" s="1"/>
  <c r="D71" i="21"/>
  <c r="C72" i="21"/>
  <c r="B72" i="21" s="1" a="1"/>
  <c r="B72" i="21" s="1"/>
  <c r="D72" i="21"/>
  <c r="C73" i="21"/>
  <c r="B73" i="21" s="1" a="1"/>
  <c r="B73" i="21" s="1"/>
  <c r="D73" i="21"/>
  <c r="C74" i="21"/>
  <c r="B74" i="21" s="1" a="1"/>
  <c r="B74" i="21" s="1"/>
  <c r="D74" i="21"/>
  <c r="C75" i="21"/>
  <c r="B75" i="21" s="1" a="1"/>
  <c r="B75" i="21" s="1"/>
  <c r="D75" i="21"/>
  <c r="B76" i="21" a="1"/>
  <c r="B76" i="21" s="1"/>
  <c r="C76" i="21"/>
  <c r="D76" i="21"/>
  <c r="B77" i="21" a="1"/>
  <c r="B77" i="21" s="1"/>
  <c r="C77" i="21"/>
  <c r="D77" i="21"/>
  <c r="B78" i="21" a="1"/>
  <c r="B78" i="21" s="1"/>
  <c r="C78" i="21"/>
  <c r="D78" i="21"/>
  <c r="C79" i="21"/>
  <c r="B79" i="21" s="1" a="1"/>
  <c r="B79" i="21" s="1"/>
  <c r="D79" i="21"/>
  <c r="C80" i="21"/>
  <c r="B80" i="21" s="1" a="1"/>
  <c r="B80" i="21" s="1"/>
  <c r="D80" i="21"/>
  <c r="B81" i="21" a="1"/>
  <c r="B81" i="21" s="1"/>
  <c r="C81" i="21"/>
  <c r="D81" i="21"/>
  <c r="B82" i="21" a="1"/>
  <c r="B82" i="21" s="1"/>
  <c r="C82" i="21"/>
  <c r="D82" i="21"/>
  <c r="E82" i="21"/>
  <c r="F82" i="21"/>
  <c r="G82" i="21"/>
  <c r="C83" i="21"/>
  <c r="B83" i="21" s="1" a="1"/>
  <c r="B83" i="21" s="1"/>
  <c r="D83" i="21"/>
  <c r="E83" i="21"/>
  <c r="F83" i="21"/>
  <c r="G83" i="21"/>
  <c r="B84" i="21" a="1"/>
  <c r="B84" i="21" s="1"/>
  <c r="C84" i="21"/>
  <c r="D84" i="21"/>
  <c r="E84" i="21"/>
  <c r="F84" i="21"/>
  <c r="G84" i="21"/>
  <c r="C85" i="21"/>
  <c r="B85" i="21" s="1" a="1"/>
  <c r="B85" i="21" s="1"/>
  <c r="D85" i="21"/>
  <c r="E85" i="21"/>
  <c r="F85" i="21"/>
  <c r="G85" i="21"/>
  <c r="B86" i="21" a="1"/>
  <c r="B86" i="21" s="1"/>
  <c r="C86" i="21"/>
  <c r="D86" i="21"/>
  <c r="E86" i="21"/>
  <c r="F86" i="21"/>
  <c r="G86" i="21"/>
  <c r="C87" i="21"/>
  <c r="B87" i="21" s="1" a="1"/>
  <c r="B87" i="21" s="1"/>
  <c r="D87" i="21"/>
  <c r="E87" i="21"/>
  <c r="F87" i="21"/>
  <c r="G87" i="21"/>
  <c r="C88" i="21"/>
  <c r="B88" i="21" s="1" a="1"/>
  <c r="B88" i="21" s="1"/>
  <c r="D88" i="21"/>
  <c r="E88" i="21"/>
  <c r="F88" i="21"/>
  <c r="G88" i="21"/>
  <c r="B89" i="21" a="1"/>
  <c r="B89" i="21" s="1"/>
  <c r="C89" i="21"/>
  <c r="D89" i="21"/>
  <c r="E89" i="21"/>
  <c r="F89" i="21"/>
  <c r="G89" i="21"/>
  <c r="B90" i="21" a="1"/>
  <c r="B90" i="21" s="1"/>
  <c r="C90" i="21"/>
  <c r="D90" i="21"/>
  <c r="E90" i="21"/>
  <c r="F90" i="21"/>
  <c r="G90" i="21"/>
  <c r="C91" i="21"/>
  <c r="B91" i="21" s="1" a="1"/>
  <c r="B91" i="21" s="1"/>
  <c r="D91" i="21"/>
  <c r="E91" i="21"/>
  <c r="F91" i="21"/>
  <c r="G91" i="21"/>
  <c r="C92" i="21"/>
  <c r="B92" i="21" s="1" a="1"/>
  <c r="B92" i="21" s="1"/>
  <c r="D92" i="21"/>
  <c r="E92" i="21"/>
  <c r="F92" i="21"/>
  <c r="G92" i="21"/>
  <c r="C93" i="21"/>
  <c r="B93" i="21" s="1" a="1"/>
  <c r="B93" i="21" s="1"/>
  <c r="D93" i="21"/>
  <c r="E93" i="21"/>
  <c r="F93" i="21"/>
  <c r="G93" i="21"/>
  <c r="C94" i="21"/>
  <c r="B94" i="21" s="1" a="1"/>
  <c r="B94" i="21" s="1"/>
  <c r="D94" i="21"/>
  <c r="E94" i="21"/>
  <c r="F94" i="21"/>
  <c r="G94" i="21"/>
  <c r="C95" i="21"/>
  <c r="B95" i="21" s="1" a="1"/>
  <c r="B95" i="21" s="1"/>
  <c r="D95" i="21"/>
  <c r="E95" i="21"/>
  <c r="F95" i="21"/>
  <c r="G95" i="21"/>
  <c r="C96" i="21"/>
  <c r="B96" i="21" s="1" a="1"/>
  <c r="B96" i="21" s="1"/>
  <c r="D96" i="21"/>
  <c r="E96" i="21"/>
  <c r="F96" i="21"/>
  <c r="G96" i="21"/>
  <c r="C97" i="21"/>
  <c r="B97" i="21" s="1" a="1"/>
  <c r="B97" i="21" s="1"/>
  <c r="D97" i="21"/>
  <c r="E97" i="21"/>
  <c r="F97" i="21"/>
  <c r="G97" i="21"/>
  <c r="C98" i="21"/>
  <c r="B98" i="21" s="1" a="1"/>
  <c r="B98" i="21" s="1"/>
  <c r="D98" i="21"/>
  <c r="E98" i="21"/>
  <c r="F98" i="21"/>
  <c r="G98" i="21"/>
  <c r="C99" i="21"/>
  <c r="B99" i="21" s="1" a="1"/>
  <c r="B99" i="21" s="1"/>
  <c r="D99" i="21"/>
  <c r="E99" i="21"/>
  <c r="F99" i="21"/>
  <c r="G99" i="21"/>
  <c r="C100" i="21"/>
  <c r="B100" i="21" s="1" a="1"/>
  <c r="B100" i="21" s="1"/>
  <c r="D100" i="21"/>
  <c r="E100" i="21"/>
  <c r="F100" i="21"/>
  <c r="G100" i="21"/>
  <c r="C101" i="21"/>
  <c r="B101" i="21" s="1" a="1"/>
  <c r="B101" i="21" s="1"/>
  <c r="D101" i="21"/>
  <c r="E101" i="21"/>
  <c r="F101" i="21"/>
  <c r="G101" i="21"/>
  <c r="C102" i="21"/>
  <c r="B102" i="21" s="1" a="1"/>
  <c r="B102" i="21" s="1"/>
  <c r="D102" i="21"/>
  <c r="E102" i="21"/>
  <c r="F102" i="21"/>
  <c r="G102" i="21"/>
  <c r="C103" i="21"/>
  <c r="B103" i="21" s="1" a="1"/>
  <c r="B103" i="21" s="1"/>
  <c r="D103" i="21"/>
  <c r="E103" i="21"/>
  <c r="F103" i="21"/>
  <c r="G103" i="21"/>
  <c r="C104" i="21"/>
  <c r="B104" i="21" s="1" a="1"/>
  <c r="B104" i="21" s="1"/>
  <c r="D104" i="21"/>
  <c r="E104" i="21"/>
  <c r="F104" i="21"/>
  <c r="G104" i="21"/>
  <c r="C105" i="21"/>
  <c r="B105" i="21" s="1" a="1"/>
  <c r="B105" i="21" s="1"/>
  <c r="D105" i="21"/>
  <c r="E105" i="21"/>
  <c r="F105" i="21"/>
  <c r="G105" i="21"/>
  <c r="C106" i="21"/>
  <c r="B106" i="21" s="1" a="1"/>
  <c r="B106" i="21" s="1"/>
  <c r="D106" i="21"/>
  <c r="E106" i="21"/>
  <c r="F106" i="21"/>
  <c r="G106" i="21"/>
  <c r="C107" i="21"/>
  <c r="B107" i="21" s="1" a="1"/>
  <c r="B107" i="21" s="1"/>
  <c r="D107" i="21"/>
  <c r="E107" i="21"/>
  <c r="F107" i="21"/>
  <c r="G107" i="21"/>
  <c r="C108" i="21"/>
  <c r="B108" i="21" s="1" a="1"/>
  <c r="B108" i="21" s="1"/>
  <c r="D108" i="21"/>
  <c r="E108" i="21"/>
  <c r="F108" i="21"/>
  <c r="G108" i="21"/>
  <c r="C109" i="21"/>
  <c r="B109" i="21" s="1" a="1"/>
  <c r="B109" i="21" s="1"/>
  <c r="D109" i="21"/>
  <c r="E109" i="21"/>
  <c r="F109" i="21"/>
  <c r="G109" i="21"/>
  <c r="C110" i="21"/>
  <c r="B110" i="21" s="1" a="1"/>
  <c r="B110" i="21" s="1"/>
  <c r="D110" i="21"/>
  <c r="E110" i="21"/>
  <c r="F110" i="21"/>
  <c r="G110" i="21"/>
  <c r="C111" i="21"/>
  <c r="B111" i="21" s="1" a="1"/>
  <c r="B111" i="21" s="1"/>
  <c r="D111" i="21"/>
  <c r="E111" i="21"/>
  <c r="F111" i="21"/>
  <c r="G111" i="21"/>
  <c r="C112" i="21"/>
  <c r="B112" i="21" s="1" a="1"/>
  <c r="B112" i="21" s="1"/>
  <c r="D112" i="21"/>
  <c r="E112" i="21"/>
  <c r="F112" i="21"/>
  <c r="G112" i="21"/>
  <c r="C113" i="21"/>
  <c r="B113" i="21" s="1" a="1"/>
  <c r="B113" i="21" s="1"/>
  <c r="D113" i="21"/>
  <c r="E113" i="21"/>
  <c r="F113" i="21"/>
  <c r="G113" i="21"/>
  <c r="C114" i="21"/>
  <c r="B114" i="21" s="1" a="1"/>
  <c r="B114" i="21" s="1"/>
  <c r="D114" i="21"/>
  <c r="E114" i="21"/>
  <c r="F114" i="21"/>
  <c r="G114" i="21"/>
  <c r="C115" i="21"/>
  <c r="B115" i="21" s="1" a="1"/>
  <c r="B115" i="21" s="1"/>
  <c r="D115" i="21"/>
  <c r="E115" i="21"/>
  <c r="F115" i="21"/>
  <c r="G115" i="21"/>
  <c r="C116" i="21"/>
  <c r="B116" i="21" s="1" a="1"/>
  <c r="B116" i="21" s="1"/>
  <c r="D116" i="21"/>
  <c r="E116" i="21"/>
  <c r="F116" i="21"/>
  <c r="G116" i="21"/>
  <c r="C117" i="21"/>
  <c r="B117" i="21" s="1" a="1"/>
  <c r="B117" i="21" s="1"/>
  <c r="D117" i="21"/>
  <c r="E117" i="21"/>
  <c r="F117" i="21"/>
  <c r="G117" i="21"/>
  <c r="C118" i="21"/>
  <c r="B118" i="21" s="1" a="1"/>
  <c r="B118" i="21" s="1"/>
  <c r="D118" i="21"/>
  <c r="E118" i="21"/>
  <c r="F118" i="21"/>
  <c r="G118" i="21"/>
  <c r="C119" i="21"/>
  <c r="B119" i="21" s="1" a="1"/>
  <c r="B119" i="21" s="1"/>
  <c r="D119" i="21"/>
  <c r="E119" i="21"/>
  <c r="F119" i="21"/>
  <c r="G119" i="21"/>
  <c r="C120" i="21"/>
  <c r="B120" i="21" s="1" a="1"/>
  <c r="B120" i="21" s="1"/>
  <c r="D120" i="21"/>
  <c r="E120" i="21"/>
  <c r="F120" i="21"/>
  <c r="G120" i="21"/>
  <c r="C121" i="21"/>
  <c r="B121" i="21" s="1" a="1"/>
  <c r="B121" i="21" s="1"/>
  <c r="D121" i="21"/>
  <c r="E121" i="21"/>
  <c r="F121" i="21"/>
  <c r="G121" i="21"/>
  <c r="C122" i="21"/>
  <c r="B122" i="21" s="1" a="1"/>
  <c r="B122" i="21" s="1"/>
  <c r="D122" i="21"/>
  <c r="E122" i="21"/>
  <c r="F122" i="21"/>
  <c r="G122" i="21"/>
  <c r="C123" i="21"/>
  <c r="B123" i="21" s="1" a="1"/>
  <c r="B123" i="21" s="1"/>
  <c r="D123" i="21"/>
  <c r="E123" i="21"/>
  <c r="F123" i="21"/>
  <c r="G123" i="21"/>
  <c r="C124" i="21"/>
  <c r="B124" i="21" s="1" a="1"/>
  <c r="B124" i="21" s="1"/>
  <c r="D124" i="21"/>
  <c r="E124" i="21"/>
  <c r="F124" i="21"/>
  <c r="G124" i="21"/>
  <c r="C125" i="21"/>
  <c r="B125" i="21" s="1" a="1"/>
  <c r="B125" i="21" s="1"/>
  <c r="D125" i="21"/>
  <c r="E125" i="21"/>
  <c r="F125" i="21"/>
  <c r="G125" i="21"/>
  <c r="C126" i="21"/>
  <c r="B126" i="21" s="1" a="1"/>
  <c r="B126" i="21" s="1"/>
  <c r="D126" i="21"/>
  <c r="E126" i="21"/>
  <c r="F126" i="21"/>
  <c r="G126" i="21"/>
  <c r="C127" i="21"/>
  <c r="B127" i="21" s="1" a="1"/>
  <c r="B127" i="21" s="1"/>
  <c r="D127" i="21"/>
  <c r="E127" i="21"/>
  <c r="F127" i="21"/>
  <c r="G127" i="21"/>
  <c r="C128" i="21"/>
  <c r="B128" i="21" s="1" a="1"/>
  <c r="B128" i="21" s="1"/>
  <c r="D128" i="21"/>
  <c r="E128" i="21"/>
  <c r="F128" i="21"/>
  <c r="G128" i="21"/>
  <c r="C129" i="21"/>
  <c r="B129" i="21" s="1" a="1"/>
  <c r="B129" i="21" s="1"/>
  <c r="D129" i="21"/>
  <c r="E129" i="21"/>
  <c r="F129" i="21"/>
  <c r="G129" i="21"/>
  <c r="C130" i="21"/>
  <c r="B130" i="21" s="1" a="1"/>
  <c r="B130" i="21" s="1"/>
  <c r="D130" i="21"/>
  <c r="E130" i="21"/>
  <c r="F130" i="21"/>
  <c r="G130" i="21"/>
  <c r="C131" i="21"/>
  <c r="B131" i="21" s="1" a="1"/>
  <c r="B131" i="21" s="1"/>
  <c r="D131" i="21"/>
  <c r="E131" i="21"/>
  <c r="F131" i="21"/>
  <c r="G131" i="21"/>
  <c r="C132" i="21"/>
  <c r="B132" i="21" s="1" a="1"/>
  <c r="B132" i="21" s="1"/>
  <c r="D132" i="21"/>
  <c r="E132" i="21"/>
  <c r="F132" i="21"/>
  <c r="G132" i="21"/>
  <c r="C133" i="21"/>
  <c r="B133" i="21" s="1" a="1"/>
  <c r="B133" i="21" s="1"/>
  <c r="D133" i="21"/>
  <c r="E133" i="21"/>
  <c r="F133" i="21"/>
  <c r="G133" i="21"/>
  <c r="C134" i="21"/>
  <c r="B134" i="21" s="1" a="1"/>
  <c r="B134" i="21" s="1"/>
  <c r="D134" i="21"/>
  <c r="E134" i="21"/>
  <c r="F134" i="21"/>
  <c r="G134" i="21"/>
  <c r="C135" i="21"/>
  <c r="B135" i="21" s="1" a="1"/>
  <c r="B135" i="21" s="1"/>
  <c r="D135" i="21"/>
  <c r="E135" i="21"/>
  <c r="F135" i="21"/>
  <c r="G135" i="21"/>
  <c r="C136" i="21"/>
  <c r="B136" i="21" s="1" a="1"/>
  <c r="B136" i="21" s="1"/>
  <c r="D136" i="21"/>
  <c r="E136" i="21"/>
  <c r="F136" i="21"/>
  <c r="G136" i="21"/>
  <c r="C137" i="21"/>
  <c r="B137" i="21" s="1" a="1"/>
  <c r="B137" i="21" s="1"/>
  <c r="D137" i="21"/>
  <c r="E137" i="21"/>
  <c r="F137" i="21"/>
  <c r="G137" i="21"/>
  <c r="C138" i="21"/>
  <c r="B138" i="21" s="1" a="1"/>
  <c r="B138" i="21" s="1"/>
  <c r="D138" i="21"/>
  <c r="E138" i="21"/>
  <c r="F138" i="21"/>
  <c r="G138" i="21"/>
  <c r="C139" i="21"/>
  <c r="B139" i="21" s="1" a="1"/>
  <c r="B139" i="21" s="1"/>
  <c r="D139" i="21"/>
  <c r="E139" i="21"/>
  <c r="F139" i="21"/>
  <c r="G139" i="21"/>
  <c r="B140" i="21" a="1"/>
  <c r="B140" i="21" s="1"/>
  <c r="C140" i="21"/>
  <c r="D140" i="21"/>
  <c r="E140" i="21"/>
  <c r="F140" i="21"/>
  <c r="G140" i="21"/>
  <c r="C141" i="21"/>
  <c r="B141" i="21" s="1" a="1"/>
  <c r="B141" i="21" s="1"/>
  <c r="D141" i="21"/>
  <c r="E141" i="21"/>
  <c r="F141" i="21"/>
  <c r="G141" i="21"/>
  <c r="B142" i="21" a="1"/>
  <c r="B142" i="21" s="1"/>
  <c r="C142" i="21"/>
  <c r="D142" i="21"/>
  <c r="E142" i="21"/>
  <c r="F142" i="21"/>
  <c r="G142" i="21"/>
  <c r="C143" i="21"/>
  <c r="B143" i="21" s="1" a="1"/>
  <c r="B143" i="21" s="1"/>
  <c r="D143" i="21"/>
  <c r="E143" i="21"/>
  <c r="F143" i="21"/>
  <c r="G143" i="21"/>
  <c r="B144" i="21" a="1"/>
  <c r="B144" i="21" s="1"/>
  <c r="C144" i="2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B146" i="21" a="1"/>
  <c r="B146" i="21" s="1"/>
  <c r="C146" i="21"/>
  <c r="D146" i="21"/>
  <c r="E146" i="21"/>
  <c r="F146" i="21"/>
  <c r="G146" i="21"/>
  <c r="B147" i="21" a="1"/>
  <c r="B147" i="21" s="1"/>
  <c r="C147" i="21"/>
  <c r="D147" i="21"/>
  <c r="E147" i="21"/>
  <c r="F147" i="21"/>
  <c r="G147" i="21"/>
  <c r="B148" i="21" a="1"/>
  <c r="B148" i="21" s="1"/>
  <c r="C148" i="21"/>
  <c r="D148" i="21"/>
  <c r="E148" i="21"/>
  <c r="F148" i="21"/>
  <c r="G148" i="21"/>
  <c r="B149" i="21" a="1"/>
  <c r="B149" i="21" s="1"/>
  <c r="C149" i="21"/>
  <c r="D149" i="21"/>
  <c r="E149" i="21"/>
  <c r="F149" i="21"/>
  <c r="G149" i="21"/>
  <c r="B150" i="21" a="1"/>
  <c r="B150" i="21" s="1"/>
  <c r="C150" i="21"/>
  <c r="D150" i="21"/>
  <c r="E150" i="21"/>
  <c r="F150" i="21"/>
  <c r="G150" i="21"/>
  <c r="B151" i="21" a="1"/>
  <c r="B151" i="21" s="1"/>
  <c r="C151" i="21"/>
  <c r="D151" i="21"/>
  <c r="E151" i="21"/>
  <c r="F151" i="21"/>
  <c r="G151" i="21"/>
  <c r="B152" i="21" a="1"/>
  <c r="B152" i="21" s="1"/>
  <c r="C152" i="21"/>
  <c r="D152" i="21"/>
  <c r="E152" i="21"/>
  <c r="F152" i="21"/>
  <c r="G152" i="21"/>
  <c r="B153" i="21" a="1"/>
  <c r="B153" i="21" s="1"/>
  <c r="C153" i="21"/>
  <c r="D153" i="21"/>
  <c r="E153" i="21"/>
  <c r="F153" i="21"/>
  <c r="G153" i="21"/>
  <c r="B154" i="21" a="1"/>
  <c r="B154" i="21" s="1"/>
  <c r="C154" i="21"/>
  <c r="D154" i="21"/>
  <c r="E154" i="21"/>
  <c r="F154" i="21"/>
  <c r="G154" i="21"/>
  <c r="B155" i="21" a="1"/>
  <c r="B155" i="21" s="1"/>
  <c r="C155" i="21"/>
  <c r="D155" i="21"/>
  <c r="E155" i="21"/>
  <c r="F155" i="21"/>
  <c r="G155" i="21"/>
  <c r="B156" i="21" a="1"/>
  <c r="B156" i="21" s="1"/>
  <c r="C156" i="21"/>
  <c r="D156" i="21"/>
  <c r="E156" i="21"/>
  <c r="F156" i="21"/>
  <c r="G156" i="21"/>
  <c r="B157" i="21" a="1"/>
  <c r="B157" i="21" s="1"/>
  <c r="C157" i="21"/>
  <c r="D157" i="21"/>
  <c r="E157" i="21"/>
  <c r="F157" i="21"/>
  <c r="G157" i="21"/>
  <c r="B158" i="21" a="1"/>
  <c r="B158" i="21" s="1"/>
  <c r="C158" i="21"/>
  <c r="D158" i="21"/>
  <c r="E158" i="21"/>
  <c r="F158" i="21"/>
  <c r="G158" i="21"/>
  <c r="B159" i="21" a="1"/>
  <c r="B159" i="21" s="1"/>
  <c r="C159" i="21"/>
  <c r="D159" i="21"/>
  <c r="E159" i="21"/>
  <c r="F159" i="21"/>
  <c r="G159" i="21"/>
  <c r="B160" i="21" a="1"/>
  <c r="B160" i="21" s="1"/>
  <c r="C160" i="21"/>
  <c r="D160" i="21"/>
  <c r="E160" i="21"/>
  <c r="F160" i="21"/>
  <c r="G160" i="21"/>
  <c r="B161" i="21" a="1"/>
  <c r="B161" i="21" s="1"/>
  <c r="C161" i="2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C164" i="21"/>
  <c r="B164" i="21" s="1" a="1"/>
  <c r="B164" i="21" s="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C166" i="21"/>
  <c r="B166" i="21" s="1" a="1"/>
  <c r="B166" i="21" s="1"/>
  <c r="D166" i="21"/>
  <c r="E166" i="21"/>
  <c r="F166" i="21"/>
  <c r="G166" i="21"/>
  <c r="C167" i="21"/>
  <c r="B167" i="21" s="1" a="1"/>
  <c r="B167" i="21" s="1"/>
  <c r="D167" i="21"/>
  <c r="E167" i="21"/>
  <c r="F167" i="21"/>
  <c r="G167" i="21"/>
  <c r="C168" i="21"/>
  <c r="B168" i="21" s="1" a="1"/>
  <c r="B168" i="21" s="1"/>
  <c r="D168" i="21"/>
  <c r="E168" i="21"/>
  <c r="F168" i="21"/>
  <c r="G168" i="21"/>
  <c r="C169" i="21"/>
  <c r="B169" i="21" s="1" a="1"/>
  <c r="B169" i="21" s="1"/>
  <c r="D169" i="21"/>
  <c r="E169" i="21"/>
  <c r="F169" i="21"/>
  <c r="G169" i="21"/>
  <c r="C170" i="21"/>
  <c r="B170" i="21" s="1" a="1"/>
  <c r="B170" i="21" s="1"/>
  <c r="D170" i="21"/>
  <c r="E170" i="21"/>
  <c r="F170" i="21"/>
  <c r="G170" i="21"/>
  <c r="C171" i="21"/>
  <c r="B171" i="21" s="1" a="1"/>
  <c r="B171" i="21" s="1"/>
  <c r="D171" i="21"/>
  <c r="E171" i="21"/>
  <c r="F171" i="21"/>
  <c r="G171" i="21"/>
  <c r="C172" i="21"/>
  <c r="B172" i="21" s="1" a="1"/>
  <c r="B172" i="21" s="1"/>
  <c r="D172" i="21"/>
  <c r="E172" i="21"/>
  <c r="F172" i="21"/>
  <c r="G172" i="21"/>
  <c r="C173" i="21"/>
  <c r="B173" i="21" s="1" a="1"/>
  <c r="B173" i="21" s="1"/>
  <c r="D173" i="21"/>
  <c r="E173" i="21"/>
  <c r="F173" i="21"/>
  <c r="G173" i="21"/>
  <c r="C174" i="21"/>
  <c r="B174" i="21" s="1" a="1"/>
  <c r="B174" i="21" s="1"/>
  <c r="D174" i="21"/>
  <c r="E174" i="21"/>
  <c r="F174" i="21"/>
  <c r="G174" i="21"/>
  <c r="C175" i="21"/>
  <c r="B175" i="21" s="1" a="1"/>
  <c r="B175" i="21" s="1"/>
  <c r="D175" i="21"/>
  <c r="E175" i="21"/>
  <c r="F175" i="21"/>
  <c r="G175" i="21"/>
  <c r="C176" i="21"/>
  <c r="B176" i="21" s="1" a="1"/>
  <c r="B176" i="21" s="1"/>
  <c r="D176" i="21"/>
  <c r="E176" i="21"/>
  <c r="F176" i="21"/>
  <c r="G176" i="21"/>
  <c r="C177" i="21"/>
  <c r="B177" i="21" s="1" a="1"/>
  <c r="B177" i="21" s="1"/>
  <c r="D177" i="21"/>
  <c r="E177" i="21"/>
  <c r="F177" i="21"/>
  <c r="G177" i="21"/>
  <c r="C178" i="21"/>
  <c r="B178" i="21" s="1" a="1"/>
  <c r="B178" i="21" s="1"/>
  <c r="D178" i="21"/>
  <c r="E178" i="21"/>
  <c r="F178" i="21"/>
  <c r="G178" i="21"/>
  <c r="C179" i="21"/>
  <c r="B179" i="21" s="1" a="1"/>
  <c r="B179" i="21" s="1"/>
  <c r="D179" i="21"/>
  <c r="E179" i="21"/>
  <c r="F179" i="21"/>
  <c r="G179" i="21"/>
  <c r="C180" i="21"/>
  <c r="B180" i="21" s="1" a="1"/>
  <c r="B180" i="21" s="1"/>
  <c r="D180" i="21"/>
  <c r="E180" i="21"/>
  <c r="F180" i="21"/>
  <c r="G180" i="21"/>
  <c r="C181" i="21"/>
  <c r="B181" i="21" s="1" a="1"/>
  <c r="B181" i="21" s="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C183" i="21"/>
  <c r="B183" i="21" s="1" a="1"/>
  <c r="B183" i="21" s="1"/>
  <c r="D183" i="21"/>
  <c r="E183" i="21"/>
  <c r="F183" i="21"/>
  <c r="G183" i="21"/>
  <c r="C184" i="21"/>
  <c r="B184" i="21" s="1" a="1"/>
  <c r="B184" i="21" s="1"/>
  <c r="D184" i="21"/>
  <c r="E184" i="21"/>
  <c r="F184" i="21"/>
  <c r="G184" i="21"/>
  <c r="C185" i="21"/>
  <c r="B185" i="21" s="1" a="1"/>
  <c r="B185" i="21" s="1"/>
  <c r="D185" i="21"/>
  <c r="E185" i="21"/>
  <c r="F185" i="21"/>
  <c r="G185" i="21"/>
  <c r="C186" i="21"/>
  <c r="B186" i="21" s="1" a="1"/>
  <c r="B186" i="21" s="1"/>
  <c r="D186" i="21"/>
  <c r="E186" i="21"/>
  <c r="F186" i="21"/>
  <c r="G186" i="21"/>
  <c r="C187" i="21"/>
  <c r="B187" i="21" s="1" a="1"/>
  <c r="B187" i="21" s="1"/>
  <c r="D187" i="21"/>
  <c r="E187" i="21"/>
  <c r="F187" i="21"/>
  <c r="G187" i="21"/>
  <c r="C188" i="21"/>
  <c r="B188" i="21" s="1" a="1"/>
  <c r="B188" i="21" s="1"/>
  <c r="D188" i="21"/>
  <c r="E188" i="21"/>
  <c r="F188" i="21"/>
  <c r="G188" i="21"/>
  <c r="C189" i="21"/>
  <c r="B189" i="21" s="1" a="1"/>
  <c r="B189" i="21" s="1"/>
  <c r="D189" i="21"/>
  <c r="E189" i="21"/>
  <c r="F189" i="21"/>
  <c r="G189" i="21"/>
  <c r="C190" i="21"/>
  <c r="B190" i="21" s="1" a="1"/>
  <c r="B190" i="21" s="1"/>
  <c r="D190" i="21"/>
  <c r="E190" i="21"/>
  <c r="F190" i="21"/>
  <c r="G190" i="21"/>
  <c r="C191" i="21"/>
  <c r="B191" i="21" s="1" a="1"/>
  <c r="B191" i="21" s="1"/>
  <c r="D191" i="21"/>
  <c r="E191" i="21"/>
  <c r="F191" i="21"/>
  <c r="G191" i="21"/>
  <c r="C192" i="21"/>
  <c r="B192" i="21" s="1" a="1"/>
  <c r="B192" i="21" s="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C194" i="21"/>
  <c r="B194" i="21" s="1" a="1"/>
  <c r="B194" i="21" s="1"/>
  <c r="D194" i="21"/>
  <c r="E194" i="21"/>
  <c r="F194" i="21"/>
  <c r="G194" i="21"/>
  <c r="C195" i="21"/>
  <c r="B195" i="21" s="1" a="1"/>
  <c r="B195" i="21" s="1"/>
  <c r="D195" i="21"/>
  <c r="E195" i="21"/>
  <c r="F195" i="21"/>
  <c r="G195" i="21"/>
  <c r="C196" i="21"/>
  <c r="B196" i="21" s="1" a="1"/>
  <c r="B196" i="21" s="1"/>
  <c r="D196" i="21"/>
  <c r="E196" i="21"/>
  <c r="F196" i="21"/>
  <c r="G196" i="21"/>
  <c r="C197" i="21"/>
  <c r="B197" i="21" s="1" a="1"/>
  <c r="B197" i="21" s="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C199" i="21"/>
  <c r="B199" i="21" s="1" a="1"/>
  <c r="B199" i="21" s="1"/>
  <c r="D199" i="21"/>
  <c r="E199" i="21"/>
  <c r="F199" i="21"/>
  <c r="G199" i="21"/>
  <c r="C200" i="21"/>
  <c r="B200" i="21" s="1" a="1"/>
  <c r="B200" i="21" s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B11" i="8" a="1"/>
  <c r="B11" i="8" s="1"/>
  <c r="C11" i="8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B38" i="8"/>
  <c r="C38" i="8"/>
  <c r="B38" i="8" s="1" a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B58" i="8"/>
  <c r="C58" i="8"/>
  <c r="B58" i="8" s="1" a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B70" i="8"/>
  <c r="C70" i="8"/>
  <c r="B70" i="8" s="1" a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B74" i="8"/>
  <c r="C74" i="8"/>
  <c r="B74" i="8" s="1" a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B82" i="8"/>
  <c r="C82" i="8"/>
  <c r="B82" i="8" s="1" a="1"/>
  <c r="D82" i="8"/>
  <c r="E82" i="8"/>
  <c r="F82" i="8"/>
  <c r="G82" i="8"/>
  <c r="C83" i="8"/>
  <c r="B83" i="8" s="1" a="1"/>
  <c r="B83" i="8" s="1"/>
  <c r="D83" i="8"/>
  <c r="E83" i="8"/>
  <c r="F83" i="8"/>
  <c r="G83" i="8"/>
  <c r="C84" i="8"/>
  <c r="B84" i="8" s="1" a="1"/>
  <c r="B84" i="8" s="1"/>
  <c r="D84" i="8"/>
  <c r="E84" i="8"/>
  <c r="F84" i="8"/>
  <c r="G84" i="8"/>
  <c r="C85" i="8"/>
  <c r="B85" i="8" s="1" a="1"/>
  <c r="B85" i="8" s="1"/>
  <c r="D85" i="8"/>
  <c r="E85" i="8"/>
  <c r="F85" i="8"/>
  <c r="G85" i="8"/>
  <c r="C86" i="8"/>
  <c r="B86" i="8" s="1" a="1"/>
  <c r="B86" i="8" s="1"/>
  <c r="D86" i="8"/>
  <c r="E86" i="8"/>
  <c r="F86" i="8"/>
  <c r="G86" i="8"/>
  <c r="C87" i="8"/>
  <c r="B87" i="8" s="1" a="1"/>
  <c r="B87" i="8" s="1"/>
  <c r="D87" i="8"/>
  <c r="E87" i="8"/>
  <c r="F87" i="8"/>
  <c r="G87" i="8"/>
  <c r="C88" i="8"/>
  <c r="B88" i="8" s="1" a="1"/>
  <c r="B88" i="8" s="1"/>
  <c r="D88" i="8"/>
  <c r="E88" i="8"/>
  <c r="F88" i="8"/>
  <c r="G88" i="8"/>
  <c r="C89" i="8"/>
  <c r="B89" i="8" s="1" a="1"/>
  <c r="B89" i="8" s="1"/>
  <c r="D89" i="8"/>
  <c r="E89" i="8"/>
  <c r="F89" i="8"/>
  <c r="G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C94" i="8"/>
  <c r="B94" i="8" s="1" a="1"/>
  <c r="B94" i="8" s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B138" i="8"/>
  <c r="C138" i="8"/>
  <c r="B138" i="8" s="1" a="1"/>
  <c r="D138" i="8"/>
  <c r="E138" i="8"/>
  <c r="F138" i="8"/>
  <c r="G138" i="8"/>
  <c r="B139" i="8"/>
  <c r="C139" i="8"/>
  <c r="B139" i="8" s="1" a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B142" i="8"/>
  <c r="C142" i="8"/>
  <c r="B142" i="8" s="1" a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B154" i="8"/>
  <c r="C154" i="8"/>
  <c r="B154" i="8" s="1" a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O3" i="14"/>
  <c r="P3" i="14" s="1"/>
  <c r="O4" i="14"/>
  <c r="O5" i="14"/>
  <c r="P5" i="14" s="1"/>
  <c r="O6" i="14"/>
  <c r="P6" i="14" s="1"/>
  <c r="O7" i="14"/>
  <c r="O8" i="14"/>
  <c r="P8" i="14" s="1"/>
  <c r="O9" i="14"/>
  <c r="P9" i="14" s="1"/>
  <c r="O10" i="14"/>
  <c r="P10" i="14" s="1"/>
  <c r="O11" i="14"/>
  <c r="O12" i="14"/>
  <c r="O13" i="14"/>
  <c r="O14" i="14"/>
  <c r="O15" i="14"/>
  <c r="O16" i="14"/>
  <c r="P16" i="14" s="1"/>
  <c r="O17" i="14"/>
  <c r="P17" i="14" s="1"/>
  <c r="O18" i="14"/>
  <c r="P18" i="14" s="1"/>
  <c r="O19" i="14"/>
  <c r="O20" i="14"/>
  <c r="O21" i="14"/>
  <c r="P21" i="14" s="1"/>
  <c r="O22" i="14"/>
  <c r="P22" i="14" s="1"/>
  <c r="O23" i="14"/>
  <c r="O24" i="14"/>
  <c r="P24" i="14" s="1"/>
  <c r="O25" i="14"/>
  <c r="P25" i="14" s="1"/>
  <c r="O26" i="14"/>
  <c r="P26" i="14" s="1"/>
  <c r="O27" i="14"/>
  <c r="P27" i="14" s="1"/>
  <c r="O28" i="14"/>
  <c r="O29" i="14"/>
  <c r="P29" i="14" s="1"/>
  <c r="O30" i="14"/>
  <c r="P30" i="14" s="1"/>
  <c r="O31" i="14"/>
  <c r="P31" i="14" s="1"/>
  <c r="O32" i="14"/>
  <c r="P32" i="14" s="1"/>
  <c r="O33" i="14"/>
  <c r="P33" i="14" s="1"/>
  <c r="O34" i="14"/>
  <c r="P34" i="14" s="1"/>
  <c r="O35" i="14"/>
  <c r="O36" i="14"/>
  <c r="O37" i="14"/>
  <c r="P37" i="14" s="1"/>
  <c r="O38" i="14"/>
  <c r="P38" i="14" s="1"/>
  <c r="O39" i="14"/>
  <c r="O40" i="14"/>
  <c r="O41" i="14"/>
  <c r="O42" i="14"/>
  <c r="P42" i="14" s="1"/>
  <c r="O43" i="14"/>
  <c r="O44" i="14"/>
  <c r="O45" i="14"/>
  <c r="P45" i="14" s="1"/>
  <c r="O46" i="14"/>
  <c r="P46" i="14" s="1"/>
  <c r="O47" i="14"/>
  <c r="O48" i="14"/>
  <c r="P48" i="14" s="1"/>
  <c r="O49" i="14"/>
  <c r="P49" i="14" s="1"/>
  <c r="O50" i="14"/>
  <c r="P50" i="14" s="1"/>
  <c r="O51" i="14"/>
  <c r="P51" i="14" s="1"/>
  <c r="O52" i="14"/>
  <c r="P52" i="14" s="1"/>
  <c r="O53" i="14"/>
  <c r="O54" i="14"/>
  <c r="P54" i="14" s="1"/>
  <c r="O55" i="14"/>
  <c r="P55" i="14" s="1"/>
  <c r="O56" i="14"/>
  <c r="P56" i="14" s="1"/>
  <c r="O57" i="14"/>
  <c r="P57" i="14" s="1"/>
  <c r="O58" i="14"/>
  <c r="P58" i="14" s="1"/>
  <c r="O59" i="14"/>
  <c r="O60" i="14"/>
  <c r="O61" i="14"/>
  <c r="P61" i="14" s="1"/>
  <c r="O62" i="14"/>
  <c r="P62" i="14" s="1"/>
  <c r="O63" i="14"/>
  <c r="O64" i="14"/>
  <c r="P64" i="14" s="1"/>
  <c r="O65" i="14"/>
  <c r="P65" i="14" s="1"/>
  <c r="O66" i="14"/>
  <c r="P66" i="14" s="1"/>
  <c r="O67" i="14"/>
  <c r="O68" i="14"/>
  <c r="P68" i="14" s="1"/>
  <c r="O69" i="14"/>
  <c r="P69" i="14" s="1"/>
  <c r="O70" i="14"/>
  <c r="P70" i="14" s="1"/>
  <c r="O71" i="14"/>
  <c r="O72" i="14"/>
  <c r="P72" i="14" s="1"/>
  <c r="O73" i="14"/>
  <c r="P73" i="14" s="1"/>
  <c r="O74" i="14"/>
  <c r="P74" i="14" s="1"/>
  <c r="O75" i="14"/>
  <c r="O76" i="14"/>
  <c r="O77" i="14"/>
  <c r="P77" i="14" s="1"/>
  <c r="O78" i="14"/>
  <c r="P78" i="14" s="1"/>
  <c r="O79" i="14"/>
  <c r="O80" i="14"/>
  <c r="P80" i="14" s="1"/>
  <c r="O81" i="14"/>
  <c r="P81" i="14" s="1"/>
  <c r="O82" i="14"/>
  <c r="P82" i="14" s="1"/>
  <c r="O83" i="14"/>
  <c r="O84" i="14"/>
  <c r="P84" i="14" s="1"/>
  <c r="O85" i="14"/>
  <c r="P85" i="14" s="1"/>
  <c r="O86" i="14"/>
  <c r="P86" i="14" s="1"/>
  <c r="O87" i="14"/>
  <c r="O88" i="14"/>
  <c r="P88" i="14" s="1"/>
  <c r="O89" i="14"/>
  <c r="P89" i="14" s="1"/>
  <c r="O90" i="14"/>
  <c r="P90" i="14" s="1"/>
  <c r="O91" i="14"/>
  <c r="P91" i="14" s="1"/>
  <c r="O92" i="14"/>
  <c r="O93" i="14"/>
  <c r="O94" i="14"/>
  <c r="P94" i="14" s="1"/>
  <c r="O95" i="14"/>
  <c r="P95" i="14" s="1"/>
  <c r="O96" i="14"/>
  <c r="O97" i="14"/>
  <c r="P97" i="14" s="1"/>
  <c r="O98" i="14"/>
  <c r="P98" i="14" s="1"/>
  <c r="O99" i="14"/>
  <c r="O100" i="14"/>
  <c r="P100" i="14" s="1"/>
  <c r="O101" i="14"/>
  <c r="O102" i="14"/>
  <c r="P102" i="14" s="1"/>
  <c r="O103" i="14"/>
  <c r="O104" i="14"/>
  <c r="P104" i="14" s="1"/>
  <c r="O105" i="14"/>
  <c r="P105" i="14" s="1"/>
  <c r="O106" i="14"/>
  <c r="P106" i="14" s="1"/>
  <c r="O107" i="14"/>
  <c r="O108" i="14"/>
  <c r="O109" i="14"/>
  <c r="P109" i="14" s="1"/>
  <c r="O110" i="14"/>
  <c r="P110" i="14" s="1"/>
  <c r="O111" i="14"/>
  <c r="P111" i="14" s="1"/>
  <c r="O112" i="14"/>
  <c r="O113" i="14"/>
  <c r="P113" i="14" s="1"/>
  <c r="O114" i="14"/>
  <c r="P114" i="14" s="1"/>
  <c r="O115" i="14"/>
  <c r="O116" i="14"/>
  <c r="O117" i="14"/>
  <c r="P117" i="14" s="1"/>
  <c r="O118" i="14"/>
  <c r="P118" i="14" s="1"/>
  <c r="O119" i="14"/>
  <c r="O120" i="14"/>
  <c r="P120" i="14" s="1"/>
  <c r="O121" i="14"/>
  <c r="P121" i="14" s="1"/>
  <c r="O122" i="14"/>
  <c r="P122" i="14" s="1"/>
  <c r="O123" i="14"/>
  <c r="P123" i="14" s="1"/>
  <c r="O124" i="14"/>
  <c r="P124" i="14" s="1"/>
  <c r="O125" i="14"/>
  <c r="P125" i="14" s="1"/>
  <c r="O127" i="14"/>
  <c r="P127" i="14" s="1"/>
  <c r="Q127" i="14" s="1"/>
  <c r="P2" i="14"/>
  <c r="C5" i="23"/>
  <c r="B5" i="23" s="1" a="1"/>
  <c r="B5" i="23" s="1"/>
  <c r="P44" i="14"/>
  <c r="P60" i="14"/>
  <c r="P108" i="14"/>
  <c r="P4" i="14"/>
  <c r="P7" i="14"/>
  <c r="P11" i="14"/>
  <c r="P12" i="14"/>
  <c r="P13" i="14"/>
  <c r="P14" i="14"/>
  <c r="P15" i="14"/>
  <c r="P19" i="14"/>
  <c r="P20" i="14"/>
  <c r="P23" i="14"/>
  <c r="P28" i="14"/>
  <c r="P35" i="14"/>
  <c r="P36" i="14"/>
  <c r="P39" i="14"/>
  <c r="P40" i="14"/>
  <c r="P41" i="14"/>
  <c r="P43" i="14"/>
  <c r="P47" i="14"/>
  <c r="P53" i="14"/>
  <c r="P59" i="14"/>
  <c r="P63" i="14"/>
  <c r="P67" i="14"/>
  <c r="P71" i="14"/>
  <c r="P75" i="14"/>
  <c r="P76" i="14"/>
  <c r="P79" i="14"/>
  <c r="P83" i="14"/>
  <c r="P87" i="14"/>
  <c r="P92" i="14"/>
  <c r="P93" i="14"/>
  <c r="P96" i="14"/>
  <c r="P99" i="14"/>
  <c r="P101" i="14"/>
  <c r="P103" i="14"/>
  <c r="P107" i="14"/>
  <c r="P112" i="14"/>
  <c r="P115" i="14"/>
  <c r="P116" i="14"/>
  <c r="P119" i="14"/>
  <c r="Q2" i="14" l="1"/>
  <c r="F5" i="20"/>
  <c r="F6" i="20"/>
  <c r="F7" i="20"/>
  <c r="F8" i="20"/>
  <c r="F9" i="20"/>
  <c r="F10" i="20"/>
  <c r="F11" i="20"/>
  <c r="F12" i="20"/>
  <c r="F13" i="20"/>
  <c r="F14" i="20"/>
  <c r="F15" i="20"/>
  <c r="F16" i="20"/>
  <c r="F50" i="20"/>
  <c r="F17" i="20"/>
  <c r="F47" i="20"/>
  <c r="F46" i="20"/>
  <c r="F44" i="20"/>
  <c r="F51" i="20"/>
  <c r="F18" i="20"/>
  <c r="F19" i="20"/>
  <c r="F20" i="20"/>
  <c r="F48" i="20"/>
  <c r="F56" i="20"/>
  <c r="F22" i="20"/>
  <c r="F21" i="20"/>
  <c r="F57" i="20"/>
  <c r="F45" i="20"/>
  <c r="F59" i="20"/>
  <c r="F60" i="20"/>
  <c r="F23" i="20"/>
  <c r="F26" i="20"/>
  <c r="F24" i="20"/>
  <c r="F30" i="20"/>
  <c r="F33" i="20"/>
  <c r="F29" i="20"/>
  <c r="F28" i="20"/>
  <c r="F27" i="20"/>
  <c r="F32" i="20"/>
  <c r="F31" i="20"/>
  <c r="F25" i="20"/>
  <c r="F36" i="20"/>
  <c r="F34" i="20"/>
  <c r="F38" i="20"/>
  <c r="F39" i="20"/>
  <c r="F35" i="20"/>
  <c r="F37" i="20"/>
  <c r="F41" i="20"/>
  <c r="F40" i="20"/>
  <c r="F52" i="20"/>
  <c r="F49" i="20"/>
  <c r="F54" i="20"/>
  <c r="F55" i="20"/>
  <c r="F53" i="20"/>
  <c r="F58" i="20"/>
  <c r="F63" i="20"/>
  <c r="F64" i="20"/>
  <c r="F65" i="20"/>
  <c r="F66" i="20"/>
  <c r="F42" i="20"/>
  <c r="F43" i="20"/>
  <c r="F4" i="20"/>
  <c r="H62" i="20" l="1"/>
  <c r="J4" i="23"/>
  <c r="C4" i="23"/>
  <c r="H31" i="20" s="1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55" i="20" l="1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40" i="20"/>
  <c r="H32" i="20"/>
  <c r="H58" i="20"/>
  <c r="H54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C7" i="15"/>
  <c r="F3" i="23" l="1"/>
  <c r="E3" i="23"/>
  <c r="D3" i="23"/>
  <c r="F2" i="23"/>
  <c r="E2" i="23"/>
  <c r="L4" i="23"/>
  <c r="C32" i="13"/>
  <c r="E15" i="13"/>
  <c r="E11" i="13"/>
  <c r="E9" i="13"/>
  <c r="G3" i="23" l="1"/>
  <c r="G2" i="23"/>
  <c r="M4" i="23"/>
  <c r="B44" i="15"/>
  <c r="N4" i="23" l="1"/>
  <c r="G127" i="14"/>
  <c r="H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A6" i="21" l="1"/>
  <c r="E5" i="21"/>
  <c r="E4" i="21"/>
  <c r="O4" i="23"/>
  <c r="K2" i="21"/>
  <c r="L2" i="21" s="1"/>
  <c r="M2" i="21" s="1"/>
  <c r="N2" i="21" s="1"/>
  <c r="O2" i="21" s="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K3" i="21"/>
  <c r="P4" i="23" l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E4" i="23"/>
  <c r="D4" i="21"/>
  <c r="F5" i="21"/>
  <c r="G5" i="21" s="1"/>
  <c r="F4" i="21"/>
  <c r="G4" i="21" s="1"/>
  <c r="A7" i="21"/>
  <c r="E6" i="21"/>
  <c r="F6" i="21"/>
  <c r="L3" i="21"/>
  <c r="E2" i="21"/>
  <c r="D2" i="21"/>
  <c r="F2" i="2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N127" i="14"/>
  <c r="L36" i="20"/>
  <c r="L8" i="20"/>
  <c r="M8" i="20" s="1"/>
  <c r="L22" i="20"/>
  <c r="L48" i="20"/>
  <c r="L39" i="20"/>
  <c r="L45" i="20"/>
  <c r="L58" i="20"/>
  <c r="L56" i="20"/>
  <c r="L49" i="20"/>
  <c r="L52" i="20"/>
  <c r="L50" i="20"/>
  <c r="L55" i="20"/>
  <c r="L51" i="20"/>
  <c r="L57" i="20"/>
  <c r="L59" i="20"/>
  <c r="L60" i="20"/>
  <c r="L4" i="20"/>
  <c r="L28" i="20"/>
  <c r="L26" i="20"/>
  <c r="L42" i="20"/>
  <c r="L47" i="20"/>
  <c r="L9" i="20"/>
  <c r="L63" i="20"/>
  <c r="L37" i="20"/>
  <c r="L64" i="20"/>
  <c r="L65" i="20"/>
  <c r="L66" i="20"/>
  <c r="L10" i="20"/>
  <c r="L23" i="20"/>
  <c r="L15" i="20"/>
  <c r="L34" i="20"/>
  <c r="L5" i="20"/>
  <c r="L27" i="20"/>
  <c r="L30" i="20"/>
  <c r="L32" i="20"/>
  <c r="L33" i="20"/>
  <c r="L29" i="20"/>
  <c r="L17" i="20"/>
  <c r="L13" i="20"/>
  <c r="L11" i="20"/>
  <c r="L21" i="20"/>
  <c r="L6" i="20"/>
  <c r="L44" i="20"/>
  <c r="L12" i="20"/>
  <c r="L25" i="20"/>
  <c r="L46" i="20"/>
  <c r="L54" i="20"/>
  <c r="L31" i="20"/>
  <c r="L40" i="20"/>
  <c r="L43" i="20"/>
  <c r="L14" i="20"/>
  <c r="L38" i="20"/>
  <c r="L7" i="20"/>
  <c r="L24" i="20"/>
  <c r="L19" i="20"/>
  <c r="L35" i="20"/>
  <c r="L41" i="20"/>
  <c r="L16" i="20"/>
  <c r="L20" i="20"/>
  <c r="L18" i="20"/>
  <c r="L53" i="20"/>
  <c r="D4" i="23" l="1"/>
  <c r="F4" i="23"/>
  <c r="G4" i="23" s="1"/>
  <c r="G6" i="21"/>
  <c r="A8" i="21"/>
  <c r="E7" i="21"/>
  <c r="F7" i="21"/>
  <c r="G5" i="13"/>
  <c r="A5" i="23"/>
  <c r="C16" i="13"/>
  <c r="G2" i="21"/>
  <c r="M3" i="2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F3" i="21" s="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26" i="20"/>
  <c r="M51" i="20"/>
  <c r="M50" i="20"/>
  <c r="M56" i="20"/>
  <c r="M6" i="20"/>
  <c r="M32" i="20"/>
  <c r="M22" i="20"/>
  <c r="M18" i="20"/>
  <c r="M16" i="20"/>
  <c r="M41" i="20"/>
  <c r="M23" i="20"/>
  <c r="M25" i="20"/>
  <c r="M21" i="20"/>
  <c r="M53" i="20"/>
  <c r="M11" i="20"/>
  <c r="M55" i="20"/>
  <c r="C5" i="8"/>
  <c r="B5" i="8" s="1" a="1"/>
  <c r="B5" i="8" s="1"/>
  <c r="C2" i="13"/>
  <c r="B49" i="15" s="1"/>
  <c r="AT9" i="18"/>
  <c r="C3" i="8"/>
  <c r="C4" i="8"/>
  <c r="G7" i="21" l="1"/>
  <c r="A6" i="23"/>
  <c r="E5" i="23"/>
  <c r="F5" i="23"/>
  <c r="D4" i="8"/>
  <c r="D3" i="21"/>
  <c r="A9" i="21"/>
  <c r="E8" i="21"/>
  <c r="F8" i="21"/>
  <c r="E3" i="21"/>
  <c r="G3" i="21" s="1"/>
  <c r="D3" i="8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G5" i="23" l="1"/>
  <c r="G8" i="21"/>
  <c r="E6" i="23"/>
  <c r="A7" i="23"/>
  <c r="F6" i="23"/>
  <c r="A10" i="21"/>
  <c r="E9" i="21"/>
  <c r="F9" i="21"/>
  <c r="H19" i="20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6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3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5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6" i="14"/>
  <c r="G12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8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9" i="14"/>
  <c r="H2" i="14"/>
  <c r="H3" i="14"/>
  <c r="N126" i="14"/>
  <c r="G2" i="14"/>
  <c r="A2" i="8"/>
  <c r="A3" i="8" s="1"/>
  <c r="E7" i="23" l="1"/>
  <c r="F7" i="23"/>
  <c r="G6" i="23"/>
  <c r="H60" i="20" s="1"/>
  <c r="G9" i="21"/>
  <c r="A11" i="21"/>
  <c r="E10" i="21"/>
  <c r="F10" i="21"/>
  <c r="A4" i="8"/>
  <c r="Q50" i="14"/>
  <c r="Q53" i="14"/>
  <c r="Q56" i="14"/>
  <c r="Q62" i="14"/>
  <c r="Q65" i="14"/>
  <c r="Q70" i="14"/>
  <c r="Q73" i="14"/>
  <c r="Q74" i="14"/>
  <c r="Q75" i="14"/>
  <c r="Q76" i="14"/>
  <c r="Q77" i="14"/>
  <c r="Q79" i="14"/>
  <c r="Q81" i="14"/>
  <c r="Q82" i="14"/>
  <c r="Q84" i="14"/>
  <c r="Q85" i="14"/>
  <c r="Q86" i="14"/>
  <c r="Q87" i="14"/>
  <c r="Q88" i="14"/>
  <c r="Q89" i="14"/>
  <c r="Q90" i="14"/>
  <c r="Q91" i="14"/>
  <c r="Q93" i="14"/>
  <c r="Q94" i="14"/>
  <c r="Q95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C126" i="14"/>
  <c r="D126" i="14" s="1"/>
  <c r="E126" i="14" s="1"/>
  <c r="G7" i="23" l="1"/>
  <c r="A12" i="21"/>
  <c r="E11" i="21"/>
  <c r="F11" i="21"/>
  <c r="G10" i="21"/>
  <c r="O126" i="14"/>
  <c r="P126" i="14" s="1"/>
  <c r="Q126" i="14" s="1"/>
  <c r="F61" i="20"/>
  <c r="F62" i="20"/>
  <c r="A5" i="8"/>
  <c r="L62" i="20"/>
  <c r="L61" i="20"/>
  <c r="H4" i="13"/>
  <c r="H5" i="13" s="1"/>
  <c r="H25" i="13" s="1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G11" i="21" l="1"/>
  <c r="A6" i="8"/>
  <c r="A13" i="21"/>
  <c r="E12" i="21"/>
  <c r="F12" i="21"/>
  <c r="G61" i="20"/>
  <c r="G62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G12" i="21" l="1"/>
  <c r="A14" i="21"/>
  <c r="E13" i="21"/>
  <c r="F13" i="21"/>
  <c r="A7" i="8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8" i="8" l="1"/>
  <c r="G13" i="21"/>
  <c r="A15" i="21"/>
  <c r="E14" i="21"/>
  <c r="F14" i="21"/>
  <c r="B69" i="22"/>
  <c r="Q69" i="14"/>
  <c r="B92" i="22"/>
  <c r="Q92" i="14"/>
  <c r="B68" i="22"/>
  <c r="Q68" i="14"/>
  <c r="B64" i="22"/>
  <c r="Q64" i="14"/>
  <c r="B72" i="22"/>
  <c r="Q72" i="14"/>
  <c r="B59" i="22"/>
  <c r="Q59" i="14"/>
  <c r="B67" i="22"/>
  <c r="Q67" i="14"/>
  <c r="B2" i="22"/>
  <c r="Q78" i="14"/>
  <c r="Q54" i="14"/>
  <c r="Q96" i="14"/>
  <c r="Q57" i="14"/>
  <c r="Q80" i="14"/>
  <c r="Q83" i="14"/>
  <c r="Q63" i="14"/>
  <c r="Q38" i="14"/>
  <c r="Q71" i="14"/>
  <c r="Q66" i="14"/>
  <c r="Q49" i="14"/>
  <c r="Q58" i="14"/>
  <c r="Q61" i="14"/>
  <c r="Q51" i="14"/>
  <c r="F15" i="14"/>
  <c r="N15" i="14" s="1"/>
  <c r="Q55" i="14"/>
  <c r="F125" i="14"/>
  <c r="N125" i="14" s="1"/>
  <c r="F81" i="14"/>
  <c r="N81" i="14" s="1"/>
  <c r="Q47" i="14"/>
  <c r="F47" i="14"/>
  <c r="F76" i="14"/>
  <c r="N76" i="14" s="1"/>
  <c r="F88" i="14"/>
  <c r="N88" i="14" s="1"/>
  <c r="F122" i="14"/>
  <c r="N122" i="14" s="1"/>
  <c r="Q16" i="14"/>
  <c r="F16" i="14"/>
  <c r="N16" i="14" s="1"/>
  <c r="Q39" i="14"/>
  <c r="F39" i="14"/>
  <c r="Q25" i="14"/>
  <c r="F25" i="14"/>
  <c r="N25" i="14" s="1"/>
  <c r="Q40" i="14"/>
  <c r="F40" i="14"/>
  <c r="F57" i="14"/>
  <c r="N57" i="14" s="1"/>
  <c r="Q24" i="14"/>
  <c r="F24" i="14"/>
  <c r="N24" i="14" s="1"/>
  <c r="F100" i="14"/>
  <c r="N100" i="14" s="1"/>
  <c r="Q21" i="14"/>
  <c r="F21" i="14"/>
  <c r="N21" i="14" s="1"/>
  <c r="F85" i="14"/>
  <c r="N85" i="14" s="1"/>
  <c r="F90" i="14"/>
  <c r="N90" i="14" s="1"/>
  <c r="Q37" i="14"/>
  <c r="F37" i="14"/>
  <c r="Q48" i="14"/>
  <c r="F48" i="14"/>
  <c r="F109" i="14"/>
  <c r="N109" i="14" s="1"/>
  <c r="F80" i="14"/>
  <c r="N80" i="14" s="1"/>
  <c r="Q44" i="14"/>
  <c r="F44" i="14"/>
  <c r="F84" i="14"/>
  <c r="N84" i="14" s="1"/>
  <c r="Q32" i="14"/>
  <c r="F32" i="14"/>
  <c r="N32" i="14" s="1"/>
  <c r="Q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Q9" i="14"/>
  <c r="F9" i="14"/>
  <c r="N9" i="14" s="1"/>
  <c r="Q6" i="14"/>
  <c r="F6" i="14"/>
  <c r="N6" i="14" s="1"/>
  <c r="Q42" i="14"/>
  <c r="F42" i="14"/>
  <c r="F61" i="14"/>
  <c r="F94" i="14"/>
  <c r="N94" i="14" s="1"/>
  <c r="F101" i="14"/>
  <c r="N101" i="14" s="1"/>
  <c r="F72" i="14"/>
  <c r="Q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Q18" i="14"/>
  <c r="F18" i="14"/>
  <c r="N18" i="14" s="1"/>
  <c r="F83" i="14"/>
  <c r="N83" i="14" s="1"/>
  <c r="F66" i="14"/>
  <c r="F51" i="14"/>
  <c r="F89" i="14"/>
  <c r="N89" i="14" s="1"/>
  <c r="Q14" i="14"/>
  <c r="F14" i="14"/>
  <c r="N14" i="14" s="1"/>
  <c r="F79" i="14"/>
  <c r="N79" i="14" s="1"/>
  <c r="Q41" i="14"/>
  <c r="F41" i="14"/>
  <c r="Q27" i="14"/>
  <c r="F27" i="14"/>
  <c r="N27" i="14" s="1"/>
  <c r="F107" i="14"/>
  <c r="N107" i="14" s="1"/>
  <c r="F93" i="14"/>
  <c r="N93" i="14" s="1"/>
  <c r="Q13" i="14"/>
  <c r="F13" i="14"/>
  <c r="N13" i="14" s="1"/>
  <c r="F106" i="14"/>
  <c r="N106" i="14" s="1"/>
  <c r="F104" i="14"/>
  <c r="N104" i="14" s="1"/>
  <c r="F62" i="14"/>
  <c r="N62" i="14" s="1"/>
  <c r="F59" i="14"/>
  <c r="N59" i="14" s="1"/>
  <c r="Q15" i="14"/>
  <c r="F102" i="14"/>
  <c r="N102" i="14" s="1"/>
  <c r="F73" i="14"/>
  <c r="N73" i="14" s="1"/>
  <c r="F49" i="14"/>
  <c r="Q31" i="14"/>
  <c r="F31" i="14"/>
  <c r="N31" i="14" s="1"/>
  <c r="Q36" i="14"/>
  <c r="F36" i="14"/>
  <c r="N36" i="14" s="1"/>
  <c r="F63" i="14"/>
  <c r="N63" i="14" s="1"/>
  <c r="F124" i="14"/>
  <c r="N124" i="14" s="1"/>
  <c r="F82" i="14"/>
  <c r="N82" i="14" s="1"/>
  <c r="Q5" i="14"/>
  <c r="F5" i="14"/>
  <c r="N5" i="14" s="1"/>
  <c r="Q35" i="14"/>
  <c r="F35" i="14"/>
  <c r="N35" i="14" s="1"/>
  <c r="F119" i="14"/>
  <c r="N119" i="14" s="1"/>
  <c r="Q8" i="14"/>
  <c r="F8" i="14"/>
  <c r="N8" i="14" s="1"/>
  <c r="Q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Q60" i="14"/>
  <c r="F60" i="14"/>
  <c r="N60" i="14" s="1"/>
  <c r="F86" i="14"/>
  <c r="N86" i="14" s="1"/>
  <c r="Q23" i="14"/>
  <c r="F23" i="14"/>
  <c r="N23" i="14" s="1"/>
  <c r="F121" i="14"/>
  <c r="N121" i="14" s="1"/>
  <c r="Q34" i="14"/>
  <c r="F34" i="14"/>
  <c r="F118" i="14"/>
  <c r="N118" i="14" s="1"/>
  <c r="Q28" i="14"/>
  <c r="F28" i="14"/>
  <c r="N28" i="14" s="1"/>
  <c r="F75" i="14"/>
  <c r="F2" i="14"/>
  <c r="N2" i="14" s="1"/>
  <c r="F53" i="14"/>
  <c r="N53" i="14" s="1"/>
  <c r="Q26" i="14"/>
  <c r="F26" i="14"/>
  <c r="F110" i="14"/>
  <c r="N110" i="14" s="1"/>
  <c r="F50" i="14"/>
  <c r="N50" i="14" s="1"/>
  <c r="Q45" i="14"/>
  <c r="F45" i="14"/>
  <c r="Q22" i="14"/>
  <c r="F22" i="14"/>
  <c r="N22" i="14" s="1"/>
  <c r="Q20" i="14"/>
  <c r="F20" i="14"/>
  <c r="N20" i="14" s="1"/>
  <c r="F70" i="14"/>
  <c r="N70" i="14" s="1"/>
  <c r="F123" i="14"/>
  <c r="N123" i="14" s="1"/>
  <c r="F55" i="14"/>
  <c r="F98" i="14"/>
  <c r="N98" i="14" s="1"/>
  <c r="Q4" i="14"/>
  <c r="F4" i="14"/>
  <c r="N4" i="14" s="1"/>
  <c r="F117" i="14"/>
  <c r="N117" i="14" s="1"/>
  <c r="F115" i="14"/>
  <c r="N115" i="14" s="1"/>
  <c r="F97" i="14"/>
  <c r="N97" i="14" s="1"/>
  <c r="Q52" i="14"/>
  <c r="F52" i="14"/>
  <c r="Q29" i="14"/>
  <c r="F29" i="14"/>
  <c r="N29" i="14" s="1"/>
  <c r="F74" i="14"/>
  <c r="N74" i="14" s="1"/>
  <c r="F64" i="14"/>
  <c r="N64" i="14" s="1"/>
  <c r="Q12" i="14"/>
  <c r="F12" i="14"/>
  <c r="N12" i="14" s="1"/>
  <c r="F54" i="14"/>
  <c r="N54" i="14" s="1"/>
  <c r="Q33" i="14"/>
  <c r="F33" i="14"/>
  <c r="N33" i="14" s="1"/>
  <c r="Q11" i="14"/>
  <c r="F11" i="14"/>
  <c r="N11" i="14" s="1"/>
  <c r="F108" i="14"/>
  <c r="N108" i="14" s="1"/>
  <c r="F87" i="14"/>
  <c r="N87" i="14" s="1"/>
  <c r="F120" i="14"/>
  <c r="N120" i="14" s="1"/>
  <c r="Q46" i="14"/>
  <c r="F46" i="14"/>
  <c r="F116" i="14"/>
  <c r="N116" i="14" s="1"/>
  <c r="Q43" i="14"/>
  <c r="F43" i="14"/>
  <c r="N43" i="14" s="1"/>
  <c r="Q17" i="14"/>
  <c r="F17" i="14"/>
  <c r="N17" i="14" s="1"/>
  <c r="F113" i="14"/>
  <c r="N113" i="14" s="1"/>
  <c r="F77" i="14"/>
  <c r="N77" i="14" s="1"/>
  <c r="Q19" i="14"/>
  <c r="F19" i="14"/>
  <c r="N19" i="14" s="1"/>
  <c r="F56" i="14"/>
  <c r="N56" i="14" s="1"/>
  <c r="F38" i="14"/>
  <c r="F96" i="14"/>
  <c r="N96" i="14" s="1"/>
  <c r="Q10" i="14"/>
  <c r="F10" i="14"/>
  <c r="N10" i="14" s="1"/>
  <c r="K1" i="8"/>
  <c r="K4" i="13"/>
  <c r="K5" i="13" s="1"/>
  <c r="D2" i="8"/>
  <c r="A9" i="8" l="1"/>
  <c r="G14" i="21"/>
  <c r="A16" i="21"/>
  <c r="E15" i="21"/>
  <c r="F15" i="21"/>
  <c r="C9" i="13"/>
  <c r="G3" i="13"/>
  <c r="C15" i="13"/>
  <c r="C36" i="15" s="1"/>
  <c r="D26" i="20"/>
  <c r="N66" i="14"/>
  <c r="D25" i="20"/>
  <c r="N45" i="14"/>
  <c r="D63" i="20"/>
  <c r="N75" i="14"/>
  <c r="D9" i="20"/>
  <c r="N67" i="14"/>
  <c r="D56" i="20"/>
  <c r="N41" i="14"/>
  <c r="D4" i="20"/>
  <c r="N71" i="14"/>
  <c r="D44" i="20"/>
  <c r="N52" i="14"/>
  <c r="D23" i="20"/>
  <c r="N55" i="14"/>
  <c r="D11" i="20"/>
  <c r="N47" i="14"/>
  <c r="D42" i="20"/>
  <c r="N49" i="14"/>
  <c r="D37" i="20"/>
  <c r="N72" i="14"/>
  <c r="D41" i="20"/>
  <c r="N48" i="14"/>
  <c r="D8" i="20"/>
  <c r="N39" i="14"/>
  <c r="D21" i="20"/>
  <c r="N46" i="14"/>
  <c r="D55" i="20"/>
  <c r="N26" i="14"/>
  <c r="D22" i="20"/>
  <c r="N34" i="14"/>
  <c r="D18" i="20"/>
  <c r="N37" i="14"/>
  <c r="D28" i="20"/>
  <c r="N58" i="14"/>
  <c r="D6" i="20"/>
  <c r="N61" i="14"/>
  <c r="D47" i="20"/>
  <c r="N38" i="14"/>
  <c r="D32" i="20"/>
  <c r="N51" i="14"/>
  <c r="D51" i="20"/>
  <c r="N42" i="14"/>
  <c r="D50" i="20"/>
  <c r="N44" i="14"/>
  <c r="D16" i="20"/>
  <c r="N40" i="14"/>
  <c r="D53" i="20"/>
  <c r="D36" i="20"/>
  <c r="L1" i="8"/>
  <c r="L4" i="13"/>
  <c r="L5" i="13" s="1"/>
  <c r="IN7" i="13" l="1"/>
  <c r="IF7" i="13"/>
  <c r="IG8" i="13" s="1"/>
  <c r="IK30" i="13" s="1"/>
  <c r="HX7" i="13"/>
  <c r="HY8" i="13" s="1"/>
  <c r="IC30" i="13" s="1"/>
  <c r="HP7" i="13"/>
  <c r="HQ8" i="13" s="1"/>
  <c r="HU30" i="13" s="1"/>
  <c r="HH7" i="13"/>
  <c r="HI8" i="13" s="1"/>
  <c r="HM30" i="13" s="1"/>
  <c r="GZ7" i="13"/>
  <c r="HA8" i="13" s="1"/>
  <c r="HE30" i="13" s="1"/>
  <c r="GR7" i="13"/>
  <c r="GS8" i="13" s="1"/>
  <c r="GW30" i="13" s="1"/>
  <c r="GJ7" i="13"/>
  <c r="GK8" i="13" s="1"/>
  <c r="GO30" i="13" s="1"/>
  <c r="GB7" i="13"/>
  <c r="GC8" i="13" s="1"/>
  <c r="GG30" i="13" s="1"/>
  <c r="FT7" i="13"/>
  <c r="FU8" i="13" s="1"/>
  <c r="FY30" i="13" s="1"/>
  <c r="FL7" i="13"/>
  <c r="FM8" i="13" s="1"/>
  <c r="FQ30" i="13" s="1"/>
  <c r="FD7" i="13"/>
  <c r="FE8" i="13" s="1"/>
  <c r="FI30" i="13" s="1"/>
  <c r="EV7" i="13"/>
  <c r="EW8" i="13" s="1"/>
  <c r="FA30" i="13" s="1"/>
  <c r="EN7" i="13"/>
  <c r="EO8" i="13" s="1"/>
  <c r="ES30" i="13" s="1"/>
  <c r="EF7" i="13"/>
  <c r="EG8" i="13" s="1"/>
  <c r="EK30" i="13" s="1"/>
  <c r="DX7" i="13"/>
  <c r="DY8" i="13" s="1"/>
  <c r="EC30" i="13" s="1"/>
  <c r="DP7" i="13"/>
  <c r="DQ8" i="13" s="1"/>
  <c r="DU30" i="13" s="1"/>
  <c r="DH7" i="13"/>
  <c r="DI8" i="13" s="1"/>
  <c r="DM30" i="13" s="1"/>
  <c r="CZ7" i="13"/>
  <c r="DA8" i="13" s="1"/>
  <c r="DE30" i="13" s="1"/>
  <c r="CR7" i="13"/>
  <c r="CS8" i="13" s="1"/>
  <c r="CW30" i="13" s="1"/>
  <c r="CJ7" i="13"/>
  <c r="CK8" i="13" s="1"/>
  <c r="CO30" i="13" s="1"/>
  <c r="CB7" i="13"/>
  <c r="CC8" i="13" s="1"/>
  <c r="CG30" i="13" s="1"/>
  <c r="BT7" i="13"/>
  <c r="BU8" i="13" s="1"/>
  <c r="BY30" i="13" s="1"/>
  <c r="BL7" i="13"/>
  <c r="BD7" i="13"/>
  <c r="AV7" i="13"/>
  <c r="AN7" i="13"/>
  <c r="AF7" i="13"/>
  <c r="X7" i="13"/>
  <c r="P7" i="13"/>
  <c r="HA7" i="13"/>
  <c r="HB8" i="13" s="1"/>
  <c r="HF30" i="13" s="1"/>
  <c r="IM7" i="13"/>
  <c r="IN8" i="13" s="1"/>
  <c r="IE7" i="13"/>
  <c r="IF8" i="13" s="1"/>
  <c r="IJ30" i="13" s="1"/>
  <c r="HW7" i="13"/>
  <c r="HX8" i="13" s="1"/>
  <c r="IB30" i="13" s="1"/>
  <c r="HO7" i="13"/>
  <c r="HP8" i="13" s="1"/>
  <c r="HT30" i="13" s="1"/>
  <c r="HG7" i="13"/>
  <c r="HH8" i="13" s="1"/>
  <c r="HL30" i="13" s="1"/>
  <c r="GY7" i="13"/>
  <c r="GZ8" i="13" s="1"/>
  <c r="HD30" i="13" s="1"/>
  <c r="GQ7" i="13"/>
  <c r="GR8" i="13" s="1"/>
  <c r="GV30" i="13" s="1"/>
  <c r="GI7" i="13"/>
  <c r="GJ8" i="13" s="1"/>
  <c r="GN30" i="13" s="1"/>
  <c r="GA7" i="13"/>
  <c r="GB8" i="13" s="1"/>
  <c r="GF30" i="13" s="1"/>
  <c r="FS7" i="13"/>
  <c r="FT8" i="13" s="1"/>
  <c r="FX30" i="13" s="1"/>
  <c r="FK7" i="13"/>
  <c r="FL8" i="13" s="1"/>
  <c r="FP30" i="13" s="1"/>
  <c r="FC7" i="13"/>
  <c r="FD8" i="13" s="1"/>
  <c r="FH30" i="13" s="1"/>
  <c r="EU7" i="13"/>
  <c r="EV8" i="13" s="1"/>
  <c r="EZ30" i="13" s="1"/>
  <c r="EM7" i="13"/>
  <c r="EN8" i="13" s="1"/>
  <c r="ER30" i="13" s="1"/>
  <c r="EE7" i="13"/>
  <c r="EF8" i="13" s="1"/>
  <c r="EJ30" i="13" s="1"/>
  <c r="DW7" i="13"/>
  <c r="DX8" i="13" s="1"/>
  <c r="EB30" i="13" s="1"/>
  <c r="DO7" i="13"/>
  <c r="DP8" i="13" s="1"/>
  <c r="DT30" i="13" s="1"/>
  <c r="DG7" i="13"/>
  <c r="DH8" i="13" s="1"/>
  <c r="DL30" i="13" s="1"/>
  <c r="CY7" i="13"/>
  <c r="CZ8" i="13" s="1"/>
  <c r="DD30" i="13" s="1"/>
  <c r="CQ7" i="13"/>
  <c r="CR8" i="13" s="1"/>
  <c r="CV30" i="13" s="1"/>
  <c r="CI7" i="13"/>
  <c r="CJ8" i="13" s="1"/>
  <c r="CN30" i="13" s="1"/>
  <c r="CA7" i="13"/>
  <c r="CB8" i="13" s="1"/>
  <c r="CF30" i="13" s="1"/>
  <c r="BS7" i="13"/>
  <c r="BT8" i="13" s="1"/>
  <c r="BX30" i="13" s="1"/>
  <c r="BK7" i="13"/>
  <c r="BC7" i="13"/>
  <c r="AU7" i="13"/>
  <c r="AM7" i="13"/>
  <c r="AE7" i="13"/>
  <c r="W7" i="13"/>
  <c r="O7" i="13"/>
  <c r="GS7" i="13"/>
  <c r="GT8" i="13" s="1"/>
  <c r="GX30" i="13" s="1"/>
  <c r="IL7" i="13"/>
  <c r="IM8" i="13" s="1"/>
  <c r="ID7" i="13"/>
  <c r="IE8" i="13" s="1"/>
  <c r="II30" i="13" s="1"/>
  <c r="HV7" i="13"/>
  <c r="HW8" i="13" s="1"/>
  <c r="IA30" i="13" s="1"/>
  <c r="HN7" i="13"/>
  <c r="HO8" i="13" s="1"/>
  <c r="HS30" i="13" s="1"/>
  <c r="HF7" i="13"/>
  <c r="HG8" i="13" s="1"/>
  <c r="HK30" i="13" s="1"/>
  <c r="GX7" i="13"/>
  <c r="GY8" i="13" s="1"/>
  <c r="HC30" i="13" s="1"/>
  <c r="GP7" i="13"/>
  <c r="GQ8" i="13" s="1"/>
  <c r="GU30" i="13" s="1"/>
  <c r="GH7" i="13"/>
  <c r="GI8" i="13" s="1"/>
  <c r="GM30" i="13" s="1"/>
  <c r="FZ7" i="13"/>
  <c r="GA8" i="13" s="1"/>
  <c r="GE30" i="13" s="1"/>
  <c r="FR7" i="13"/>
  <c r="FS8" i="13" s="1"/>
  <c r="FW30" i="13" s="1"/>
  <c r="FJ7" i="13"/>
  <c r="FK8" i="13" s="1"/>
  <c r="FO30" i="13" s="1"/>
  <c r="FB7" i="13"/>
  <c r="FC8" i="13" s="1"/>
  <c r="FG30" i="13" s="1"/>
  <c r="ET7" i="13"/>
  <c r="EU8" i="13" s="1"/>
  <c r="EY30" i="13" s="1"/>
  <c r="EL7" i="13"/>
  <c r="EM8" i="13" s="1"/>
  <c r="EQ30" i="13" s="1"/>
  <c r="ED7" i="13"/>
  <c r="EE8" i="13" s="1"/>
  <c r="EI30" i="13" s="1"/>
  <c r="DV7" i="13"/>
  <c r="DW8" i="13" s="1"/>
  <c r="EA30" i="13" s="1"/>
  <c r="DN7" i="13"/>
  <c r="DO8" i="13" s="1"/>
  <c r="DS30" i="13" s="1"/>
  <c r="DF7" i="13"/>
  <c r="DG8" i="13" s="1"/>
  <c r="DK30" i="13" s="1"/>
  <c r="CX7" i="13"/>
  <c r="CY8" i="13" s="1"/>
  <c r="DC30" i="13" s="1"/>
  <c r="CP7" i="13"/>
  <c r="CQ8" i="13" s="1"/>
  <c r="CU30" i="13" s="1"/>
  <c r="CH7" i="13"/>
  <c r="CI8" i="13" s="1"/>
  <c r="CM30" i="13" s="1"/>
  <c r="BZ7" i="13"/>
  <c r="CA8" i="13" s="1"/>
  <c r="CE30" i="13" s="1"/>
  <c r="BR7" i="13"/>
  <c r="BS8" i="13" s="1"/>
  <c r="BW30" i="13" s="1"/>
  <c r="BJ7" i="13"/>
  <c r="BB7" i="13"/>
  <c r="AT7" i="13"/>
  <c r="AL7" i="13"/>
  <c r="AD7" i="13"/>
  <c r="V7" i="13"/>
  <c r="GK7" i="13"/>
  <c r="GL8" i="13" s="1"/>
  <c r="GP30" i="13" s="1"/>
  <c r="IK7" i="13"/>
  <c r="IL8" i="13" s="1"/>
  <c r="IC7" i="13"/>
  <c r="ID8" i="13" s="1"/>
  <c r="IH30" i="13" s="1"/>
  <c r="HU7" i="13"/>
  <c r="HV8" i="13" s="1"/>
  <c r="HZ30" i="13" s="1"/>
  <c r="HM7" i="13"/>
  <c r="HN8" i="13" s="1"/>
  <c r="HR30" i="13" s="1"/>
  <c r="HE7" i="13"/>
  <c r="HF8" i="13" s="1"/>
  <c r="HJ30" i="13" s="1"/>
  <c r="GW7" i="13"/>
  <c r="GX8" i="13" s="1"/>
  <c r="HB30" i="13" s="1"/>
  <c r="GO7" i="13"/>
  <c r="GP8" i="13" s="1"/>
  <c r="GT30" i="13" s="1"/>
  <c r="GG7" i="13"/>
  <c r="GH8" i="13" s="1"/>
  <c r="GL30" i="13" s="1"/>
  <c r="FY7" i="13"/>
  <c r="FZ8" i="13" s="1"/>
  <c r="GD30" i="13" s="1"/>
  <c r="FQ7" i="13"/>
  <c r="FR8" i="13" s="1"/>
  <c r="FV30" i="13" s="1"/>
  <c r="FI7" i="13"/>
  <c r="FJ8" i="13" s="1"/>
  <c r="FN30" i="13" s="1"/>
  <c r="FA7" i="13"/>
  <c r="FB8" i="13" s="1"/>
  <c r="FF30" i="13" s="1"/>
  <c r="ES7" i="13"/>
  <c r="ET8" i="13" s="1"/>
  <c r="EX30" i="13" s="1"/>
  <c r="EK7" i="13"/>
  <c r="EL8" i="13" s="1"/>
  <c r="EP30" i="13" s="1"/>
  <c r="EC7" i="13"/>
  <c r="ED8" i="13" s="1"/>
  <c r="EH30" i="13" s="1"/>
  <c r="DU7" i="13"/>
  <c r="DV8" i="13" s="1"/>
  <c r="DZ30" i="13" s="1"/>
  <c r="DM7" i="13"/>
  <c r="DN8" i="13" s="1"/>
  <c r="DR30" i="13" s="1"/>
  <c r="DE7" i="13"/>
  <c r="DF8" i="13" s="1"/>
  <c r="DJ30" i="13" s="1"/>
  <c r="CW7" i="13"/>
  <c r="CX8" i="13" s="1"/>
  <c r="DB30" i="13" s="1"/>
  <c r="CO7" i="13"/>
  <c r="CP8" i="13" s="1"/>
  <c r="CT30" i="13" s="1"/>
  <c r="CG7" i="13"/>
  <c r="CH8" i="13" s="1"/>
  <c r="CL30" i="13" s="1"/>
  <c r="BY7" i="13"/>
  <c r="BZ8" i="13" s="1"/>
  <c r="CD30" i="13" s="1"/>
  <c r="BQ7" i="13"/>
  <c r="BI7" i="13"/>
  <c r="BA7" i="13"/>
  <c r="AS7" i="13"/>
  <c r="AK7" i="13"/>
  <c r="AC7" i="13"/>
  <c r="U7" i="13"/>
  <c r="HQ7" i="13"/>
  <c r="HR8" i="13" s="1"/>
  <c r="HV30" i="13" s="1"/>
  <c r="BU7" i="13"/>
  <c r="BV8" i="13" s="1"/>
  <c r="BZ30" i="13" s="1"/>
  <c r="Y7" i="13"/>
  <c r="IJ7" i="13"/>
  <c r="IK8" i="13" s="1"/>
  <c r="IB7" i="13"/>
  <c r="IC8" i="13" s="1"/>
  <c r="IG30" i="13" s="1"/>
  <c r="HT7" i="13"/>
  <c r="HU8" i="13" s="1"/>
  <c r="HY30" i="13" s="1"/>
  <c r="HL7" i="13"/>
  <c r="HM8" i="13" s="1"/>
  <c r="HQ30" i="13" s="1"/>
  <c r="HD7" i="13"/>
  <c r="HE8" i="13" s="1"/>
  <c r="HI30" i="13" s="1"/>
  <c r="GV7" i="13"/>
  <c r="GW8" i="13" s="1"/>
  <c r="HA30" i="13" s="1"/>
  <c r="GN7" i="13"/>
  <c r="GO8" i="13" s="1"/>
  <c r="GS30" i="13" s="1"/>
  <c r="GF7" i="13"/>
  <c r="GG8" i="13" s="1"/>
  <c r="GK30" i="13" s="1"/>
  <c r="FX7" i="13"/>
  <c r="FY8" i="13" s="1"/>
  <c r="GC30" i="13" s="1"/>
  <c r="FP7" i="13"/>
  <c r="FQ8" i="13" s="1"/>
  <c r="FU30" i="13" s="1"/>
  <c r="FH7" i="13"/>
  <c r="FI8" i="13" s="1"/>
  <c r="FM30" i="13" s="1"/>
  <c r="EZ7" i="13"/>
  <c r="FA8" i="13" s="1"/>
  <c r="FE30" i="13" s="1"/>
  <c r="ER7" i="13"/>
  <c r="ES8" i="13" s="1"/>
  <c r="EW30" i="13" s="1"/>
  <c r="EJ7" i="13"/>
  <c r="EK8" i="13" s="1"/>
  <c r="EO30" i="13" s="1"/>
  <c r="EB7" i="13"/>
  <c r="EC8" i="13" s="1"/>
  <c r="EG30" i="13" s="1"/>
  <c r="DT7" i="13"/>
  <c r="DU8" i="13" s="1"/>
  <c r="DY30" i="13" s="1"/>
  <c r="DL7" i="13"/>
  <c r="DM8" i="13" s="1"/>
  <c r="DQ30" i="13" s="1"/>
  <c r="DD7" i="13"/>
  <c r="DE8" i="13" s="1"/>
  <c r="DI30" i="13" s="1"/>
  <c r="CV7" i="13"/>
  <c r="CW8" i="13" s="1"/>
  <c r="DA30" i="13" s="1"/>
  <c r="CN7" i="13"/>
  <c r="CO8" i="13" s="1"/>
  <c r="CS30" i="13" s="1"/>
  <c r="CF7" i="13"/>
  <c r="CG8" i="13" s="1"/>
  <c r="CK30" i="13" s="1"/>
  <c r="BX7" i="13"/>
  <c r="BY8" i="13" s="1"/>
  <c r="CC30" i="13" s="1"/>
  <c r="BP7" i="13"/>
  <c r="BH7" i="13"/>
  <c r="BI8" i="13" s="1"/>
  <c r="AZ7" i="13"/>
  <c r="BA8" i="13" s="1"/>
  <c r="AR7" i="13"/>
  <c r="AS8" i="13" s="1"/>
  <c r="AJ7" i="13"/>
  <c r="AK8" i="13" s="1"/>
  <c r="AB7" i="13"/>
  <c r="T7" i="13"/>
  <c r="HY7" i="13"/>
  <c r="HZ8" i="13" s="1"/>
  <c r="ID30" i="13" s="1"/>
  <c r="BM7" i="13"/>
  <c r="II7" i="13"/>
  <c r="IJ8" i="13" s="1"/>
  <c r="IN30" i="13" s="1"/>
  <c r="IA7" i="13"/>
  <c r="IB8" i="13" s="1"/>
  <c r="IF30" i="13" s="1"/>
  <c r="HS7" i="13"/>
  <c r="HT8" i="13" s="1"/>
  <c r="HX30" i="13" s="1"/>
  <c r="HK7" i="13"/>
  <c r="HL8" i="13" s="1"/>
  <c r="HP30" i="13" s="1"/>
  <c r="HC7" i="13"/>
  <c r="HD8" i="13" s="1"/>
  <c r="HH30" i="13" s="1"/>
  <c r="GU7" i="13"/>
  <c r="GV8" i="13" s="1"/>
  <c r="GZ30" i="13" s="1"/>
  <c r="GM7" i="13"/>
  <c r="GN8" i="13" s="1"/>
  <c r="GR30" i="13" s="1"/>
  <c r="GE7" i="13"/>
  <c r="GF8" i="13" s="1"/>
  <c r="GJ30" i="13" s="1"/>
  <c r="FW7" i="13"/>
  <c r="FX8" i="13" s="1"/>
  <c r="GB30" i="13" s="1"/>
  <c r="FO7" i="13"/>
  <c r="FP8" i="13" s="1"/>
  <c r="FT30" i="13" s="1"/>
  <c r="FG7" i="13"/>
  <c r="FH8" i="13" s="1"/>
  <c r="FL30" i="13" s="1"/>
  <c r="EY7" i="13"/>
  <c r="EZ8" i="13" s="1"/>
  <c r="FD30" i="13" s="1"/>
  <c r="EQ7" i="13"/>
  <c r="ER8" i="13" s="1"/>
  <c r="EV30" i="13" s="1"/>
  <c r="EI7" i="13"/>
  <c r="EJ8" i="13" s="1"/>
  <c r="EN30" i="13" s="1"/>
  <c r="EA7" i="13"/>
  <c r="EB8" i="13" s="1"/>
  <c r="EF30" i="13" s="1"/>
  <c r="DS7" i="13"/>
  <c r="DT8" i="13" s="1"/>
  <c r="DX30" i="13" s="1"/>
  <c r="DK7" i="13"/>
  <c r="DL8" i="13" s="1"/>
  <c r="DP30" i="13" s="1"/>
  <c r="DC7" i="13"/>
  <c r="DD8" i="13" s="1"/>
  <c r="DH30" i="13" s="1"/>
  <c r="CU7" i="13"/>
  <c r="CV8" i="13" s="1"/>
  <c r="CZ30" i="13" s="1"/>
  <c r="CM7" i="13"/>
  <c r="CN8" i="13" s="1"/>
  <c r="CR30" i="13" s="1"/>
  <c r="CE7" i="13"/>
  <c r="CF8" i="13" s="1"/>
  <c r="CJ30" i="13" s="1"/>
  <c r="BW7" i="13"/>
  <c r="BX8" i="13" s="1"/>
  <c r="CB30" i="13" s="1"/>
  <c r="BO7" i="13"/>
  <c r="BG7" i="13"/>
  <c r="AY7" i="13"/>
  <c r="AQ7" i="13"/>
  <c r="AI7" i="13"/>
  <c r="AA7" i="13"/>
  <c r="S7" i="13"/>
  <c r="IG7" i="13"/>
  <c r="IH8" i="13" s="1"/>
  <c r="IL30" i="13" s="1"/>
  <c r="GC7" i="13"/>
  <c r="GD8" i="13" s="1"/>
  <c r="GH30" i="13" s="1"/>
  <c r="FM7" i="13"/>
  <c r="FN8" i="13" s="1"/>
  <c r="FR30" i="13" s="1"/>
  <c r="EW7" i="13"/>
  <c r="EX8" i="13" s="1"/>
  <c r="FB30" i="13" s="1"/>
  <c r="EG7" i="13"/>
  <c r="EH8" i="13" s="1"/>
  <c r="EL30" i="13" s="1"/>
  <c r="DQ7" i="13"/>
  <c r="DR8" i="13" s="1"/>
  <c r="DV30" i="13" s="1"/>
  <c r="DA7" i="13"/>
  <c r="DB8" i="13" s="1"/>
  <c r="DF30" i="13" s="1"/>
  <c r="CC7" i="13"/>
  <c r="CD8" i="13" s="1"/>
  <c r="CH30" i="13" s="1"/>
  <c r="BE7" i="13"/>
  <c r="AG7" i="13"/>
  <c r="Q7" i="13"/>
  <c r="IH7" i="13"/>
  <c r="II8" i="13" s="1"/>
  <c r="IM30" i="13" s="1"/>
  <c r="HZ7" i="13"/>
  <c r="IA8" i="13" s="1"/>
  <c r="IE30" i="13" s="1"/>
  <c r="HR7" i="13"/>
  <c r="HS8" i="13" s="1"/>
  <c r="HW30" i="13" s="1"/>
  <c r="HJ7" i="13"/>
  <c r="HK8" i="13" s="1"/>
  <c r="HO30" i="13" s="1"/>
  <c r="HB7" i="13"/>
  <c r="HC8" i="13" s="1"/>
  <c r="HG30" i="13" s="1"/>
  <c r="GT7" i="13"/>
  <c r="GU8" i="13" s="1"/>
  <c r="GY30" i="13" s="1"/>
  <c r="GL7" i="13"/>
  <c r="GM8" i="13" s="1"/>
  <c r="GQ30" i="13" s="1"/>
  <c r="GD7" i="13"/>
  <c r="GE8" i="13" s="1"/>
  <c r="GI30" i="13" s="1"/>
  <c r="FV7" i="13"/>
  <c r="FW8" i="13" s="1"/>
  <c r="GA30" i="13" s="1"/>
  <c r="FN7" i="13"/>
  <c r="FO8" i="13" s="1"/>
  <c r="FS30" i="13" s="1"/>
  <c r="FF7" i="13"/>
  <c r="FG8" i="13" s="1"/>
  <c r="FK30" i="13" s="1"/>
  <c r="EX7" i="13"/>
  <c r="EY8" i="13" s="1"/>
  <c r="FC30" i="13" s="1"/>
  <c r="EP7" i="13"/>
  <c r="EQ8" i="13" s="1"/>
  <c r="EU30" i="13" s="1"/>
  <c r="EH7" i="13"/>
  <c r="EI8" i="13" s="1"/>
  <c r="EM30" i="13" s="1"/>
  <c r="DZ7" i="13"/>
  <c r="EA8" i="13" s="1"/>
  <c r="EE30" i="13" s="1"/>
  <c r="DR7" i="13"/>
  <c r="DS8" i="13" s="1"/>
  <c r="DW30" i="13" s="1"/>
  <c r="DJ7" i="13"/>
  <c r="DK8" i="13" s="1"/>
  <c r="DO30" i="13" s="1"/>
  <c r="DB7" i="13"/>
  <c r="DC8" i="13" s="1"/>
  <c r="DG30" i="13" s="1"/>
  <c r="CT7" i="13"/>
  <c r="CU8" i="13" s="1"/>
  <c r="CY30" i="13" s="1"/>
  <c r="CL7" i="13"/>
  <c r="CM8" i="13" s="1"/>
  <c r="CQ30" i="13" s="1"/>
  <c r="CD7" i="13"/>
  <c r="CE8" i="13" s="1"/>
  <c r="CI30" i="13" s="1"/>
  <c r="BV7" i="13"/>
  <c r="BW8" i="13" s="1"/>
  <c r="CA30" i="13" s="1"/>
  <c r="BN7" i="13"/>
  <c r="BF7" i="13"/>
  <c r="AX7" i="13"/>
  <c r="AP7" i="13"/>
  <c r="AQ8" i="13" s="1"/>
  <c r="AH7" i="13"/>
  <c r="AI8" i="13" s="1"/>
  <c r="Z7" i="13"/>
  <c r="R7" i="13"/>
  <c r="HI7" i="13"/>
  <c r="HJ8" i="13" s="1"/>
  <c r="HN30" i="13" s="1"/>
  <c r="FU7" i="13"/>
  <c r="FV8" i="13" s="1"/>
  <c r="FZ30" i="13" s="1"/>
  <c r="FE7" i="13"/>
  <c r="FF8" i="13" s="1"/>
  <c r="FJ30" i="13" s="1"/>
  <c r="EO7" i="13"/>
  <c r="EP8" i="13" s="1"/>
  <c r="ET30" i="13" s="1"/>
  <c r="DY7" i="13"/>
  <c r="DZ8" i="13" s="1"/>
  <c r="ED30" i="13" s="1"/>
  <c r="DI7" i="13"/>
  <c r="DJ8" i="13" s="1"/>
  <c r="DN30" i="13" s="1"/>
  <c r="CS7" i="13"/>
  <c r="CT8" i="13" s="1"/>
  <c r="CX30" i="13" s="1"/>
  <c r="CK7" i="13"/>
  <c r="CL8" i="13" s="1"/>
  <c r="CP30" i="13" s="1"/>
  <c r="AW7" i="13"/>
  <c r="AO7" i="13"/>
  <c r="J7" i="13"/>
  <c r="K7" i="13"/>
  <c r="L7" i="13"/>
  <c r="M7" i="13"/>
  <c r="N7" i="13"/>
  <c r="H7" i="13"/>
  <c r="G15" i="21"/>
  <c r="A17" i="21"/>
  <c r="E16" i="21"/>
  <c r="F16" i="21"/>
  <c r="A10" i="8"/>
  <c r="I7" i="13"/>
  <c r="G7" i="13"/>
  <c r="E16" i="20"/>
  <c r="E47" i="20"/>
  <c r="E22" i="20"/>
  <c r="E53" i="20"/>
  <c r="E18" i="20"/>
  <c r="E11" i="20"/>
  <c r="E32" i="20"/>
  <c r="E8" i="20"/>
  <c r="E56" i="20"/>
  <c r="E26" i="20"/>
  <c r="E9" i="20"/>
  <c r="E23" i="20"/>
  <c r="E41" i="20"/>
  <c r="E6" i="20"/>
  <c r="E55" i="20"/>
  <c r="E37" i="20"/>
  <c r="E44" i="20"/>
  <c r="E63" i="20"/>
  <c r="E50" i="20"/>
  <c r="E36" i="20"/>
  <c r="E51" i="20"/>
  <c r="E28" i="20"/>
  <c r="E21" i="20"/>
  <c r="E42" i="20"/>
  <c r="E4" i="20"/>
  <c r="E25" i="20"/>
  <c r="G23" i="13"/>
  <c r="M1" i="8"/>
  <c r="M4" i="13"/>
  <c r="M5" i="13" s="1"/>
  <c r="M25" i="13" s="1"/>
  <c r="AC8" i="13" l="1"/>
  <c r="AA8" i="13"/>
  <c r="O8" i="13"/>
  <c r="BO8" i="13"/>
  <c r="U8" i="13"/>
  <c r="T8" i="13"/>
  <c r="AZ8" i="13"/>
  <c r="AD8" i="13"/>
  <c r="AJ8" i="13"/>
  <c r="AY8" i="13"/>
  <c r="H8" i="13"/>
  <c r="K8" i="13"/>
  <c r="BG8" i="13"/>
  <c r="BH8" i="13"/>
  <c r="BQ8" i="13"/>
  <c r="BP8" i="13"/>
  <c r="AP8" i="13"/>
  <c r="AX8" i="13"/>
  <c r="I8" i="13"/>
  <c r="S8" i="13"/>
  <c r="AU8" i="13"/>
  <c r="BD8" i="13"/>
  <c r="BM8" i="13"/>
  <c r="AL8" i="13"/>
  <c r="BC8" i="13"/>
  <c r="BL8" i="13"/>
  <c r="AT8" i="13"/>
  <c r="BK8" i="13"/>
  <c r="M8" i="13"/>
  <c r="AR8" i="13"/>
  <c r="BB8" i="13"/>
  <c r="L8" i="13"/>
  <c r="BJ8" i="13"/>
  <c r="AG8" i="13"/>
  <c r="BN8" i="13"/>
  <c r="BR8" i="13"/>
  <c r="BV30" i="13" s="1"/>
  <c r="AF8" i="13"/>
  <c r="AO8" i="13"/>
  <c r="J8" i="13"/>
  <c r="AH8" i="13"/>
  <c r="AE8" i="13"/>
  <c r="AN8" i="13"/>
  <c r="AW8" i="13"/>
  <c r="BF8" i="13"/>
  <c r="AM8" i="13"/>
  <c r="AV8" i="13"/>
  <c r="BE8" i="13"/>
  <c r="N8" i="13"/>
  <c r="Q8" i="13"/>
  <c r="AB8" i="13"/>
  <c r="P8" i="13"/>
  <c r="Y8" i="13"/>
  <c r="R8" i="13"/>
  <c r="W8" i="13"/>
  <c r="Z8" i="13"/>
  <c r="X8" i="13"/>
  <c r="V8" i="13"/>
  <c r="G8" i="13"/>
  <c r="A18" i="21"/>
  <c r="E17" i="21"/>
  <c r="F17" i="21"/>
  <c r="A11" i="8"/>
  <c r="G16" i="21"/>
  <c r="N1" i="8"/>
  <c r="N4" i="13"/>
  <c r="N5" i="13" s="1"/>
  <c r="AU30" i="13" l="1"/>
  <c r="AS30" i="13"/>
  <c r="BM30" i="13"/>
  <c r="BE30" i="13"/>
  <c r="AQ30" i="13"/>
  <c r="BJ30" i="13"/>
  <c r="BA30" i="13"/>
  <c r="BR30" i="13"/>
  <c r="AY30" i="13"/>
  <c r="BK30" i="13"/>
  <c r="BO30" i="13"/>
  <c r="BS30" i="13"/>
  <c r="AX30" i="13"/>
  <c r="M30" i="13"/>
  <c r="L30" i="13"/>
  <c r="AF30" i="13"/>
  <c r="AR30" i="13"/>
  <c r="AK30" i="13"/>
  <c r="BP30" i="13"/>
  <c r="BB30" i="13"/>
  <c r="BC30" i="13"/>
  <c r="U30" i="13"/>
  <c r="BN30" i="13"/>
  <c r="BG30" i="13"/>
  <c r="AT30" i="13"/>
  <c r="AN30" i="13"/>
  <c r="AP30" i="13"/>
  <c r="BT30" i="13"/>
  <c r="AG30" i="13"/>
  <c r="BI30" i="13"/>
  <c r="BF30" i="13"/>
  <c r="BQ30" i="13"/>
  <c r="BU30" i="13"/>
  <c r="BD30" i="13"/>
  <c r="AW30" i="13"/>
  <c r="AZ30" i="13"/>
  <c r="AV30" i="13"/>
  <c r="BH30" i="13"/>
  <c r="BL30" i="13"/>
  <c r="AO30" i="13"/>
  <c r="AI30" i="13"/>
  <c r="AM30" i="13"/>
  <c r="AD30" i="13"/>
  <c r="AJ30" i="13"/>
  <c r="AC30" i="13"/>
  <c r="AE30" i="13"/>
  <c r="AL30" i="13"/>
  <c r="AH30" i="13"/>
  <c r="P30" i="13"/>
  <c r="N30" i="13"/>
  <c r="Q30" i="13"/>
  <c r="O30" i="13"/>
  <c r="Z30" i="13"/>
  <c r="AB30" i="13"/>
  <c r="R30" i="13"/>
  <c r="AA30" i="13"/>
  <c r="X30" i="13"/>
  <c r="H30" i="13"/>
  <c r="K30" i="13"/>
  <c r="J30" i="13"/>
  <c r="I30" i="13"/>
  <c r="V30" i="13"/>
  <c r="Y30" i="13"/>
  <c r="W30" i="13"/>
  <c r="T30" i="13"/>
  <c r="S30" i="13"/>
  <c r="A12" i="8"/>
  <c r="G17" i="21"/>
  <c r="A19" i="21"/>
  <c r="E18" i="21"/>
  <c r="F18" i="21"/>
  <c r="O1" i="8"/>
  <c r="O4" i="13"/>
  <c r="O5" i="13" s="1"/>
  <c r="A20" i="21" l="1"/>
  <c r="E19" i="21"/>
  <c r="F19" i="21"/>
  <c r="G18" i="21"/>
  <c r="A13" i="8"/>
  <c r="C11" i="13"/>
  <c r="F6" i="13" s="1"/>
  <c r="P1" i="8"/>
  <c r="P4" i="13"/>
  <c r="P5" i="13" s="1"/>
  <c r="A14" i="8" l="1"/>
  <c r="G19" i="21"/>
  <c r="A21" i="21"/>
  <c r="E20" i="21"/>
  <c r="F20" i="21"/>
  <c r="Q1" i="8"/>
  <c r="Q4" i="13"/>
  <c r="Q5" i="13" s="1"/>
  <c r="G20" i="21" l="1"/>
  <c r="A15" i="8"/>
  <c r="A22" i="21"/>
  <c r="E21" i="21"/>
  <c r="F21" i="21"/>
  <c r="R1" i="8"/>
  <c r="R4" i="13"/>
  <c r="R5" i="13" s="1"/>
  <c r="A16" i="8" l="1"/>
  <c r="G21" i="21"/>
  <c r="A23" i="21"/>
  <c r="E22" i="21"/>
  <c r="F22" i="21"/>
  <c r="S1" i="8"/>
  <c r="S4" i="13"/>
  <c r="S5" i="13" s="1"/>
  <c r="G22" i="21" l="1"/>
  <c r="A17" i="8"/>
  <c r="A24" i="21"/>
  <c r="E23" i="21"/>
  <c r="F23" i="21"/>
  <c r="T1" i="8"/>
  <c r="T4" i="13"/>
  <c r="T5" i="13" s="1"/>
  <c r="F16" i="8" l="1"/>
  <c r="A18" i="8"/>
  <c r="F17" i="8"/>
  <c r="G23" i="21"/>
  <c r="F15" i="8"/>
  <c r="A25" i="21"/>
  <c r="E24" i="21"/>
  <c r="F24" i="21"/>
  <c r="U1" i="8"/>
  <c r="U4" i="13"/>
  <c r="U5" i="13" s="1"/>
  <c r="G24" i="21" l="1"/>
  <c r="A19" i="8"/>
  <c r="F18" i="8"/>
  <c r="A26" i="21"/>
  <c r="E25" i="21"/>
  <c r="F25" i="21"/>
  <c r="F14" i="8"/>
  <c r="V1" i="8"/>
  <c r="V4" i="13"/>
  <c r="V5" i="13" s="1"/>
  <c r="G25" i="21" l="1"/>
  <c r="A20" i="8"/>
  <c r="F19" i="8"/>
  <c r="A27" i="21"/>
  <c r="E26" i="21"/>
  <c r="F26" i="21"/>
  <c r="W1" i="8"/>
  <c r="W4" i="13"/>
  <c r="W5" i="13" s="1"/>
  <c r="G26" i="21" l="1"/>
  <c r="A28" i="21"/>
  <c r="E27" i="21"/>
  <c r="F27" i="21"/>
  <c r="E17" i="8"/>
  <c r="G17" i="8" s="1"/>
  <c r="A21" i="8"/>
  <c r="E20" i="8"/>
  <c r="F20" i="8"/>
  <c r="X1" i="8"/>
  <c r="X4" i="13"/>
  <c r="X5" i="13" s="1"/>
  <c r="G20" i="8" l="1"/>
  <c r="A22" i="8"/>
  <c r="E21" i="8"/>
  <c r="F21" i="8"/>
  <c r="E19" i="8"/>
  <c r="G19" i="8" s="1"/>
  <c r="E15" i="8"/>
  <c r="G15" i="8" s="1"/>
  <c r="G27" i="21"/>
  <c r="A29" i="21"/>
  <c r="E28" i="21"/>
  <c r="F28" i="21"/>
  <c r="Y1" i="8"/>
  <c r="E18" i="8" s="1"/>
  <c r="G18" i="8" s="1"/>
  <c r="Y4" i="13"/>
  <c r="Y5" i="13" s="1"/>
  <c r="G28" i="21" l="1"/>
  <c r="G21" i="8"/>
  <c r="A30" i="21"/>
  <c r="E29" i="21"/>
  <c r="F29" i="21"/>
  <c r="A23" i="8"/>
  <c r="E22" i="8"/>
  <c r="F22" i="8"/>
  <c r="Z1" i="8"/>
  <c r="Z4" i="13"/>
  <c r="Z5" i="13" s="1"/>
  <c r="E23" i="8" l="1"/>
  <c r="A24" i="8"/>
  <c r="F23" i="8"/>
  <c r="G22" i="8"/>
  <c r="G29" i="21"/>
  <c r="A31" i="21"/>
  <c r="E30" i="21"/>
  <c r="F30" i="21"/>
  <c r="AA1" i="8"/>
  <c r="AA4" i="13"/>
  <c r="AA5" i="13" s="1"/>
  <c r="G30" i="21" l="1"/>
  <c r="A32" i="21"/>
  <c r="E31" i="21"/>
  <c r="F31" i="21"/>
  <c r="E24" i="8"/>
  <c r="A25" i="8"/>
  <c r="F24" i="8"/>
  <c r="G23" i="8"/>
  <c r="AB1" i="8"/>
  <c r="AB4" i="13"/>
  <c r="AB5" i="13" s="1"/>
  <c r="G31" i="21" l="1"/>
  <c r="E25" i="8"/>
  <c r="A26" i="8"/>
  <c r="F25" i="8"/>
  <c r="G24" i="8"/>
  <c r="A33" i="21"/>
  <c r="E32" i="21"/>
  <c r="F32" i="21"/>
  <c r="AC1" i="8"/>
  <c r="AC4" i="13"/>
  <c r="AC5" i="13" s="1"/>
  <c r="G32" i="21" l="1"/>
  <c r="A34" i="21"/>
  <c r="E33" i="21"/>
  <c r="F33" i="21"/>
  <c r="E26" i="8"/>
  <c r="A27" i="8"/>
  <c r="F26" i="8"/>
  <c r="G25" i="8"/>
  <c r="AD1" i="8"/>
  <c r="AD4" i="13"/>
  <c r="AD5" i="13" s="1"/>
  <c r="E27" i="8" l="1"/>
  <c r="A28" i="8"/>
  <c r="F27" i="8"/>
  <c r="G26" i="8"/>
  <c r="G33" i="21"/>
  <c r="A35" i="21"/>
  <c r="E34" i="21"/>
  <c r="F34" i="21"/>
  <c r="AE1" i="8"/>
  <c r="AE4" i="13"/>
  <c r="AE5" i="13" s="1"/>
  <c r="G34" i="21" l="1"/>
  <c r="A36" i="21"/>
  <c r="E35" i="21"/>
  <c r="F35" i="21"/>
  <c r="A29" i="8"/>
  <c r="G27" i="8"/>
  <c r="AF1" i="8"/>
  <c r="AF4" i="13"/>
  <c r="AF5" i="13" s="1"/>
  <c r="E29" i="8" l="1"/>
  <c r="A30" i="8"/>
  <c r="F29" i="8"/>
  <c r="G35" i="21"/>
  <c r="A37" i="21"/>
  <c r="E36" i="21"/>
  <c r="F36" i="21"/>
  <c r="AG1" i="8"/>
  <c r="AG4" i="13"/>
  <c r="AG5" i="13" s="1"/>
  <c r="G36" i="21" l="1"/>
  <c r="A38" i="21"/>
  <c r="E37" i="21"/>
  <c r="F37" i="21"/>
  <c r="F28" i="8"/>
  <c r="A31" i="8"/>
  <c r="E30" i="8"/>
  <c r="F30" i="8"/>
  <c r="G29" i="8"/>
  <c r="AH1" i="8"/>
  <c r="AH4" i="13"/>
  <c r="AH5" i="13" s="1"/>
  <c r="G30" i="8" l="1"/>
  <c r="E31" i="8"/>
  <c r="A32" i="8"/>
  <c r="F31" i="8"/>
  <c r="G37" i="21"/>
  <c r="A39" i="21"/>
  <c r="E38" i="21"/>
  <c r="F38" i="21"/>
  <c r="AI1" i="8"/>
  <c r="AI4" i="13"/>
  <c r="AI5" i="13" s="1"/>
  <c r="A40" i="21" l="1"/>
  <c r="E39" i="21"/>
  <c r="F39" i="21"/>
  <c r="G38" i="21"/>
  <c r="E32" i="8"/>
  <c r="A33" i="8"/>
  <c r="F32" i="8"/>
  <c r="G31" i="8"/>
  <c r="G23" i="20" s="1"/>
  <c r="AJ1" i="8"/>
  <c r="AJ4" i="13"/>
  <c r="AJ5" i="13" s="1"/>
  <c r="G39" i="21" l="1"/>
  <c r="G32" i="8"/>
  <c r="A41" i="21"/>
  <c r="E40" i="21"/>
  <c r="F40" i="21"/>
  <c r="E33" i="8"/>
  <c r="A34" i="8"/>
  <c r="F33" i="8"/>
  <c r="AK1" i="8"/>
  <c r="AK4" i="13"/>
  <c r="AK5" i="13" s="1"/>
  <c r="G40" i="21" l="1"/>
  <c r="A42" i="21"/>
  <c r="E41" i="21"/>
  <c r="F41" i="21"/>
  <c r="A35" i="8"/>
  <c r="G33" i="8"/>
  <c r="AL1" i="8"/>
  <c r="AL4" i="13"/>
  <c r="AL5" i="13" s="1"/>
  <c r="E35" i="8" l="1"/>
  <c r="A36" i="8"/>
  <c r="F35" i="8"/>
  <c r="G41" i="21"/>
  <c r="A43" i="21"/>
  <c r="E42" i="21"/>
  <c r="F42" i="21"/>
  <c r="AM1" i="8"/>
  <c r="AM4" i="13"/>
  <c r="AM5" i="13" s="1"/>
  <c r="G42" i="21" l="1"/>
  <c r="A44" i="21"/>
  <c r="E43" i="21"/>
  <c r="F43" i="21"/>
  <c r="E36" i="8"/>
  <c r="A37" i="8"/>
  <c r="F36" i="8"/>
  <c r="G35" i="8"/>
  <c r="AN1" i="8"/>
  <c r="AN4" i="13"/>
  <c r="AN5" i="13" s="1"/>
  <c r="G36" i="8" l="1"/>
  <c r="E37" i="8"/>
  <c r="A38" i="8"/>
  <c r="F37" i="8"/>
  <c r="G43" i="21"/>
  <c r="A45" i="21"/>
  <c r="E44" i="21"/>
  <c r="F44" i="21"/>
  <c r="G24" i="20"/>
  <c r="AO1" i="8"/>
  <c r="AO4" i="13"/>
  <c r="AO5" i="13" s="1"/>
  <c r="G44" i="21" l="1"/>
  <c r="A46" i="21"/>
  <c r="E45" i="21"/>
  <c r="F45" i="21"/>
  <c r="E38" i="8"/>
  <c r="A39" i="8"/>
  <c r="F38" i="8"/>
  <c r="G37" i="8"/>
  <c r="AP1" i="8"/>
  <c r="AP4" i="13"/>
  <c r="AP5" i="13" s="1"/>
  <c r="G45" i="21" l="1"/>
  <c r="G38" i="8"/>
  <c r="E39" i="8"/>
  <c r="A40" i="8"/>
  <c r="F39" i="8"/>
  <c r="A47" i="21"/>
  <c r="E46" i="21"/>
  <c r="F46" i="21"/>
  <c r="G5" i="20"/>
  <c r="AQ1" i="8"/>
  <c r="AQ4" i="13"/>
  <c r="AQ5" i="13" s="1"/>
  <c r="G46" i="21" l="1"/>
  <c r="A48" i="21"/>
  <c r="E47" i="21"/>
  <c r="F47" i="21"/>
  <c r="E40" i="8"/>
  <c r="A41" i="8"/>
  <c r="F40" i="8"/>
  <c r="G39" i="8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G47" i="21" l="1"/>
  <c r="E3" i="8"/>
  <c r="F3" i="8"/>
  <c r="F4" i="8"/>
  <c r="E4" i="8"/>
  <c r="F6" i="8"/>
  <c r="F7" i="8"/>
  <c r="E5" i="8"/>
  <c r="F5" i="8"/>
  <c r="E6" i="8"/>
  <c r="F8" i="8"/>
  <c r="E7" i="8"/>
  <c r="F9" i="8"/>
  <c r="E10" i="8"/>
  <c r="E9" i="8"/>
  <c r="E8" i="8"/>
  <c r="F11" i="8"/>
  <c r="F10" i="8"/>
  <c r="E13" i="8"/>
  <c r="E14" i="8"/>
  <c r="G14" i="8" s="1"/>
  <c r="F12" i="8"/>
  <c r="F13" i="8"/>
  <c r="E11" i="8"/>
  <c r="E12" i="8"/>
  <c r="E16" i="8"/>
  <c r="G16" i="8" s="1"/>
  <c r="E28" i="8"/>
  <c r="G28" i="8" s="1"/>
  <c r="F34" i="8"/>
  <c r="E34" i="8"/>
  <c r="E41" i="8"/>
  <c r="A42" i="8"/>
  <c r="F41" i="8"/>
  <c r="G40" i="8"/>
  <c r="A49" i="21"/>
  <c r="E48" i="21"/>
  <c r="F48" i="21"/>
  <c r="F2" i="8"/>
  <c r="G2" i="8" s="1"/>
  <c r="AS4" i="13"/>
  <c r="AS5" i="13" s="1"/>
  <c r="G12" i="8" l="1"/>
  <c r="G8" i="8"/>
  <c r="G4" i="8"/>
  <c r="G34" i="8"/>
  <c r="G5" i="8"/>
  <c r="G11" i="8"/>
  <c r="G41" i="8"/>
  <c r="G7" i="8"/>
  <c r="G13" i="8"/>
  <c r="G6" i="8"/>
  <c r="G48" i="21"/>
  <c r="A50" i="21"/>
  <c r="E49" i="21"/>
  <c r="F49" i="21"/>
  <c r="G9" i="8"/>
  <c r="G14" i="20" s="1"/>
  <c r="A43" i="8"/>
  <c r="E42" i="8"/>
  <c r="F42" i="8"/>
  <c r="G10" i="8"/>
  <c r="G3" i="8"/>
  <c r="G60" i="20"/>
  <c r="G12" i="20"/>
  <c r="G59" i="20"/>
  <c r="G29" i="20"/>
  <c r="G43" i="20"/>
  <c r="AT4" i="13"/>
  <c r="AT5" i="13" s="1"/>
  <c r="G42" i="8" l="1"/>
  <c r="G49" i="21"/>
  <c r="A44" i="8"/>
  <c r="E43" i="8"/>
  <c r="F43" i="8"/>
  <c r="A51" i="21"/>
  <c r="E50" i="21"/>
  <c r="F50" i="21"/>
  <c r="G17" i="20"/>
  <c r="C12" i="13"/>
  <c r="G13" i="20"/>
  <c r="G57" i="20"/>
  <c r="AU4" i="13"/>
  <c r="AU5" i="13" s="1"/>
  <c r="G43" i="8" l="1"/>
  <c r="G58" i="20" s="1"/>
  <c r="G50" i="21"/>
  <c r="A52" i="21"/>
  <c r="E51" i="21"/>
  <c r="F51" i="21"/>
  <c r="E44" i="8"/>
  <c r="A45" i="8"/>
  <c r="F44" i="8"/>
  <c r="AV4" i="13"/>
  <c r="AV5" i="13" s="1"/>
  <c r="G51" i="21" l="1"/>
  <c r="G44" i="8"/>
  <c r="E45" i="8"/>
  <c r="A46" i="8"/>
  <c r="F45" i="8"/>
  <c r="A53" i="21"/>
  <c r="E52" i="21"/>
  <c r="F52" i="21"/>
  <c r="G31" i="20"/>
  <c r="AW4" i="13"/>
  <c r="AW5" i="13" s="1"/>
  <c r="G52" i="21" l="1"/>
  <c r="A54" i="21"/>
  <c r="E53" i="21"/>
  <c r="F53" i="21"/>
  <c r="E46" i="8"/>
  <c r="A47" i="8"/>
  <c r="F46" i="8"/>
  <c r="G45" i="8"/>
  <c r="G34" i="20" s="1"/>
  <c r="AX4" i="13"/>
  <c r="AX5" i="13" s="1"/>
  <c r="G53" i="21" l="1"/>
  <c r="E47" i="8"/>
  <c r="A48" i="8"/>
  <c r="F47" i="8"/>
  <c r="G46" i="8"/>
  <c r="A55" i="21"/>
  <c r="E54" i="21"/>
  <c r="F54" i="21"/>
  <c r="G45" i="20"/>
  <c r="AY4" i="13"/>
  <c r="AY5" i="13" s="1"/>
  <c r="G54" i="21" l="1"/>
  <c r="A56" i="21"/>
  <c r="E55" i="21"/>
  <c r="F55" i="21"/>
  <c r="E48" i="8"/>
  <c r="A49" i="8"/>
  <c r="F48" i="8"/>
  <c r="G47" i="8"/>
  <c r="AZ4" i="13"/>
  <c r="AZ5" i="13" s="1"/>
  <c r="G48" i="8" l="1"/>
  <c r="A50" i="8"/>
  <c r="E49" i="8"/>
  <c r="F49" i="8"/>
  <c r="G55" i="21"/>
  <c r="A57" i="21"/>
  <c r="E56" i="21"/>
  <c r="F56" i="21"/>
  <c r="G7" i="20"/>
  <c r="BA4" i="13"/>
  <c r="BA5" i="13" s="1"/>
  <c r="G56" i="21" l="1"/>
  <c r="A58" i="21"/>
  <c r="E57" i="21"/>
  <c r="F57" i="21"/>
  <c r="G49" i="8"/>
  <c r="A51" i="8"/>
  <c r="E50" i="8"/>
  <c r="F50" i="8"/>
  <c r="G16" i="20"/>
  <c r="J16" i="20" s="1"/>
  <c r="G21" i="20"/>
  <c r="J21" i="20" s="1"/>
  <c r="G25" i="20"/>
  <c r="J25" i="20" s="1"/>
  <c r="BB4" i="13"/>
  <c r="BB5" i="13" s="1"/>
  <c r="G50" i="8" l="1"/>
  <c r="A52" i="8"/>
  <c r="E51" i="8"/>
  <c r="F51" i="8"/>
  <c r="G57" i="21"/>
  <c r="A59" i="21"/>
  <c r="E58" i="21"/>
  <c r="F58" i="21"/>
  <c r="G18" i="20"/>
  <c r="J18" i="20" s="1"/>
  <c r="BC4" i="13"/>
  <c r="BC5" i="13" s="1"/>
  <c r="G51" i="8" l="1"/>
  <c r="G58" i="21"/>
  <c r="A60" i="21"/>
  <c r="E59" i="21"/>
  <c r="F59" i="21"/>
  <c r="E52" i="8"/>
  <c r="A53" i="8"/>
  <c r="F52" i="8"/>
  <c r="BD4" i="13"/>
  <c r="BD5" i="13" s="1"/>
  <c r="G52" i="8" l="1"/>
  <c r="G59" i="21"/>
  <c r="E53" i="8"/>
  <c r="A54" i="8"/>
  <c r="F53" i="8"/>
  <c r="A61" i="21"/>
  <c r="E60" i="21"/>
  <c r="F60" i="21"/>
  <c r="G8" i="20"/>
  <c r="J8" i="20" s="1"/>
  <c r="C29" i="13"/>
  <c r="BE4" i="13"/>
  <c r="BE5" i="13" s="1"/>
  <c r="G60" i="21" l="1"/>
  <c r="A62" i="21"/>
  <c r="E61" i="21"/>
  <c r="F61" i="21"/>
  <c r="E54" i="8"/>
  <c r="A55" i="8"/>
  <c r="F54" i="8"/>
  <c r="G53" i="8"/>
  <c r="G53" i="20"/>
  <c r="J53" i="20" s="1"/>
  <c r="C19" i="13"/>
  <c r="C21" i="13" s="1"/>
  <c r="C24" i="13"/>
  <c r="C24" i="15" s="1"/>
  <c r="C23" i="13"/>
  <c r="C22" i="15" s="1"/>
  <c r="C4" i="13"/>
  <c r="C14" i="13" s="1"/>
  <c r="C8" i="13"/>
  <c r="G30" i="13" s="1"/>
  <c r="C7" i="13"/>
  <c r="C14" i="15" s="1"/>
  <c r="D29" i="13"/>
  <c r="H3" i="13"/>
  <c r="B29" i="15"/>
  <c r="B34" i="13"/>
  <c r="C20" i="15"/>
  <c r="BF4" i="13"/>
  <c r="BF5" i="13" s="1"/>
  <c r="G61" i="21" l="1"/>
  <c r="E55" i="8"/>
  <c r="A56" i="8"/>
  <c r="F55" i="8"/>
  <c r="G54" i="8"/>
  <c r="A63" i="21"/>
  <c r="E62" i="21"/>
  <c r="F62" i="21"/>
  <c r="H23" i="13"/>
  <c r="G22" i="20"/>
  <c r="J22" i="20" s="1"/>
  <c r="G41" i="20"/>
  <c r="J41" i="20" s="1"/>
  <c r="G20" i="20"/>
  <c r="C16" i="15"/>
  <c r="C6" i="13"/>
  <c r="C34" i="15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G6" i="13"/>
  <c r="H6" i="13" s="1"/>
  <c r="I6" i="13" s="1"/>
  <c r="J6" i="13" s="1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G25" i="13"/>
  <c r="BD25" i="13"/>
  <c r="BG4" i="13"/>
  <c r="BA29" i="13" l="1"/>
  <c r="AU29" i="13"/>
  <c r="AO29" i="13"/>
  <c r="AI29" i="13"/>
  <c r="AS29" i="13"/>
  <c r="AT29" i="13"/>
  <c r="AN29" i="13"/>
  <c r="AQ29" i="13"/>
  <c r="BD29" i="13"/>
  <c r="BB29" i="13"/>
  <c r="AP29" i="13"/>
  <c r="AY29" i="13"/>
  <c r="AR29" i="13"/>
  <c r="BE29" i="13"/>
  <c r="AX29" i="13"/>
  <c r="AZ29" i="13"/>
  <c r="AV29" i="13"/>
  <c r="BF29" i="13"/>
  <c r="BC29" i="13"/>
  <c r="AW29" i="13"/>
  <c r="AH29" i="13"/>
  <c r="AF29" i="13"/>
  <c r="AE29" i="13"/>
  <c r="AJ29" i="13"/>
  <c r="AM29" i="13"/>
  <c r="AK29" i="13"/>
  <c r="AG29" i="13"/>
  <c r="AC29" i="13"/>
  <c r="AL29" i="13"/>
  <c r="T29" i="13"/>
  <c r="Z29" i="13"/>
  <c r="AB29" i="13"/>
  <c r="AD29" i="13"/>
  <c r="W29" i="13"/>
  <c r="O29" i="13"/>
  <c r="G29" i="13"/>
  <c r="I29" i="13"/>
  <c r="H29" i="13"/>
  <c r="K29" i="13"/>
  <c r="J29" i="13"/>
  <c r="N29" i="13"/>
  <c r="V29" i="13"/>
  <c r="P29" i="13"/>
  <c r="Y29" i="13"/>
  <c r="S29" i="13"/>
  <c r="U29" i="13"/>
  <c r="AA29" i="13"/>
  <c r="M29" i="13"/>
  <c r="L29" i="13"/>
  <c r="X29" i="13"/>
  <c r="R29" i="13"/>
  <c r="Q29" i="13"/>
  <c r="G62" i="21"/>
  <c r="A64" i="21"/>
  <c r="E63" i="21"/>
  <c r="F63" i="21"/>
  <c r="E56" i="8"/>
  <c r="A57" i="8"/>
  <c r="F56" i="8"/>
  <c r="G55" i="8"/>
  <c r="G18" i="13"/>
  <c r="G24" i="13" s="1"/>
  <c r="BG5" i="13"/>
  <c r="BG25" i="13" s="1"/>
  <c r="H11" i="13"/>
  <c r="H20" i="13" s="1"/>
  <c r="G20" i="13"/>
  <c r="H9" i="13"/>
  <c r="H13" i="13"/>
  <c r="I26" i="13"/>
  <c r="I27" i="13" s="1"/>
  <c r="J3" i="13"/>
  <c r="J23" i="13" s="1"/>
  <c r="H15" i="13"/>
  <c r="H22" i="13" s="1"/>
  <c r="BH4" i="13"/>
  <c r="G63" i="21" l="1"/>
  <c r="BG29" i="13"/>
  <c r="A58" i="8"/>
  <c r="E57" i="8"/>
  <c r="F57" i="8"/>
  <c r="G56" i="8"/>
  <c r="A65" i="21"/>
  <c r="E64" i="21"/>
  <c r="F64" i="21"/>
  <c r="I11" i="13"/>
  <c r="I20" i="13" s="1"/>
  <c r="BG6" i="13"/>
  <c r="BH5" i="13"/>
  <c r="BH25" i="13" s="1"/>
  <c r="I13" i="13"/>
  <c r="I21" i="13" s="1"/>
  <c r="H21" i="13"/>
  <c r="I9" i="13"/>
  <c r="I19" i="13" s="1"/>
  <c r="H19" i="13"/>
  <c r="H18" i="13"/>
  <c r="H24" i="13" s="1"/>
  <c r="G32" i="20"/>
  <c r="J32" i="20" s="1"/>
  <c r="I18" i="13"/>
  <c r="I15" i="13"/>
  <c r="I22" i="13" s="1"/>
  <c r="K3" i="13"/>
  <c r="K23" i="13" s="1"/>
  <c r="J26" i="13"/>
  <c r="J27" i="13" s="1"/>
  <c r="BI4" i="13"/>
  <c r="BH29" i="13" l="1"/>
  <c r="G64" i="21"/>
  <c r="A66" i="21"/>
  <c r="E65" i="21"/>
  <c r="F65" i="21"/>
  <c r="G57" i="8"/>
  <c r="G35" i="20" s="1"/>
  <c r="A59" i="8"/>
  <c r="E58" i="8"/>
  <c r="F58" i="8"/>
  <c r="J11" i="13"/>
  <c r="J20" i="13" s="1"/>
  <c r="BH6" i="13"/>
  <c r="J13" i="13"/>
  <c r="J21" i="13" s="1"/>
  <c r="J9" i="13"/>
  <c r="J19" i="13" s="1"/>
  <c r="BI5" i="13"/>
  <c r="J18" i="13"/>
  <c r="I24" i="13"/>
  <c r="K26" i="13"/>
  <c r="K27" i="13" s="1"/>
  <c r="L3" i="13"/>
  <c r="L23" i="13" s="1"/>
  <c r="J15" i="13"/>
  <c r="J22" i="13" s="1"/>
  <c r="BJ4" i="13"/>
  <c r="G58" i="8" l="1"/>
  <c r="A60" i="8"/>
  <c r="E59" i="8"/>
  <c r="G59" i="8" s="1"/>
  <c r="F59" i="8"/>
  <c r="G65" i="21"/>
  <c r="A67" i="21"/>
  <c r="E66" i="21"/>
  <c r="F66" i="21"/>
  <c r="K11" i="13"/>
  <c r="K20" i="13" s="1"/>
  <c r="K13" i="13"/>
  <c r="K21" i="13" s="1"/>
  <c r="BI6" i="13"/>
  <c r="BI25" i="13"/>
  <c r="K9" i="13"/>
  <c r="K19" i="13" s="1"/>
  <c r="L11" i="13"/>
  <c r="L20" i="13" s="1"/>
  <c r="G50" i="20"/>
  <c r="J50" i="20" s="1"/>
  <c r="BJ5" i="13"/>
  <c r="G44" i="20"/>
  <c r="J44" i="20" s="1"/>
  <c r="K18" i="13"/>
  <c r="J24" i="13"/>
  <c r="L26" i="13"/>
  <c r="L27" i="13" s="1"/>
  <c r="M3" i="13"/>
  <c r="M23" i="13" s="1"/>
  <c r="K15" i="13"/>
  <c r="K22" i="13" s="1"/>
  <c r="L9" i="13"/>
  <c r="L19" i="13" s="1"/>
  <c r="BK4" i="13"/>
  <c r="G66" i="21" l="1"/>
  <c r="BI29" i="13"/>
  <c r="A68" i="21"/>
  <c r="E67" i="21"/>
  <c r="F67" i="21"/>
  <c r="E60" i="8"/>
  <c r="A61" i="8"/>
  <c r="F60" i="8"/>
  <c r="L13" i="13"/>
  <c r="L21" i="13" s="1"/>
  <c r="M11" i="13"/>
  <c r="M20" i="13" s="1"/>
  <c r="BJ6" i="13"/>
  <c r="BJ25" i="13"/>
  <c r="BK5" i="13"/>
  <c r="L18" i="13"/>
  <c r="K24" i="13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G67" i="21" l="1"/>
  <c r="BJ29" i="13"/>
  <c r="E61" i="8"/>
  <c r="A62" i="8"/>
  <c r="F61" i="8"/>
  <c r="G60" i="8"/>
  <c r="A69" i="21"/>
  <c r="E68" i="21"/>
  <c r="F68" i="21"/>
  <c r="G46" i="20"/>
  <c r="G48" i="20"/>
  <c r="M13" i="13"/>
  <c r="M21" i="13" s="1"/>
  <c r="G10" i="20"/>
  <c r="BK6" i="13"/>
  <c r="BL6" i="13" s="1"/>
  <c r="BK25" i="13"/>
  <c r="BK29" i="13" s="1"/>
  <c r="G47" i="20"/>
  <c r="J47" i="20" s="1"/>
  <c r="M18" i="13"/>
  <c r="O3" i="13"/>
  <c r="O23" i="13" s="1"/>
  <c r="N23" i="13"/>
  <c r="BL25" i="13"/>
  <c r="C5" i="13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BM4" i="13"/>
  <c r="BL29" i="13" l="1"/>
  <c r="G68" i="21"/>
  <c r="A70" i="21"/>
  <c r="E69" i="21"/>
  <c r="F69" i="21"/>
  <c r="E62" i="8"/>
  <c r="A63" i="8"/>
  <c r="F62" i="8"/>
  <c r="G61" i="8"/>
  <c r="C13" i="13"/>
  <c r="N18" i="13"/>
  <c r="BM5" i="13"/>
  <c r="BM6" i="13" s="1"/>
  <c r="M24" i="13"/>
  <c r="N15" i="13"/>
  <c r="N22" i="13" s="1"/>
  <c r="O13" i="13"/>
  <c r="O21" i="13" s="1"/>
  <c r="O18" i="13"/>
  <c r="P11" i="13"/>
  <c r="P20" i="13" s="1"/>
  <c r="P3" i="13"/>
  <c r="P23" i="13" s="1"/>
  <c r="O26" i="13"/>
  <c r="O27" i="13" s="1"/>
  <c r="O9" i="13"/>
  <c r="BN4" i="13"/>
  <c r="G69" i="21" l="1"/>
  <c r="E63" i="8"/>
  <c r="A64" i="8"/>
  <c r="F63" i="8"/>
  <c r="G62" i="8"/>
  <c r="A71" i="21"/>
  <c r="E70" i="21"/>
  <c r="F70" i="21"/>
  <c r="O19" i="13"/>
  <c r="P9" i="13"/>
  <c r="P19" i="13" s="1"/>
  <c r="BM25" i="13"/>
  <c r="BN5" i="13"/>
  <c r="BN6" i="13" s="1"/>
  <c r="J23" i="20"/>
  <c r="N24" i="13"/>
  <c r="Q11" i="13"/>
  <c r="Q20" i="13" s="1"/>
  <c r="P18" i="13"/>
  <c r="P13" i="13"/>
  <c r="P21" i="13" s="1"/>
  <c r="O15" i="13"/>
  <c r="O22" i="13" s="1"/>
  <c r="P26" i="13"/>
  <c r="P27" i="13" s="1"/>
  <c r="Q3" i="13"/>
  <c r="Q23" i="13" s="1"/>
  <c r="BO4" i="13"/>
  <c r="BO5" i="13" s="1"/>
  <c r="BM29" i="13" l="1"/>
  <c r="G70" i="21"/>
  <c r="A72" i="21"/>
  <c r="E71" i="21"/>
  <c r="F71" i="21"/>
  <c r="E64" i="8"/>
  <c r="A65" i="8"/>
  <c r="F64" i="8"/>
  <c r="G63" i="8"/>
  <c r="G27" i="20"/>
  <c r="G30" i="20"/>
  <c r="BO6" i="13"/>
  <c r="BN25" i="13"/>
  <c r="O24" i="13"/>
  <c r="Q9" i="13"/>
  <c r="Q19" i="13" s="1"/>
  <c r="Q13" i="13"/>
  <c r="Q21" i="13" s="1"/>
  <c r="Q18" i="13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BO29" i="13" l="1"/>
  <c r="BN29" i="13"/>
  <c r="A66" i="8"/>
  <c r="E65" i="8"/>
  <c r="F65" i="8"/>
  <c r="G64" i="8"/>
  <c r="G71" i="21"/>
  <c r="A73" i="21"/>
  <c r="E72" i="21"/>
  <c r="F72" i="21"/>
  <c r="BP6" i="13"/>
  <c r="P24" i="13"/>
  <c r="Q15" i="13"/>
  <c r="Q22" i="13" s="1"/>
  <c r="R18" i="13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P25" i="13"/>
  <c r="BP29" i="13" l="1"/>
  <c r="G72" i="21"/>
  <c r="A74" i="21"/>
  <c r="E73" i="21"/>
  <c r="F73" i="21"/>
  <c r="G65" i="8"/>
  <c r="A67" i="8"/>
  <c r="E66" i="8"/>
  <c r="F66" i="8"/>
  <c r="BQ6" i="13"/>
  <c r="G42" i="20"/>
  <c r="J42" i="20" s="1"/>
  <c r="Q24" i="13"/>
  <c r="S13" i="13"/>
  <c r="S21" i="13" s="1"/>
  <c r="S26" i="13"/>
  <c r="S27" i="13" s="1"/>
  <c r="T3" i="13"/>
  <c r="T23" i="13" s="1"/>
  <c r="T11" i="13"/>
  <c r="T20" i="13" s="1"/>
  <c r="S18" i="13"/>
  <c r="R15" i="13"/>
  <c r="R22" i="13" s="1"/>
  <c r="S9" i="13"/>
  <c r="S19" i="13" s="1"/>
  <c r="BR4" i="13"/>
  <c r="BR5" i="13" s="1"/>
  <c r="BQ25" i="13"/>
  <c r="G66" i="8" l="1"/>
  <c r="BQ29" i="13"/>
  <c r="A68" i="8"/>
  <c r="E67" i="8"/>
  <c r="F67" i="8"/>
  <c r="G73" i="21"/>
  <c r="A75" i="21"/>
  <c r="E74" i="21"/>
  <c r="F74" i="21"/>
  <c r="BR6" i="13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18" i="13"/>
  <c r="T13" i="13"/>
  <c r="T21" i="13" s="1"/>
  <c r="BR25" i="13"/>
  <c r="BR29" i="13" s="1"/>
  <c r="BS4" i="13"/>
  <c r="BS5" i="13" s="1"/>
  <c r="BS6" i="13" s="1"/>
  <c r="G74" i="21" l="1"/>
  <c r="A76" i="21"/>
  <c r="E75" i="21"/>
  <c r="F75" i="21"/>
  <c r="G67" i="8"/>
  <c r="G33" i="20" s="1"/>
  <c r="E68" i="8"/>
  <c r="A69" i="8"/>
  <c r="F68" i="8"/>
  <c r="G56" i="20"/>
  <c r="J56" i="20" s="1"/>
  <c r="G55" i="20"/>
  <c r="J55" i="20" s="1"/>
  <c r="G28" i="20"/>
  <c r="J28" i="20" s="1"/>
  <c r="S24" i="13"/>
  <c r="U26" i="13"/>
  <c r="U27" i="13" s="1"/>
  <c r="V3" i="13"/>
  <c r="V23" i="13" s="1"/>
  <c r="U9" i="13"/>
  <c r="U19" i="13" s="1"/>
  <c r="U18" i="13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BT6" i="13" s="1"/>
  <c r="G75" i="21" l="1"/>
  <c r="BS29" i="13"/>
  <c r="G68" i="8"/>
  <c r="E69" i="8"/>
  <c r="A70" i="8"/>
  <c r="F69" i="8"/>
  <c r="A77" i="21"/>
  <c r="E76" i="21"/>
  <c r="F76" i="21"/>
  <c r="T24" i="13"/>
  <c r="V18" i="13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X29" i="13" s="1"/>
  <c r="BU4" i="13"/>
  <c r="BU5" i="13" s="1"/>
  <c r="BU6" i="13" s="1"/>
  <c r="BV29" i="13" l="1"/>
  <c r="BW29" i="13"/>
  <c r="BU29" i="13"/>
  <c r="BT29" i="13"/>
  <c r="G76" i="21"/>
  <c r="A78" i="21"/>
  <c r="E77" i="21"/>
  <c r="F77" i="21"/>
  <c r="E70" i="8"/>
  <c r="A71" i="8"/>
  <c r="F70" i="8"/>
  <c r="G69" i="8"/>
  <c r="G38" i="20"/>
  <c r="G36" i="20"/>
  <c r="J36" i="20" s="1"/>
  <c r="G11" i="20"/>
  <c r="J11" i="20" s="1"/>
  <c r="U24" i="13"/>
  <c r="W13" i="13"/>
  <c r="W21" i="13" s="1"/>
  <c r="X11" i="13"/>
  <c r="X20" i="13" s="1"/>
  <c r="W9" i="13"/>
  <c r="W19" i="13" s="1"/>
  <c r="V15" i="13"/>
  <c r="V22" i="13" s="1"/>
  <c r="W18" i="13"/>
  <c r="W26" i="13"/>
  <c r="W27" i="13" s="1"/>
  <c r="X3" i="13"/>
  <c r="X23" i="13" s="1"/>
  <c r="BU25" i="13"/>
  <c r="BY29" i="13" s="1"/>
  <c r="BV4" i="13"/>
  <c r="BV5" i="13" s="1"/>
  <c r="BV6" i="13" s="1"/>
  <c r="G77" i="21" l="1"/>
  <c r="E71" i="8"/>
  <c r="A72" i="8"/>
  <c r="F71" i="8"/>
  <c r="G70" i="8"/>
  <c r="E78" i="21"/>
  <c r="A79" i="21"/>
  <c r="F78" i="21"/>
  <c r="G19" i="20"/>
  <c r="G39" i="20"/>
  <c r="V24" i="13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18" i="13"/>
  <c r="BV25" i="13"/>
  <c r="BZ29" i="13" s="1"/>
  <c r="BW4" i="13"/>
  <c r="BW5" i="13" s="1"/>
  <c r="BW6" i="13" s="1"/>
  <c r="E79" i="21" l="1"/>
  <c r="A80" i="21"/>
  <c r="F79" i="21"/>
  <c r="G78" i="21"/>
  <c r="E72" i="8"/>
  <c r="A73" i="8"/>
  <c r="F72" i="8"/>
  <c r="G71" i="8"/>
  <c r="G49" i="20"/>
  <c r="G51" i="20"/>
  <c r="J51" i="20" s="1"/>
  <c r="W24" i="13"/>
  <c r="Y26" i="13"/>
  <c r="Y27" i="13" s="1"/>
  <c r="Z3" i="13"/>
  <c r="Z23" i="13" s="1"/>
  <c r="Y18" i="13"/>
  <c r="Y9" i="13"/>
  <c r="Y19" i="13" s="1"/>
  <c r="Y13" i="13"/>
  <c r="Y21" i="13" s="1"/>
  <c r="X15" i="13"/>
  <c r="X22" i="13" s="1"/>
  <c r="Z11" i="13"/>
  <c r="Z20" i="13" s="1"/>
  <c r="BW25" i="13"/>
  <c r="CA29" i="13" s="1"/>
  <c r="BX4" i="13"/>
  <c r="BX5" i="13" s="1"/>
  <c r="BX6" i="13" s="1"/>
  <c r="A74" i="8" l="1"/>
  <c r="E73" i="8"/>
  <c r="F73" i="8"/>
  <c r="G72" i="8"/>
  <c r="G40" i="20" s="1"/>
  <c r="E80" i="21"/>
  <c r="A81" i="21"/>
  <c r="F80" i="21"/>
  <c r="G79" i="21"/>
  <c r="G54" i="20"/>
  <c r="G52" i="20"/>
  <c r="X24" i="13"/>
  <c r="Z9" i="13"/>
  <c r="Z19" i="13" s="1"/>
  <c r="AA11" i="13"/>
  <c r="AA20" i="13" s="1"/>
  <c r="Z18" i="13"/>
  <c r="Y15" i="13"/>
  <c r="Y22" i="13" s="1"/>
  <c r="AA3" i="13"/>
  <c r="AA23" i="13" s="1"/>
  <c r="Z26" i="13"/>
  <c r="Z27" i="13" s="1"/>
  <c r="Z13" i="13"/>
  <c r="Z21" i="13" s="1"/>
  <c r="BX25" i="13"/>
  <c r="CB29" i="13" s="1"/>
  <c r="BY4" i="13"/>
  <c r="BY5" i="13" s="1"/>
  <c r="BY6" i="13" s="1"/>
  <c r="E81" i="21" l="1"/>
  <c r="A82" i="2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F81" i="21"/>
  <c r="G80" i="21"/>
  <c r="G73" i="8"/>
  <c r="A75" i="8"/>
  <c r="E74" i="8"/>
  <c r="F74" i="8"/>
  <c r="Y24" i="13"/>
  <c r="Z15" i="13"/>
  <c r="Z22" i="13" s="1"/>
  <c r="AA18" i="13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CC29" i="13" s="1"/>
  <c r="BZ4" i="13"/>
  <c r="BZ5" i="13" s="1"/>
  <c r="BZ6" i="13" s="1"/>
  <c r="G74" i="8" l="1"/>
  <c r="A76" i="8"/>
  <c r="E75" i="8"/>
  <c r="F75" i="8"/>
  <c r="G81" i="21"/>
  <c r="Z24" i="13"/>
  <c r="AC11" i="13"/>
  <c r="AC20" i="13" s="1"/>
  <c r="AB13" i="13"/>
  <c r="AB21" i="13" s="1"/>
  <c r="AB26" i="13"/>
  <c r="AB27" i="13" s="1"/>
  <c r="AC3" i="13"/>
  <c r="AC23" i="13" s="1"/>
  <c r="AB18" i="13"/>
  <c r="AB9" i="13"/>
  <c r="AB19" i="13" s="1"/>
  <c r="AA15" i="13"/>
  <c r="AA22" i="13" s="1"/>
  <c r="BZ25" i="13"/>
  <c r="CD29" i="13" s="1"/>
  <c r="CA4" i="13"/>
  <c r="CA5" i="13" s="1"/>
  <c r="CA6" i="13" s="1"/>
  <c r="G75" i="8" l="1"/>
  <c r="E76" i="8"/>
  <c r="A77" i="8"/>
  <c r="F76" i="8"/>
  <c r="G15" i="20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18" i="13"/>
  <c r="CA25" i="13"/>
  <c r="CE29" i="13" s="1"/>
  <c r="CB4" i="13"/>
  <c r="CB5" i="13" s="1"/>
  <c r="CB6" i="13" s="1"/>
  <c r="E77" i="8" l="1"/>
  <c r="A78" i="8"/>
  <c r="F77" i="8"/>
  <c r="G76" i="8"/>
  <c r="AB24" i="13"/>
  <c r="AD26" i="13"/>
  <c r="AD27" i="13" s="1"/>
  <c r="AE3" i="13"/>
  <c r="AE23" i="13" s="1"/>
  <c r="AD18" i="13"/>
  <c r="AD13" i="13"/>
  <c r="AD21" i="13" s="1"/>
  <c r="AE11" i="13"/>
  <c r="AE20" i="13" s="1"/>
  <c r="AC15" i="13"/>
  <c r="AC22" i="13" s="1"/>
  <c r="AD9" i="13"/>
  <c r="AD19" i="13" s="1"/>
  <c r="CB25" i="13"/>
  <c r="CF29" i="13" s="1"/>
  <c r="CC4" i="13"/>
  <c r="CC5" i="13" s="1"/>
  <c r="CC6" i="13" s="1"/>
  <c r="E78" i="8" l="1"/>
  <c r="A79" i="8"/>
  <c r="F78" i="8"/>
  <c r="G77" i="8"/>
  <c r="AC24" i="13"/>
  <c r="AE13" i="13"/>
  <c r="AE21" i="13" s="1"/>
  <c r="AE9" i="13"/>
  <c r="AE19" i="13" s="1"/>
  <c r="AE18" i="13"/>
  <c r="AD15" i="13"/>
  <c r="AD22" i="13" s="1"/>
  <c r="AE26" i="13"/>
  <c r="AE27" i="13" s="1"/>
  <c r="AF3" i="13"/>
  <c r="AF23" i="13" s="1"/>
  <c r="AF11" i="13"/>
  <c r="AF20" i="13" s="1"/>
  <c r="CC25" i="13"/>
  <c r="CG29" i="13" s="1"/>
  <c r="CD4" i="13"/>
  <c r="CD5" i="13" s="1"/>
  <c r="CD6" i="13" s="1"/>
  <c r="E79" i="8" l="1"/>
  <c r="A80" i="8"/>
  <c r="F79" i="8"/>
  <c r="G78" i="8"/>
  <c r="AD24" i="13"/>
  <c r="AE15" i="13"/>
  <c r="AE22" i="13" s="1"/>
  <c r="AG11" i="13"/>
  <c r="AG20" i="13" s="1"/>
  <c r="AF18" i="13"/>
  <c r="AF9" i="13"/>
  <c r="AF19" i="13" s="1"/>
  <c r="AF26" i="13"/>
  <c r="AF27" i="13" s="1"/>
  <c r="AG3" i="13"/>
  <c r="AG23" i="13" s="1"/>
  <c r="AF13" i="13"/>
  <c r="AF21" i="13" s="1"/>
  <c r="CD25" i="13"/>
  <c r="CH29" i="13" s="1"/>
  <c r="CE4" i="13"/>
  <c r="CE5" i="13" s="1"/>
  <c r="CE6" i="13" s="1"/>
  <c r="E80" i="8" l="1"/>
  <c r="A81" i="8"/>
  <c r="F80" i="8"/>
  <c r="G79" i="8"/>
  <c r="AE24" i="13"/>
  <c r="AG13" i="13"/>
  <c r="AG21" i="13" s="1"/>
  <c r="AH11" i="13"/>
  <c r="AH20" i="13" s="1"/>
  <c r="AG9" i="13"/>
  <c r="AG19" i="13" s="1"/>
  <c r="AG26" i="13"/>
  <c r="AG27" i="13" s="1"/>
  <c r="AH3" i="13"/>
  <c r="AF15" i="13"/>
  <c r="AF22" i="13" s="1"/>
  <c r="CE25" i="13"/>
  <c r="CI29" i="13" s="1"/>
  <c r="CF4" i="13"/>
  <c r="CF5" i="13" s="1"/>
  <c r="CF6" i="13" s="1"/>
  <c r="A82" i="8" l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81" i="8"/>
  <c r="F81" i="8"/>
  <c r="G80" i="8"/>
  <c r="AG18" i="13"/>
  <c r="AG24" i="13" s="1"/>
  <c r="AH18" i="13"/>
  <c r="AH23" i="13"/>
  <c r="AF24" i="13"/>
  <c r="AH9" i="13"/>
  <c r="AH19" i="13" s="1"/>
  <c r="AI11" i="13"/>
  <c r="AI20" i="13" s="1"/>
  <c r="AG15" i="13"/>
  <c r="AG22" i="13" s="1"/>
  <c r="AH26" i="13"/>
  <c r="AH27" i="13" s="1"/>
  <c r="AI3" i="13"/>
  <c r="AI23" i="13" s="1"/>
  <c r="AH13" i="13"/>
  <c r="AH21" i="13" s="1"/>
  <c r="CF25" i="13"/>
  <c r="CJ29" i="13" s="1"/>
  <c r="CG4" i="13"/>
  <c r="CG5" i="13" s="1"/>
  <c r="CG6" i="13" s="1"/>
  <c r="G81" i="8" l="1"/>
  <c r="G6" i="20"/>
  <c r="J6" i="20" s="1"/>
  <c r="AH15" i="13"/>
  <c r="AH22" i="13" s="1"/>
  <c r="AI13" i="13"/>
  <c r="AI21" i="13" s="1"/>
  <c r="AJ11" i="13"/>
  <c r="AJ20" i="13" s="1"/>
  <c r="AH24" i="13"/>
  <c r="AI18" i="13"/>
  <c r="AI9" i="13"/>
  <c r="AI19" i="13" s="1"/>
  <c r="AJ3" i="13"/>
  <c r="AJ23" i="13" s="1"/>
  <c r="AI26" i="13"/>
  <c r="AI27" i="13" s="1"/>
  <c r="CG25" i="13"/>
  <c r="CK29" i="13" s="1"/>
  <c r="CH4" i="13"/>
  <c r="CH5" i="13" s="1"/>
  <c r="CH6" i="13" s="1"/>
  <c r="AJ18" i="13" l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L29" i="13" s="1"/>
  <c r="CI4" i="13"/>
  <c r="CI5" i="13" s="1"/>
  <c r="CI6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18" i="13"/>
  <c r="AJ24" i="13"/>
  <c r="CI25" i="13"/>
  <c r="CM29" i="13" s="1"/>
  <c r="CJ4" i="13"/>
  <c r="CJ5" i="13" s="1"/>
  <c r="CJ6" i="13" s="1"/>
  <c r="AM11" i="13" l="1"/>
  <c r="AM20" i="13" s="1"/>
  <c r="AK24" i="13"/>
  <c r="AL18" i="13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N29" i="13" s="1"/>
  <c r="CK4" i="13"/>
  <c r="CK5" i="13" s="1"/>
  <c r="CK6" i="13" s="1"/>
  <c r="AM13" i="13" l="1"/>
  <c r="AM21" i="13" s="1"/>
  <c r="AM18" i="13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O29" i="13" s="1"/>
  <c r="CL4" i="13"/>
  <c r="CL5" i="13" s="1"/>
  <c r="CL6" i="13" s="1"/>
  <c r="AN9" i="13" l="1"/>
  <c r="AN19" i="13" s="1"/>
  <c r="AM15" i="13"/>
  <c r="AM22" i="13" s="1"/>
  <c r="AN26" i="13"/>
  <c r="AN27" i="13" s="1"/>
  <c r="AO3" i="13"/>
  <c r="AO23" i="13" s="1"/>
  <c r="AN18" i="13"/>
  <c r="AM24" i="13"/>
  <c r="AO11" i="13"/>
  <c r="AO20" i="13" s="1"/>
  <c r="AN13" i="13"/>
  <c r="AN21" i="13" s="1"/>
  <c r="CL25" i="13"/>
  <c r="CP29" i="13" s="1"/>
  <c r="CM4" i="13"/>
  <c r="CM5" i="13" s="1"/>
  <c r="CM6" i="13" s="1"/>
  <c r="AO18" i="13" l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N6" i="13" s="1"/>
  <c r="CM25" i="13"/>
  <c r="CQ29" i="13" s="1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18" i="13"/>
  <c r="CO4" i="13"/>
  <c r="CO5" i="13" s="1"/>
  <c r="CO6" i="13" s="1"/>
  <c r="CN25" i="13"/>
  <c r="CR29" i="13" s="1"/>
  <c r="AR3" i="13" l="1"/>
  <c r="AR23" i="13" s="1"/>
  <c r="AQ26" i="13"/>
  <c r="AQ27" i="13" s="1"/>
  <c r="AR11" i="13"/>
  <c r="AR20" i="13" s="1"/>
  <c r="AQ18" i="13"/>
  <c r="AP24" i="13"/>
  <c r="AQ9" i="13"/>
  <c r="AQ19" i="13" s="1"/>
  <c r="AP15" i="13"/>
  <c r="AP22" i="13" s="1"/>
  <c r="AQ13" i="13"/>
  <c r="AQ21" i="13" s="1"/>
  <c r="CP4" i="13"/>
  <c r="CP5" i="13" s="1"/>
  <c r="CP6" i="13" s="1"/>
  <c r="CO25" i="13"/>
  <c r="CS29" i="13" s="1"/>
  <c r="AQ24" i="13" l="1"/>
  <c r="AR18" i="13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T29" i="13" s="1"/>
  <c r="CQ4" i="13"/>
  <c r="CQ5" i="13" s="1"/>
  <c r="CQ6" i="13" s="1"/>
  <c r="AR15" i="13" l="1"/>
  <c r="AR22" i="13" s="1"/>
  <c r="AT11" i="13"/>
  <c r="AT20" i="13" s="1"/>
  <c r="AS9" i="13"/>
  <c r="AS19" i="13" s="1"/>
  <c r="AS13" i="13"/>
  <c r="AS21" i="13" s="1"/>
  <c r="AS18" i="13"/>
  <c r="AR24" i="13"/>
  <c r="AS26" i="13"/>
  <c r="AS27" i="13" s="1"/>
  <c r="AT3" i="13"/>
  <c r="AT23" i="13" s="1"/>
  <c r="CQ25" i="13"/>
  <c r="CU29" i="13" s="1"/>
  <c r="CR4" i="13"/>
  <c r="CR5" i="13" s="1"/>
  <c r="CR6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CR25" i="13"/>
  <c r="CV29" i="13" s="1"/>
  <c r="CS4" i="13"/>
  <c r="CS5" i="13" s="1"/>
  <c r="CS6" i="13" s="1"/>
  <c r="AT18" i="13" l="1"/>
  <c r="AT24" i="13" s="1"/>
  <c r="AU18" i="13"/>
  <c r="AU13" i="13"/>
  <c r="AU21" i="13" s="1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W29" i="13" s="1"/>
  <c r="CT4" i="13"/>
  <c r="CT5" i="13" s="1"/>
  <c r="CT6" i="13" s="1"/>
  <c r="AV26" i="13" l="1"/>
  <c r="AV27" i="13" s="1"/>
  <c r="AW3" i="13"/>
  <c r="AW23" i="13" s="1"/>
  <c r="AW11" i="13"/>
  <c r="AW20" i="13" s="1"/>
  <c r="AV18" i="13"/>
  <c r="AU24" i="13"/>
  <c r="AV9" i="13"/>
  <c r="AV19" i="13" s="1"/>
  <c r="AV13" i="13"/>
  <c r="AV21" i="13" s="1"/>
  <c r="AU15" i="13"/>
  <c r="AU22" i="13" s="1"/>
  <c r="CT25" i="13"/>
  <c r="CX29" i="13" s="1"/>
  <c r="CU4" i="13"/>
  <c r="CU5" i="13" l="1"/>
  <c r="CU6" i="13" s="1"/>
  <c r="AW18" i="13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U25" i="13" l="1"/>
  <c r="CY29" i="13" s="1"/>
  <c r="CV5" i="13"/>
  <c r="CV6" i="13" s="1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18" i="13"/>
  <c r="AW24" i="13"/>
  <c r="CW4" i="13"/>
  <c r="CV25" i="13" l="1"/>
  <c r="CZ29" i="13" s="1"/>
  <c r="CW5" i="13"/>
  <c r="CW6" i="13" s="1"/>
  <c r="AX15" i="13"/>
  <c r="AX22" i="13" s="1"/>
  <c r="AY9" i="13"/>
  <c r="AY19" i="13" s="1"/>
  <c r="AY18" i="13"/>
  <c r="AX24" i="13"/>
  <c r="AZ11" i="13"/>
  <c r="AZ20" i="13" s="1"/>
  <c r="AZ3" i="13"/>
  <c r="AZ23" i="13" s="1"/>
  <c r="AY26" i="13"/>
  <c r="AY27" i="13" s="1"/>
  <c r="AY13" i="13"/>
  <c r="AY21" i="13" s="1"/>
  <c r="CX4" i="13"/>
  <c r="CW25" i="13" l="1"/>
  <c r="DA29" i="13" s="1"/>
  <c r="CX5" i="13"/>
  <c r="CX6" i="13" s="1"/>
  <c r="BA11" i="13"/>
  <c r="BA20" i="13" s="1"/>
  <c r="AZ13" i="13"/>
  <c r="AZ21" i="13" s="1"/>
  <c r="AZ18" i="13"/>
  <c r="AY24" i="13"/>
  <c r="AZ9" i="13"/>
  <c r="AZ19" i="13" s="1"/>
  <c r="AY15" i="13"/>
  <c r="AY22" i="13" s="1"/>
  <c r="BA3" i="13"/>
  <c r="BA23" i="13" s="1"/>
  <c r="AZ26" i="13"/>
  <c r="AZ27" i="13" s="1"/>
  <c r="CY4" i="13"/>
  <c r="CX25" i="13" l="1"/>
  <c r="DB29" i="13" s="1"/>
  <c r="CY5" i="13"/>
  <c r="CY6" i="13" s="1"/>
  <c r="BA9" i="13"/>
  <c r="BA19" i="13" s="1"/>
  <c r="AZ24" i="13"/>
  <c r="BA18" i="13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Y25" i="13" l="1"/>
  <c r="DC29" i="13" s="1"/>
  <c r="CZ5" i="13"/>
  <c r="CZ6" i="13" s="1"/>
  <c r="BA15" i="13"/>
  <c r="BA22" i="13" s="1"/>
  <c r="BB13" i="13"/>
  <c r="BB21" i="13" s="1"/>
  <c r="BA24" i="13"/>
  <c r="BB18" i="13"/>
  <c r="BC11" i="13"/>
  <c r="BC20" i="13" s="1"/>
  <c r="BB9" i="13"/>
  <c r="BB19" i="13" s="1"/>
  <c r="BB26" i="13"/>
  <c r="BB27" i="13" s="1"/>
  <c r="BC3" i="13"/>
  <c r="BC23" i="13" s="1"/>
  <c r="DA4" i="13"/>
  <c r="CZ25" i="13" l="1"/>
  <c r="DD29" i="13" s="1"/>
  <c r="DA5" i="13"/>
  <c r="DA6" i="13" s="1"/>
  <c r="BD11" i="13"/>
  <c r="BD20" i="13" s="1"/>
  <c r="BB24" i="13"/>
  <c r="BC18" i="13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A25" i="13" l="1"/>
  <c r="DE29" i="13" s="1"/>
  <c r="DB5" i="13"/>
  <c r="DB6" i="13" s="1"/>
  <c r="BD9" i="13"/>
  <c r="BD19" i="13" s="1"/>
  <c r="BC24" i="13"/>
  <c r="BD18" i="13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DC6" i="13" l="1"/>
  <c r="DB25" i="13"/>
  <c r="DF29" i="13" s="1"/>
  <c r="BE26" i="13"/>
  <c r="BE27" i="13" s="1"/>
  <c r="BF3" i="13"/>
  <c r="BF23" i="13" s="1"/>
  <c r="BD24" i="13"/>
  <c r="BE18" i="13"/>
  <c r="BD15" i="13"/>
  <c r="BD22" i="13" s="1"/>
  <c r="BE9" i="13"/>
  <c r="BE19" i="13" s="1"/>
  <c r="BE13" i="13"/>
  <c r="BE21" i="13" s="1"/>
  <c r="BF11" i="13"/>
  <c r="BF20" i="13" s="1"/>
  <c r="DD4" i="13"/>
  <c r="DD5" i="13" s="1"/>
  <c r="DC25" i="13"/>
  <c r="DG29" i="13" s="1"/>
  <c r="DD6" i="13" l="1"/>
  <c r="BE15" i="13"/>
  <c r="BE22" i="13" s="1"/>
  <c r="BE24" i="13"/>
  <c r="BF18" i="13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H29" i="13" s="1"/>
  <c r="DE4" i="13"/>
  <c r="DE5" i="13" s="1"/>
  <c r="DE6" i="13" l="1"/>
  <c r="BG13" i="13"/>
  <c r="BG21" i="13" s="1"/>
  <c r="BH11" i="13"/>
  <c r="BH20" i="13" s="1"/>
  <c r="BG18" i="13"/>
  <c r="BF24" i="13"/>
  <c r="BG9" i="13"/>
  <c r="BG19" i="13" s="1"/>
  <c r="BH3" i="13"/>
  <c r="BH23" i="13" s="1"/>
  <c r="BG26" i="13"/>
  <c r="BG27" i="13" s="1"/>
  <c r="BF15" i="13"/>
  <c r="BF22" i="13" s="1"/>
  <c r="DE25" i="13"/>
  <c r="DI29" i="13" s="1"/>
  <c r="DF4" i="13"/>
  <c r="DF5" i="13" s="1"/>
  <c r="DF6" i="13" s="1"/>
  <c r="BG15" i="13" l="1"/>
  <c r="BG22" i="13" s="1"/>
  <c r="BH18" i="13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J29" i="13" s="1"/>
  <c r="DG4" i="13"/>
  <c r="DG5" i="13" s="1"/>
  <c r="DG6" i="13" s="1"/>
  <c r="BJ11" i="13" l="1"/>
  <c r="BJ20" i="13" s="1"/>
  <c r="BI9" i="13"/>
  <c r="BI19" i="13" s="1"/>
  <c r="BI18" i="13"/>
  <c r="BH24" i="13"/>
  <c r="BI13" i="13"/>
  <c r="BI21" i="13" s="1"/>
  <c r="BJ3" i="13"/>
  <c r="BJ23" i="13" s="1"/>
  <c r="BI26" i="13"/>
  <c r="BI27" i="13" s="1"/>
  <c r="BH15" i="13"/>
  <c r="BH22" i="13" s="1"/>
  <c r="DG25" i="13"/>
  <c r="DK29" i="13" s="1"/>
  <c r="DH4" i="13"/>
  <c r="DH5" i="13" s="1"/>
  <c r="DH6" i="13" s="1"/>
  <c r="BI15" i="13" l="1"/>
  <c r="BI22" i="13" s="1"/>
  <c r="BI24" i="13"/>
  <c r="BJ18" i="13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L29" i="13" s="1"/>
  <c r="DI4" i="13"/>
  <c r="DI5" i="13" s="1"/>
  <c r="DI6" i="13" s="1"/>
  <c r="BK9" i="13" l="1"/>
  <c r="BK19" i="13" s="1"/>
  <c r="BK13" i="13"/>
  <c r="BK21" i="13" s="1"/>
  <c r="BL11" i="13"/>
  <c r="BL20" i="13" s="1"/>
  <c r="BK18" i="13"/>
  <c r="BJ24" i="13"/>
  <c r="BL3" i="13"/>
  <c r="BL23" i="13" s="1"/>
  <c r="BK26" i="13"/>
  <c r="BK27" i="13" s="1"/>
  <c r="BJ15" i="13"/>
  <c r="BJ22" i="13" s="1"/>
  <c r="DI25" i="13"/>
  <c r="DM29" i="13" s="1"/>
  <c r="DJ4" i="13"/>
  <c r="DJ5" i="13" s="1"/>
  <c r="DJ6" i="13" s="1"/>
  <c r="BK15" i="13" l="1"/>
  <c r="BK22" i="13" s="1"/>
  <c r="BM11" i="13"/>
  <c r="BM20" i="13" s="1"/>
  <c r="BK24" i="13"/>
  <c r="BL13" i="13"/>
  <c r="BL21" i="13" s="1"/>
  <c r="BM3" i="13"/>
  <c r="BM23" i="13" s="1"/>
  <c r="BL26" i="13"/>
  <c r="BL27" i="13" s="1"/>
  <c r="BL9" i="13"/>
  <c r="BL19" i="13" s="1"/>
  <c r="DJ25" i="13"/>
  <c r="DN29" i="13" s="1"/>
  <c r="DK4" i="13"/>
  <c r="DK5" i="13" s="1"/>
  <c r="DK6" i="13" s="1"/>
  <c r="BL18" i="13" l="1"/>
  <c r="D6" i="13"/>
  <c r="BM13" i="13"/>
  <c r="BM21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O29" i="13" s="1"/>
  <c r="DL4" i="13"/>
  <c r="DL5" i="13" s="1"/>
  <c r="DL6" i="13" s="1"/>
  <c r="BM18" i="13" l="1"/>
  <c r="BM24" i="13" s="1"/>
  <c r="BL24" i="13"/>
  <c r="BN9" i="13"/>
  <c r="BN19" i="13" s="1"/>
  <c r="BO11" i="13"/>
  <c r="BO20" i="13" s="1"/>
  <c r="BO3" i="13"/>
  <c r="BO23" i="13" s="1"/>
  <c r="BN26" i="13"/>
  <c r="BN27" i="13" s="1"/>
  <c r="BM15" i="13"/>
  <c r="BM22" i="13" s="1"/>
  <c r="BN13" i="13"/>
  <c r="BN21" i="13" s="1"/>
  <c r="DL25" i="13"/>
  <c r="DP29" i="13" s="1"/>
  <c r="DM4" i="13"/>
  <c r="DM5" i="13" s="1"/>
  <c r="DM6" i="13" s="1"/>
  <c r="BN18" i="13" l="1"/>
  <c r="BN24" i="13" s="1"/>
  <c r="BO13" i="13"/>
  <c r="BO21" i="13" s="1"/>
  <c r="BP3" i="13"/>
  <c r="BP23" i="13" s="1"/>
  <c r="BO26" i="13"/>
  <c r="BO27" i="13" s="1"/>
  <c r="BP11" i="13"/>
  <c r="BP20" i="13" s="1"/>
  <c r="BN15" i="13"/>
  <c r="BN22" i="13" s="1"/>
  <c r="BO9" i="13"/>
  <c r="BO19" i="13" s="1"/>
  <c r="DM25" i="13"/>
  <c r="DQ29" i="13" s="1"/>
  <c r="DN4" i="13"/>
  <c r="DN5" i="13" s="1"/>
  <c r="DN6" i="13" s="1"/>
  <c r="BO18" i="13" l="1"/>
  <c r="BO24" i="13" s="1"/>
  <c r="BQ11" i="13"/>
  <c r="BQ20" i="13" s="1"/>
  <c r="BP9" i="13"/>
  <c r="BP19" i="13" s="1"/>
  <c r="BP18" i="13"/>
  <c r="BQ3" i="13"/>
  <c r="BQ23" i="13" s="1"/>
  <c r="BP26" i="13"/>
  <c r="BP27" i="13" s="1"/>
  <c r="BP13" i="13"/>
  <c r="BP21" i="13" s="1"/>
  <c r="BO15" i="13"/>
  <c r="BO22" i="13" s="1"/>
  <c r="DN25" i="13"/>
  <c r="DR29" i="13" s="1"/>
  <c r="DO4" i="13"/>
  <c r="DO5" i="13" s="1"/>
  <c r="DO6" i="13" s="1"/>
  <c r="BR3" i="13" l="1"/>
  <c r="BR23" i="13" s="1"/>
  <c r="BQ26" i="13"/>
  <c r="BQ27" i="13" s="1"/>
  <c r="BQ18" i="13"/>
  <c r="BP24" i="13"/>
  <c r="BP15" i="13"/>
  <c r="BP22" i="13" s="1"/>
  <c r="BQ13" i="13"/>
  <c r="BQ21" i="13" s="1"/>
  <c r="BQ9" i="13"/>
  <c r="BQ19" i="13" s="1"/>
  <c r="BR11" i="13"/>
  <c r="BR20" i="13" s="1"/>
  <c r="DO25" i="13"/>
  <c r="DS29" i="13" s="1"/>
  <c r="DP4" i="13"/>
  <c r="DP5" i="13" s="1"/>
  <c r="DP6" i="13" s="1"/>
  <c r="BR13" i="13" l="1"/>
  <c r="BR21" i="13" s="1"/>
  <c r="BQ15" i="13"/>
  <c r="BQ22" i="13" s="1"/>
  <c r="BQ24" i="13"/>
  <c r="BR18" i="13"/>
  <c r="BS11" i="13"/>
  <c r="BS20" i="13" s="1"/>
  <c r="BR9" i="13"/>
  <c r="BR19" i="13" s="1"/>
  <c r="BS3" i="13"/>
  <c r="BS23" i="13" s="1"/>
  <c r="BR26" i="13"/>
  <c r="BR27" i="13" s="1"/>
  <c r="DP25" i="13"/>
  <c r="DT29" i="13" s="1"/>
  <c r="DQ4" i="13"/>
  <c r="DQ5" i="13" s="1"/>
  <c r="DQ6" i="13" s="1"/>
  <c r="BT11" i="13" l="1"/>
  <c r="BT20" i="13" s="1"/>
  <c r="BR24" i="13"/>
  <c r="BS18" i="13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U29" i="13" s="1"/>
  <c r="DR4" i="13"/>
  <c r="DR5" i="13" s="1"/>
  <c r="DR6" i="13" s="1"/>
  <c r="BT26" i="13" l="1"/>
  <c r="BT27" i="13" s="1"/>
  <c r="BU3" i="13"/>
  <c r="BU23" i="13" s="1"/>
  <c r="BT9" i="13"/>
  <c r="BT19" i="13" s="1"/>
  <c r="BS24" i="13"/>
  <c r="BT18" i="13"/>
  <c r="BT13" i="13"/>
  <c r="BT21" i="13" s="1"/>
  <c r="BU11" i="13"/>
  <c r="BU20" i="13" s="1"/>
  <c r="BS15" i="13"/>
  <c r="BS22" i="13" s="1"/>
  <c r="DR25" i="13"/>
  <c r="DV29" i="13" s="1"/>
  <c r="DS4" i="13"/>
  <c r="DS5" i="13" s="1"/>
  <c r="DS6" i="13" s="1"/>
  <c r="BU18" i="13" l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W29" i="13" s="1"/>
  <c r="DT4" i="13"/>
  <c r="DT5" i="13" s="1"/>
  <c r="DT6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18" i="13"/>
  <c r="DT25" i="13"/>
  <c r="DX29" i="13" s="1"/>
  <c r="DU4" i="13"/>
  <c r="DU5" i="13" s="1"/>
  <c r="DU6" i="13" s="1"/>
  <c r="BX11" i="13" l="1"/>
  <c r="BX20" i="13" s="1"/>
  <c r="BW9" i="13"/>
  <c r="BW19" i="13" s="1"/>
  <c r="BW13" i="13"/>
  <c r="BW21" i="13" s="1"/>
  <c r="BV24" i="13"/>
  <c r="BW18" i="13"/>
  <c r="BX3" i="13"/>
  <c r="BX23" i="13" s="1"/>
  <c r="BW26" i="13"/>
  <c r="BW27" i="13" s="1"/>
  <c r="BV15" i="13"/>
  <c r="BV22" i="13" s="1"/>
  <c r="DU25" i="13"/>
  <c r="DY29" i="13" s="1"/>
  <c r="DV4" i="13"/>
  <c r="DV5" i="13" s="1"/>
  <c r="DV6" i="13" s="1"/>
  <c r="BX13" i="13" l="1"/>
  <c r="BX21" i="13" s="1"/>
  <c r="BW15" i="13"/>
  <c r="BW22" i="13" s="1"/>
  <c r="BX9" i="13"/>
  <c r="BX19" i="13" s="1"/>
  <c r="BX18" i="13"/>
  <c r="BW24" i="13"/>
  <c r="BY11" i="13"/>
  <c r="BY20" i="13" s="1"/>
  <c r="BY3" i="13"/>
  <c r="BY23" i="13" s="1"/>
  <c r="BX26" i="13"/>
  <c r="BX27" i="13" s="1"/>
  <c r="DV25" i="13"/>
  <c r="DZ29" i="13" s="1"/>
  <c r="DW4" i="13"/>
  <c r="DW5" i="13" s="1"/>
  <c r="DW6" i="13" s="1"/>
  <c r="BX24" i="13" l="1"/>
  <c r="BY18" i="13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EA29" i="13" s="1"/>
  <c r="DX4" i="13"/>
  <c r="DX5" i="13" s="1"/>
  <c r="DX6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18" i="13"/>
  <c r="DX25" i="13"/>
  <c r="EB29" i="13" s="1"/>
  <c r="DY4" i="13"/>
  <c r="DY5" i="13" s="1"/>
  <c r="DY6" i="13" s="1"/>
  <c r="CA9" i="13" l="1"/>
  <c r="CA19" i="13" s="1"/>
  <c r="CB11" i="13"/>
  <c r="CB20" i="13" s="1"/>
  <c r="CA18" i="13"/>
  <c r="BZ24" i="13"/>
  <c r="CB3" i="13"/>
  <c r="CB23" i="13" s="1"/>
  <c r="CA26" i="13"/>
  <c r="CA27" i="13" s="1"/>
  <c r="CA13" i="13"/>
  <c r="CA21" i="13" s="1"/>
  <c r="BZ15" i="13"/>
  <c r="BZ22" i="13" s="1"/>
  <c r="DY25" i="13"/>
  <c r="EC29" i="13" s="1"/>
  <c r="DZ4" i="13"/>
  <c r="DZ5" i="13" s="1"/>
  <c r="DZ6" i="13" s="1"/>
  <c r="G26" i="20" l="1"/>
  <c r="J26" i="20" s="1"/>
  <c r="CC3" i="13"/>
  <c r="CC23" i="13" s="1"/>
  <c r="CB26" i="13"/>
  <c r="CB27" i="13" s="1"/>
  <c r="CB18" i="13"/>
  <c r="CA24" i="13"/>
  <c r="CA15" i="13"/>
  <c r="CA22" i="13" s="1"/>
  <c r="CC11" i="13"/>
  <c r="CC20" i="13" s="1"/>
  <c r="CB13" i="13"/>
  <c r="CB21" i="13" s="1"/>
  <c r="CB9" i="13"/>
  <c r="CB19" i="13" s="1"/>
  <c r="DZ25" i="13"/>
  <c r="ED29" i="13" s="1"/>
  <c r="EA4" i="13"/>
  <c r="EA5" i="13" s="1"/>
  <c r="EA6" i="13" s="1"/>
  <c r="CB15" i="13" l="1"/>
  <c r="CB22" i="13" s="1"/>
  <c r="CC9" i="13"/>
  <c r="CC19" i="13" s="1"/>
  <c r="CB24" i="13"/>
  <c r="CC18" i="13"/>
  <c r="CC13" i="13"/>
  <c r="CC21" i="13" s="1"/>
  <c r="CC26" i="13"/>
  <c r="CC27" i="13" s="1"/>
  <c r="CD3" i="13"/>
  <c r="CD23" i="13" s="1"/>
  <c r="CD11" i="13"/>
  <c r="CD20" i="13" s="1"/>
  <c r="EA25" i="13"/>
  <c r="EE29" i="13" s="1"/>
  <c r="EB4" i="13"/>
  <c r="EB5" i="13" s="1"/>
  <c r="EB6" i="13" s="1"/>
  <c r="G9" i="20" l="1"/>
  <c r="J9" i="20" s="1"/>
  <c r="CD13" i="13"/>
  <c r="CD21" i="13" s="1"/>
  <c r="CC24" i="13"/>
  <c r="CD18" i="13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F29" i="13" s="1"/>
  <c r="EC4" i="13"/>
  <c r="EC5" i="13" s="1"/>
  <c r="EC6" i="13" s="1"/>
  <c r="CE26" i="13" l="1"/>
  <c r="CE27" i="13" s="1"/>
  <c r="CF3" i="13"/>
  <c r="CF23" i="13" s="1"/>
  <c r="CD15" i="13"/>
  <c r="CD22" i="13" s="1"/>
  <c r="CF11" i="13"/>
  <c r="CF20" i="13" s="1"/>
  <c r="CE18" i="13"/>
  <c r="CD24" i="13"/>
  <c r="CE9" i="13"/>
  <c r="CE19" i="13" s="1"/>
  <c r="CE13" i="13"/>
  <c r="CE21" i="13" s="1"/>
  <c r="EC25" i="13"/>
  <c r="EG29" i="13" s="1"/>
  <c r="ED4" i="13"/>
  <c r="ED5" i="13" s="1"/>
  <c r="ED6" i="13" s="1"/>
  <c r="CE24" i="13" l="1"/>
  <c r="CF18" i="13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H29" i="13" s="1"/>
  <c r="EE4" i="13"/>
  <c r="EE5" i="13" s="1"/>
  <c r="EE6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18" i="13"/>
  <c r="EE25" i="13"/>
  <c r="EI29" i="13" s="1"/>
  <c r="EF4" i="13"/>
  <c r="EF5" i="13" s="1"/>
  <c r="EF6" i="13" s="1"/>
  <c r="G4" i="20" l="1"/>
  <c r="J4" i="20" s="1"/>
  <c r="G37" i="20"/>
  <c r="J37" i="20" s="1"/>
  <c r="CI11" i="13"/>
  <c r="CI20" i="13" s="1"/>
  <c r="CH26" i="13"/>
  <c r="CH27" i="13" s="1"/>
  <c r="CI3" i="13"/>
  <c r="CI23" i="13" s="1"/>
  <c r="CH18" i="13"/>
  <c r="CG24" i="13"/>
  <c r="CH9" i="13"/>
  <c r="CH19" i="13" s="1"/>
  <c r="CH13" i="13"/>
  <c r="CH21" i="13" s="1"/>
  <c r="CG15" i="13"/>
  <c r="CG22" i="13" s="1"/>
  <c r="EF25" i="13"/>
  <c r="EJ29" i="13" s="1"/>
  <c r="EG4" i="13"/>
  <c r="EG5" i="13" s="1"/>
  <c r="EG6" i="13" s="1"/>
  <c r="CJ3" i="13" l="1"/>
  <c r="CJ23" i="13" s="1"/>
  <c r="CI26" i="13"/>
  <c r="CI27" i="13" s="1"/>
  <c r="CI13" i="13"/>
  <c r="CI21" i="13" s="1"/>
  <c r="CI18" i="13"/>
  <c r="CH24" i="13"/>
  <c r="CH15" i="13"/>
  <c r="CH22" i="13" s="1"/>
  <c r="CI9" i="13"/>
  <c r="CI19" i="13" s="1"/>
  <c r="CJ11" i="13"/>
  <c r="CJ20" i="13" s="1"/>
  <c r="EG25" i="13"/>
  <c r="EK29" i="13" s="1"/>
  <c r="EH4" i="13"/>
  <c r="EH5" i="13" s="1"/>
  <c r="EH6" i="13" s="1"/>
  <c r="CI15" i="13" l="1"/>
  <c r="CI22" i="13" s="1"/>
  <c r="CJ18" i="13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L29" i="13" s="1"/>
  <c r="EI4" i="13"/>
  <c r="EI5" i="13" s="1"/>
  <c r="EI6" i="13" s="1"/>
  <c r="CL11" i="13" l="1"/>
  <c r="CL20" i="13" s="1"/>
  <c r="CK26" i="13"/>
  <c r="CK27" i="13" s="1"/>
  <c r="CL3" i="13"/>
  <c r="CL23" i="13" s="1"/>
  <c r="CK13" i="13"/>
  <c r="CK21" i="13" s="1"/>
  <c r="CK18" i="13"/>
  <c r="CJ24" i="13"/>
  <c r="CK9" i="13"/>
  <c r="CK19" i="13" s="1"/>
  <c r="CJ15" i="13"/>
  <c r="CJ22" i="13" s="1"/>
  <c r="EI25" i="13"/>
  <c r="EM29" i="13" s="1"/>
  <c r="EJ4" i="13"/>
  <c r="EJ5" i="13" s="1"/>
  <c r="EJ6" i="13" s="1"/>
  <c r="G63" i="20" l="1"/>
  <c r="J63" i="20" s="1"/>
  <c r="CL13" i="13"/>
  <c r="CL21" i="13" s="1"/>
  <c r="CL26" i="13"/>
  <c r="CL27" i="13" s="1"/>
  <c r="CM3" i="13"/>
  <c r="CM23" i="13" s="1"/>
  <c r="CK15" i="13"/>
  <c r="CK22" i="13" s="1"/>
  <c r="CL18" i="13"/>
  <c r="CK24" i="13"/>
  <c r="CL9" i="13"/>
  <c r="CL19" i="13" s="1"/>
  <c r="CM11" i="13"/>
  <c r="CM20" i="13" s="1"/>
  <c r="EJ25" i="13"/>
  <c r="EN29" i="13" s="1"/>
  <c r="EK4" i="13"/>
  <c r="EK5" i="13" s="1"/>
  <c r="EK6" i="13" s="1"/>
  <c r="CM18" i="13" l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O29" i="13" s="1"/>
  <c r="EL4" i="13"/>
  <c r="EL5" i="13" s="1"/>
  <c r="EL6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18" i="13"/>
  <c r="CM24" i="13"/>
  <c r="EL25" i="13"/>
  <c r="EP29" i="13" s="1"/>
  <c r="EM4" i="13"/>
  <c r="EM5" i="13" s="1"/>
  <c r="EM6" i="13" s="1"/>
  <c r="CP3" i="13" l="1"/>
  <c r="CP23" i="13" s="1"/>
  <c r="CO26" i="13"/>
  <c r="CO27" i="13" s="1"/>
  <c r="CO18" i="13"/>
  <c r="CN24" i="13"/>
  <c r="CN15" i="13"/>
  <c r="CN22" i="13" s="1"/>
  <c r="CO9" i="13"/>
  <c r="CO19" i="13" s="1"/>
  <c r="CP11" i="13"/>
  <c r="CP20" i="13" s="1"/>
  <c r="CO13" i="13"/>
  <c r="CO21" i="13" s="1"/>
  <c r="EM25" i="13"/>
  <c r="EQ29" i="13" s="1"/>
  <c r="EN4" i="13"/>
  <c r="EN5" i="13" s="1"/>
  <c r="EN6" i="13" s="1"/>
  <c r="CP18" i="13" l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R29" i="13" s="1"/>
  <c r="EO4" i="13"/>
  <c r="EO5" i="13" s="1"/>
  <c r="EO6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18" i="13"/>
  <c r="EO25" i="13"/>
  <c r="ES29" i="13" s="1"/>
  <c r="EP4" i="13"/>
  <c r="EP5" i="13" s="1"/>
  <c r="EP6" i="13" s="1"/>
  <c r="CR9" i="13" l="1"/>
  <c r="CR19" i="13" s="1"/>
  <c r="CQ15" i="13"/>
  <c r="CQ22" i="13" s="1"/>
  <c r="CR18" i="13"/>
  <c r="CQ24" i="13"/>
  <c r="CS3" i="13"/>
  <c r="CS23" i="13" s="1"/>
  <c r="CR26" i="13"/>
  <c r="CR27" i="13" s="1"/>
  <c r="CR13" i="13"/>
  <c r="CR21" i="13" s="1"/>
  <c r="CS11" i="13"/>
  <c r="CS20" i="13" s="1"/>
  <c r="EP25" i="13"/>
  <c r="ET29" i="13" s="1"/>
  <c r="EQ4" i="13"/>
  <c r="EQ5" i="13" s="1"/>
  <c r="EQ6" i="13" s="1"/>
  <c r="CT3" i="13" l="1"/>
  <c r="CT23" i="13" s="1"/>
  <c r="CS26" i="13"/>
  <c r="CS27" i="13" s="1"/>
  <c r="CT11" i="13"/>
  <c r="CT20" i="13" s="1"/>
  <c r="CS18" i="13"/>
  <c r="CR24" i="13"/>
  <c r="CR15" i="13"/>
  <c r="CR22" i="13" s="1"/>
  <c r="CS13" i="13"/>
  <c r="CS21" i="13" s="1"/>
  <c r="CS9" i="13"/>
  <c r="CS19" i="13" s="1"/>
  <c r="EQ25" i="13"/>
  <c r="EU29" i="13" s="1"/>
  <c r="ER4" i="13"/>
  <c r="ER5" i="13" s="1"/>
  <c r="ER6" i="13" s="1"/>
  <c r="CT18" i="13" l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V29" i="13" s="1"/>
  <c r="ES4" i="13"/>
  <c r="ES5" i="13" s="1"/>
  <c r="ES6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18" i="13"/>
  <c r="CT24" i="13"/>
  <c r="ES25" i="13"/>
  <c r="EW29" i="13" s="1"/>
  <c r="ET4" i="13"/>
  <c r="ET5" i="13" s="1"/>
  <c r="ET6" i="13" s="1"/>
  <c r="CU15" i="13" l="1"/>
  <c r="CU22" i="13" s="1"/>
  <c r="CU24" i="13"/>
  <c r="CV18" i="13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X29" i="13" s="1"/>
  <c r="EU4" i="13"/>
  <c r="EU5" i="13" s="1"/>
  <c r="EU6" i="13" s="1"/>
  <c r="CW9" i="13" l="1"/>
  <c r="CW19" i="13" s="1"/>
  <c r="CW26" i="13"/>
  <c r="CW27" i="13" s="1"/>
  <c r="CX3" i="13"/>
  <c r="CX23" i="13" s="1"/>
  <c r="CX11" i="13"/>
  <c r="CX20" i="13" s="1"/>
  <c r="CW18" i="13"/>
  <c r="CV24" i="13"/>
  <c r="CW13" i="13"/>
  <c r="CW21" i="13" s="1"/>
  <c r="CV15" i="13"/>
  <c r="CV22" i="13" s="1"/>
  <c r="EU25" i="13"/>
  <c r="EY29" i="13" s="1"/>
  <c r="EV4" i="13"/>
  <c r="EV5" i="13" s="1"/>
  <c r="EV6" i="13" s="1"/>
  <c r="CX18" i="13" l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Z29" i="13" s="1"/>
  <c r="EW4" i="13"/>
  <c r="EW5" i="13" s="1"/>
  <c r="EW6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18" i="13"/>
  <c r="EW25" i="13"/>
  <c r="FA29" i="13" s="1"/>
  <c r="EX4" i="13"/>
  <c r="EX5" i="13" s="1"/>
  <c r="EX6" i="13" s="1"/>
  <c r="CY15" i="13" l="1"/>
  <c r="CY22" i="13" s="1"/>
  <c r="DA11" i="13"/>
  <c r="DA20" i="13" s="1"/>
  <c r="CZ26" i="13"/>
  <c r="CZ27" i="13" s="1"/>
  <c r="DA3" i="13"/>
  <c r="DA23" i="13" s="1"/>
  <c r="CZ18" i="13"/>
  <c r="CY24" i="13"/>
  <c r="CZ13" i="13"/>
  <c r="CZ21" i="13" s="1"/>
  <c r="CZ9" i="13"/>
  <c r="CZ19" i="13" s="1"/>
  <c r="EX25" i="13"/>
  <c r="FB29" i="13" s="1"/>
  <c r="EY4" i="13"/>
  <c r="EY5" i="13" s="1"/>
  <c r="EY6" i="13" s="1"/>
  <c r="DB3" i="13" l="1"/>
  <c r="DB23" i="13" s="1"/>
  <c r="DA26" i="13"/>
  <c r="DA27" i="13" s="1"/>
  <c r="DA9" i="13"/>
  <c r="DA19" i="13" s="1"/>
  <c r="DB11" i="13"/>
  <c r="DB20" i="13" s="1"/>
  <c r="DA18" i="13"/>
  <c r="CZ24" i="13"/>
  <c r="DA13" i="13"/>
  <c r="DA21" i="13" s="1"/>
  <c r="CZ15" i="13"/>
  <c r="CZ22" i="13" s="1"/>
  <c r="EY25" i="13"/>
  <c r="FC29" i="13" s="1"/>
  <c r="EZ4" i="13"/>
  <c r="EZ5" i="13" s="1"/>
  <c r="EZ6" i="13" s="1"/>
  <c r="DB18" i="13" l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D29" i="13" s="1"/>
  <c r="FA4" i="13"/>
  <c r="FA5" i="13" s="1"/>
  <c r="FA6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18" i="13"/>
  <c r="FA25" i="13"/>
  <c r="FE29" i="13" s="1"/>
  <c r="FB4" i="13"/>
  <c r="FB5" i="13" s="1"/>
  <c r="FB6" i="13" s="1"/>
  <c r="DC24" i="13" l="1"/>
  <c r="DD18" i="13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F29" i="13" s="1"/>
  <c r="FC4" i="13"/>
  <c r="FC5" i="13" s="1"/>
  <c r="FC6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18" i="13"/>
  <c r="DE13" i="13"/>
  <c r="DE21" i="13" s="1"/>
  <c r="FC25" i="13"/>
  <c r="FG29" i="13" s="1"/>
  <c r="FD4" i="13"/>
  <c r="FD5" i="13" s="1"/>
  <c r="FD6" i="13" s="1"/>
  <c r="DG3" i="13" l="1"/>
  <c r="DG23" i="13" s="1"/>
  <c r="DF26" i="13"/>
  <c r="DF27" i="13" s="1"/>
  <c r="DF13" i="13"/>
  <c r="DF21" i="13" s="1"/>
  <c r="DG11" i="13"/>
  <c r="DG20" i="13" s="1"/>
  <c r="DE24" i="13"/>
  <c r="DF18" i="13"/>
  <c r="DE15" i="13"/>
  <c r="DE22" i="13" s="1"/>
  <c r="DF9" i="13"/>
  <c r="DF19" i="13" s="1"/>
  <c r="FD25" i="13"/>
  <c r="FH29" i="13" s="1"/>
  <c r="FE4" i="13"/>
  <c r="FE5" i="13" s="1"/>
  <c r="FE6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18" i="13"/>
  <c r="FE25" i="13"/>
  <c r="FI29" i="13" s="1"/>
  <c r="FF4" i="13"/>
  <c r="FF5" i="13" s="1"/>
  <c r="FF6" i="13" s="1"/>
  <c r="DG15" i="13" l="1"/>
  <c r="DG22" i="13" s="1"/>
  <c r="DH13" i="13"/>
  <c r="DH21" i="13" s="1"/>
  <c r="DH18" i="13"/>
  <c r="DG24" i="13"/>
  <c r="DH9" i="13"/>
  <c r="DH19" i="13" s="1"/>
  <c r="DH26" i="13"/>
  <c r="DH27" i="13" s="1"/>
  <c r="DI3" i="13"/>
  <c r="DI23" i="13" s="1"/>
  <c r="DI11" i="13"/>
  <c r="DI20" i="13" s="1"/>
  <c r="FF25" i="13"/>
  <c r="FJ29" i="13" s="1"/>
  <c r="FG4" i="13"/>
  <c r="FG5" i="13" s="1"/>
  <c r="FG6" i="13" s="1"/>
  <c r="DI9" i="13" l="1"/>
  <c r="DI19" i="13" s="1"/>
  <c r="DJ11" i="13"/>
  <c r="DJ20" i="13" s="1"/>
  <c r="DI18" i="13"/>
  <c r="DH24" i="13"/>
  <c r="DI13" i="13"/>
  <c r="DI21" i="13" s="1"/>
  <c r="DJ3" i="13"/>
  <c r="DJ23" i="13" s="1"/>
  <c r="DI26" i="13"/>
  <c r="DI27" i="13" s="1"/>
  <c r="DH15" i="13"/>
  <c r="DH22" i="13" s="1"/>
  <c r="FG25" i="13"/>
  <c r="FK29" i="13" s="1"/>
  <c r="FH4" i="13"/>
  <c r="FH5" i="13" s="1"/>
  <c r="FH6" i="13" s="1"/>
  <c r="DJ13" i="13" l="1"/>
  <c r="DJ21" i="13" s="1"/>
  <c r="DI15" i="13"/>
  <c r="DI22" i="13" s="1"/>
  <c r="DI24" i="13"/>
  <c r="DJ18" i="13"/>
  <c r="DK11" i="13"/>
  <c r="DK20" i="13" s="1"/>
  <c r="DK3" i="13"/>
  <c r="DK23" i="13" s="1"/>
  <c r="DJ26" i="13"/>
  <c r="DJ27" i="13" s="1"/>
  <c r="DJ9" i="13"/>
  <c r="DJ19" i="13" s="1"/>
  <c r="FH25" i="13"/>
  <c r="FL29" i="13" s="1"/>
  <c r="FI4" i="13"/>
  <c r="FI5" i="13" s="1"/>
  <c r="FI6" i="13" s="1"/>
  <c r="DL11" i="13" l="1"/>
  <c r="DL20" i="13" s="1"/>
  <c r="DK18" i="13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J6" i="13" s="1"/>
  <c r="FI25" i="13"/>
  <c r="FM29" i="13" s="1"/>
  <c r="DK15" i="13" l="1"/>
  <c r="DK22" i="13" s="1"/>
  <c r="DL9" i="13"/>
  <c r="DL19" i="13" s="1"/>
  <c r="DL13" i="13"/>
  <c r="DL21" i="13" s="1"/>
  <c r="DK24" i="13"/>
  <c r="DL18" i="13"/>
  <c r="DM11" i="13"/>
  <c r="DM20" i="13" s="1"/>
  <c r="DM3" i="13"/>
  <c r="DM23" i="13" s="1"/>
  <c r="DL26" i="13"/>
  <c r="DL27" i="13" s="1"/>
  <c r="FK4" i="13"/>
  <c r="FK5" i="13" s="1"/>
  <c r="FK6" i="13" s="1"/>
  <c r="FJ25" i="13"/>
  <c r="FN29" i="13" s="1"/>
  <c r="DM18" i="13" l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L6" i="13" s="1"/>
  <c r="FK25" i="13"/>
  <c r="FO29" i="13" s="1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18" i="13"/>
  <c r="FL25" i="13"/>
  <c r="FP29" i="13" s="1"/>
  <c r="FM4" i="13"/>
  <c r="FM5" i="13" s="1"/>
  <c r="FM6" i="13" s="1"/>
  <c r="DN15" i="13" l="1"/>
  <c r="DN22" i="13" s="1"/>
  <c r="DN24" i="13"/>
  <c r="DO18" i="13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Q29" i="13" s="1"/>
  <c r="FN4" i="13"/>
  <c r="FN5" i="13" s="1"/>
  <c r="FN6" i="13" s="1"/>
  <c r="DQ11" i="13" l="1"/>
  <c r="DQ20" i="13" s="1"/>
  <c r="DP9" i="13"/>
  <c r="DP19" i="13" s="1"/>
  <c r="DP13" i="13"/>
  <c r="DP21" i="13" s="1"/>
  <c r="DO24" i="13"/>
  <c r="DP18" i="13"/>
  <c r="DQ3" i="13"/>
  <c r="DQ23" i="13" s="1"/>
  <c r="DP26" i="13"/>
  <c r="DP27" i="13" s="1"/>
  <c r="DO15" i="13"/>
  <c r="DO22" i="13" s="1"/>
  <c r="FN25" i="13"/>
  <c r="FR29" i="13" s="1"/>
  <c r="FO4" i="13"/>
  <c r="FO5" i="13" s="1"/>
  <c r="FO6" i="13" s="1"/>
  <c r="DQ18" i="13" l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S29" i="13" s="1"/>
  <c r="FP4" i="13"/>
  <c r="FP5" i="13" s="1"/>
  <c r="FP6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18" i="13"/>
  <c r="FP25" i="13"/>
  <c r="FT29" i="13" s="1"/>
  <c r="FQ4" i="13"/>
  <c r="FQ5" i="13" s="1"/>
  <c r="FQ6" i="13" s="1"/>
  <c r="DR24" i="13" l="1"/>
  <c r="DS18" i="13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U29" i="13" s="1"/>
  <c r="FR4" i="13"/>
  <c r="FR5" i="13" s="1"/>
  <c r="FR6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18" i="13"/>
  <c r="DS24" i="13"/>
  <c r="DU11" i="13"/>
  <c r="DU20" i="13" s="1"/>
  <c r="FR25" i="13"/>
  <c r="FV29" i="13" s="1"/>
  <c r="FS4" i="13"/>
  <c r="FS5" i="13" s="1"/>
  <c r="FS6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18" i="13"/>
  <c r="DT15" i="13"/>
  <c r="DT22" i="13" s="1"/>
  <c r="FS25" i="13"/>
  <c r="FW29" i="13" s="1"/>
  <c r="FT4" i="13"/>
  <c r="FT5" i="13" s="1"/>
  <c r="FT6" i="13" s="1"/>
  <c r="DW11" i="13" l="1"/>
  <c r="DW20" i="13" s="1"/>
  <c r="DU15" i="13"/>
  <c r="DU22" i="13" s="1"/>
  <c r="DV9" i="13"/>
  <c r="DV19" i="13" s="1"/>
  <c r="DV18" i="13"/>
  <c r="DU24" i="13"/>
  <c r="DV26" i="13"/>
  <c r="DV27" i="13" s="1"/>
  <c r="DW3" i="13"/>
  <c r="DW23" i="13" s="1"/>
  <c r="DV13" i="13"/>
  <c r="DV21" i="13" s="1"/>
  <c r="FT25" i="13"/>
  <c r="FX29" i="13" s="1"/>
  <c r="FU4" i="13"/>
  <c r="FU5" i="13" s="1"/>
  <c r="FU6" i="13" s="1"/>
  <c r="DV24" i="13" l="1"/>
  <c r="DW18" i="13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Y29" i="13" s="1"/>
  <c r="FV4" i="13"/>
  <c r="FV5" i="13" s="1"/>
  <c r="FV6" i="13" s="1"/>
  <c r="DW15" i="13" l="1"/>
  <c r="DW22" i="13" s="1"/>
  <c r="DX13" i="13"/>
  <c r="DX21" i="13" s="1"/>
  <c r="DY11" i="13"/>
  <c r="DY20" i="13" s="1"/>
  <c r="DX9" i="13"/>
  <c r="DX19" i="13" s="1"/>
  <c r="DW24" i="13"/>
  <c r="DX18" i="13"/>
  <c r="DY3" i="13"/>
  <c r="DY23" i="13" s="1"/>
  <c r="DX26" i="13"/>
  <c r="DX27" i="13" s="1"/>
  <c r="FV25" i="13"/>
  <c r="FZ29" i="13" s="1"/>
  <c r="FW4" i="13"/>
  <c r="FW5" i="13" s="1"/>
  <c r="FW6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18" i="13"/>
  <c r="DX24" i="13"/>
  <c r="DX15" i="13"/>
  <c r="DX22" i="13" s="1"/>
  <c r="FW25" i="13"/>
  <c r="GA29" i="13" s="1"/>
  <c r="FX4" i="13"/>
  <c r="FX5" i="13" s="1"/>
  <c r="FX6" i="13" s="1"/>
  <c r="DZ13" i="13" l="1"/>
  <c r="DZ21" i="13" s="1"/>
  <c r="DY15" i="13"/>
  <c r="DY22" i="13" s="1"/>
  <c r="EA11" i="13"/>
  <c r="EA20" i="13" s="1"/>
  <c r="DZ18" i="13"/>
  <c r="DY24" i="13"/>
  <c r="DZ9" i="13"/>
  <c r="DZ19" i="13" s="1"/>
  <c r="EA3" i="13"/>
  <c r="EA23" i="13" s="1"/>
  <c r="DZ26" i="13"/>
  <c r="DZ27" i="13" s="1"/>
  <c r="FX25" i="13"/>
  <c r="GB29" i="13" s="1"/>
  <c r="FY4" i="13"/>
  <c r="FY5" i="13" s="1"/>
  <c r="FY6" i="13" s="1"/>
  <c r="EA18" i="13" l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GC29" i="13" s="1"/>
  <c r="FZ4" i="13"/>
  <c r="FZ5" i="13" s="1"/>
  <c r="FZ6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18" i="13"/>
  <c r="FZ25" i="13"/>
  <c r="GD29" i="13" s="1"/>
  <c r="GA4" i="13"/>
  <c r="GA5" i="13" s="1"/>
  <c r="GA6" i="13" s="1"/>
  <c r="ED11" i="13" l="1"/>
  <c r="ED20" i="13" s="1"/>
  <c r="EB24" i="13"/>
  <c r="EC18" i="13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E29" i="13" s="1"/>
  <c r="GB4" i="13"/>
  <c r="GB5" i="13" s="1"/>
  <c r="GB6" i="13" s="1"/>
  <c r="EE3" i="13" l="1"/>
  <c r="EE23" i="13" s="1"/>
  <c r="ED26" i="13"/>
  <c r="ED27" i="13" s="1"/>
  <c r="ED13" i="13"/>
  <c r="ED21" i="13" s="1"/>
  <c r="ED9" i="13"/>
  <c r="ED19" i="13" s="1"/>
  <c r="ED18" i="13"/>
  <c r="EC24" i="13"/>
  <c r="EC15" i="13"/>
  <c r="EC22" i="13" s="1"/>
  <c r="EE11" i="13"/>
  <c r="EE20" i="13" s="1"/>
  <c r="GB25" i="13"/>
  <c r="GF29" i="13" s="1"/>
  <c r="GC4" i="13"/>
  <c r="GC5" i="13" s="1"/>
  <c r="GC6" i="13" s="1"/>
  <c r="ED24" i="13" l="1"/>
  <c r="EE18" i="13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G29" i="13" s="1"/>
  <c r="GD4" i="13"/>
  <c r="GD5" i="13" s="1"/>
  <c r="GD6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18" i="13"/>
  <c r="EE24" i="13"/>
  <c r="GD25" i="13"/>
  <c r="GH29" i="13" s="1"/>
  <c r="GE4" i="13"/>
  <c r="GE5" i="13" s="1"/>
  <c r="GE6" i="13" s="1"/>
  <c r="EH3" i="13" l="1"/>
  <c r="EH23" i="13" s="1"/>
  <c r="EG26" i="13"/>
  <c r="EG27" i="13" s="1"/>
  <c r="EF24" i="13"/>
  <c r="EG18" i="13"/>
  <c r="EH11" i="13"/>
  <c r="EH20" i="13" s="1"/>
  <c r="EF15" i="13"/>
  <c r="EF22" i="13" s="1"/>
  <c r="EG13" i="13"/>
  <c r="EG21" i="13" s="1"/>
  <c r="EG9" i="13"/>
  <c r="EG19" i="13" s="1"/>
  <c r="GE25" i="13"/>
  <c r="GI29" i="13" s="1"/>
  <c r="GF4" i="13"/>
  <c r="GF5" i="13" s="1"/>
  <c r="GF6" i="13" s="1"/>
  <c r="EI11" i="13" l="1"/>
  <c r="EI20" i="13" s="1"/>
  <c r="EH9" i="13"/>
  <c r="EH19" i="13" s="1"/>
  <c r="EH18" i="13"/>
  <c r="EG24" i="13"/>
  <c r="EH13" i="13"/>
  <c r="EH21" i="13" s="1"/>
  <c r="EI3" i="13"/>
  <c r="EI23" i="13" s="1"/>
  <c r="EH26" i="13"/>
  <c r="EH27" i="13" s="1"/>
  <c r="EG15" i="13"/>
  <c r="EG22" i="13" s="1"/>
  <c r="GF25" i="13"/>
  <c r="GJ29" i="13" s="1"/>
  <c r="GG4" i="13"/>
  <c r="GG5" i="13" s="1"/>
  <c r="GG6" i="13" s="1"/>
  <c r="EH15" i="13" l="1"/>
  <c r="EH22" i="13" s="1"/>
  <c r="EI18" i="13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K29" i="13" s="1"/>
  <c r="GH4" i="13"/>
  <c r="GH5" i="13" s="1"/>
  <c r="GH6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18" i="13"/>
  <c r="EI15" i="13"/>
  <c r="EI22" i="13" s="1"/>
  <c r="GH25" i="13"/>
  <c r="GL29" i="13" s="1"/>
  <c r="GI4" i="13"/>
  <c r="GI5" i="13" s="1"/>
  <c r="GI6" i="13" s="1"/>
  <c r="EJ15" i="13" l="1"/>
  <c r="EJ22" i="13" s="1"/>
  <c r="EK26" i="13"/>
  <c r="EK27" i="13" s="1"/>
  <c r="EL3" i="13"/>
  <c r="EL23" i="13" s="1"/>
  <c r="EK13" i="13"/>
  <c r="EK21" i="13" s="1"/>
  <c r="EJ24" i="13"/>
  <c r="EK18" i="13"/>
  <c r="EK9" i="13"/>
  <c r="EK19" i="13" s="1"/>
  <c r="EL11" i="13"/>
  <c r="EL20" i="13" s="1"/>
  <c r="GI25" i="13"/>
  <c r="GM29" i="13" s="1"/>
  <c r="GJ4" i="13"/>
  <c r="GJ5" i="13" s="1"/>
  <c r="GJ6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18" i="13"/>
  <c r="GJ25" i="13"/>
  <c r="GN29" i="13" s="1"/>
  <c r="GK4" i="13"/>
  <c r="GK5" i="13" s="1"/>
  <c r="GK6" i="13" s="1"/>
  <c r="EL15" i="13" l="1"/>
  <c r="EL22" i="13" s="1"/>
  <c r="EM18" i="13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O29" i="13" s="1"/>
  <c r="GL4" i="13"/>
  <c r="GL5" i="13" s="1"/>
  <c r="GL6" i="13" s="1"/>
  <c r="EN13" i="13" l="1"/>
  <c r="EN21" i="13" s="1"/>
  <c r="EO11" i="13"/>
  <c r="EO20" i="13" s="1"/>
  <c r="EN9" i="13"/>
  <c r="EN19" i="13" s="1"/>
  <c r="EM24" i="13"/>
  <c r="EN18" i="13"/>
  <c r="EN26" i="13"/>
  <c r="EN27" i="13" s="1"/>
  <c r="EO3" i="13"/>
  <c r="EO23" i="13" s="1"/>
  <c r="EM15" i="13"/>
  <c r="EM22" i="13" s="1"/>
  <c r="GL25" i="13"/>
  <c r="GP29" i="13" s="1"/>
  <c r="GM4" i="13"/>
  <c r="GM5" i="13" s="1"/>
  <c r="GM6" i="13" s="1"/>
  <c r="EO9" i="13" l="1"/>
  <c r="EO19" i="13" s="1"/>
  <c r="EN15" i="13"/>
  <c r="EN22" i="13" s="1"/>
  <c r="EO18" i="13"/>
  <c r="EN24" i="13"/>
  <c r="EP11" i="13"/>
  <c r="EP20" i="13" s="1"/>
  <c r="EO26" i="13"/>
  <c r="EO27" i="13" s="1"/>
  <c r="EP3" i="13"/>
  <c r="EP23" i="13" s="1"/>
  <c r="EO13" i="13"/>
  <c r="EO21" i="13" s="1"/>
  <c r="GM25" i="13"/>
  <c r="GQ29" i="13" s="1"/>
  <c r="GN4" i="13"/>
  <c r="GN5" i="13" s="1"/>
  <c r="GN6" i="13" s="1"/>
  <c r="EO24" i="13" l="1"/>
  <c r="EP18" i="13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R29" i="13" s="1"/>
  <c r="GO4" i="13"/>
  <c r="GO5" i="13" s="1"/>
  <c r="GO6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18" i="13"/>
  <c r="EP24" i="13"/>
  <c r="GO25" i="13"/>
  <c r="GS29" i="13" s="1"/>
  <c r="GP4" i="13"/>
  <c r="GP5" i="13" s="1"/>
  <c r="GP6" i="13" s="1"/>
  <c r="ES11" i="13" l="1"/>
  <c r="ES20" i="13" s="1"/>
  <c r="EQ15" i="13"/>
  <c r="EQ22" i="13" s="1"/>
  <c r="ER18" i="13"/>
  <c r="EQ24" i="13"/>
  <c r="ER9" i="13"/>
  <c r="ER19" i="13" s="1"/>
  <c r="ES3" i="13"/>
  <c r="ES23" i="13" s="1"/>
  <c r="ER26" i="13"/>
  <c r="ER27" i="13" s="1"/>
  <c r="ER13" i="13"/>
  <c r="ER21" i="13" s="1"/>
  <c r="GP25" i="13"/>
  <c r="GT29" i="13" s="1"/>
  <c r="GQ4" i="13"/>
  <c r="GQ5" i="13" s="1"/>
  <c r="GQ6" i="13" s="1"/>
  <c r="ES9" i="13" l="1"/>
  <c r="ES19" i="13" s="1"/>
  <c r="ER24" i="13"/>
  <c r="ES18" i="13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U29" i="13" s="1"/>
  <c r="GR4" i="13"/>
  <c r="GR5" i="13" s="1"/>
  <c r="GR6" i="13" s="1"/>
  <c r="ET13" i="13" l="1"/>
  <c r="ET21" i="13" s="1"/>
  <c r="ES15" i="13"/>
  <c r="ES22" i="13" s="1"/>
  <c r="EU11" i="13"/>
  <c r="EU20" i="13" s="1"/>
  <c r="ET18" i="13"/>
  <c r="ES24" i="13"/>
  <c r="EU3" i="13"/>
  <c r="EU23" i="13" s="1"/>
  <c r="ET26" i="13"/>
  <c r="ET27" i="13" s="1"/>
  <c r="ET9" i="13"/>
  <c r="ET19" i="13" s="1"/>
  <c r="GR25" i="13"/>
  <c r="GV29" i="13" s="1"/>
  <c r="GS4" i="13"/>
  <c r="GS5" i="13" s="1"/>
  <c r="GS6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18" i="13"/>
  <c r="GS25" i="13"/>
  <c r="GW29" i="13" s="1"/>
  <c r="GT4" i="13"/>
  <c r="GT5" i="13" s="1"/>
  <c r="GT6" i="13" s="1"/>
  <c r="EW3" i="13" l="1"/>
  <c r="EW23" i="13" s="1"/>
  <c r="EV26" i="13"/>
  <c r="EV27" i="13" s="1"/>
  <c r="EW11" i="13"/>
  <c r="EW20" i="13" s="1"/>
  <c r="EV18" i="13"/>
  <c r="EU24" i="13"/>
  <c r="EU15" i="13"/>
  <c r="EU22" i="13" s="1"/>
  <c r="EV13" i="13"/>
  <c r="EV21" i="13" s="1"/>
  <c r="EV9" i="13"/>
  <c r="EV19" i="13" s="1"/>
  <c r="GT25" i="13"/>
  <c r="GX29" i="13" s="1"/>
  <c r="GU4" i="13"/>
  <c r="GU5" i="13" s="1"/>
  <c r="GU6" i="13" s="1"/>
  <c r="EV24" i="13" l="1"/>
  <c r="EW18" i="13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Y29" i="13" s="1"/>
  <c r="GV4" i="13"/>
  <c r="GV5" i="13" s="1"/>
  <c r="GV6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18" i="13"/>
  <c r="GV25" i="13"/>
  <c r="GZ29" i="13" s="1"/>
  <c r="GW4" i="13"/>
  <c r="GW5" i="13" s="1"/>
  <c r="GW6" i="13" s="1"/>
  <c r="EY9" i="13" l="1"/>
  <c r="EY19" i="13" s="1"/>
  <c r="EX15" i="13"/>
  <c r="EX22" i="13" s="1"/>
  <c r="EX24" i="13"/>
  <c r="EY18" i="13"/>
  <c r="EZ11" i="13"/>
  <c r="EZ20" i="13" s="1"/>
  <c r="EZ3" i="13"/>
  <c r="EZ23" i="13" s="1"/>
  <c r="EY26" i="13"/>
  <c r="EY27" i="13" s="1"/>
  <c r="EY13" i="13"/>
  <c r="EY21" i="13" s="1"/>
  <c r="GW25" i="13"/>
  <c r="HA29" i="13" s="1"/>
  <c r="GX4" i="13"/>
  <c r="GX5" i="13" s="1"/>
  <c r="GX6" i="13" s="1"/>
  <c r="FA11" i="13" l="1"/>
  <c r="FA20" i="13" s="1"/>
  <c r="EZ18" i="13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HB29" i="13" s="1"/>
  <c r="GY4" i="13"/>
  <c r="GY5" i="13" s="1"/>
  <c r="GY6" i="13" s="1"/>
  <c r="EZ15" i="13" l="1"/>
  <c r="EZ22" i="13" s="1"/>
  <c r="FA13" i="13"/>
  <c r="FA21" i="13" s="1"/>
  <c r="FB3" i="13"/>
  <c r="FB23" i="13" s="1"/>
  <c r="FA26" i="13"/>
  <c r="FA27" i="13" s="1"/>
  <c r="EZ24" i="13"/>
  <c r="FA18" i="13"/>
  <c r="FA9" i="13"/>
  <c r="FA19" i="13" s="1"/>
  <c r="FB11" i="13"/>
  <c r="FB20" i="13" s="1"/>
  <c r="GY25" i="13"/>
  <c r="HC29" i="13" s="1"/>
  <c r="GZ4" i="13"/>
  <c r="GZ5" i="13" s="1"/>
  <c r="GZ6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18" i="13"/>
  <c r="GZ25" i="13"/>
  <c r="HD29" i="13" s="1"/>
  <c r="HA4" i="13"/>
  <c r="HA5" i="13" s="1"/>
  <c r="HA6" i="13" s="1"/>
  <c r="FC13" i="13" l="1"/>
  <c r="FC21" i="13" s="1"/>
  <c r="FB24" i="13"/>
  <c r="FC18" i="13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E29" i="13" s="1"/>
  <c r="HB4" i="13"/>
  <c r="HB5" i="13" s="1"/>
  <c r="HB6" i="13" s="1"/>
  <c r="FC15" i="13" l="1"/>
  <c r="FC22" i="13" s="1"/>
  <c r="FD9" i="13"/>
  <c r="FD19" i="13" s="1"/>
  <c r="FE11" i="13"/>
  <c r="FE20" i="13" s="1"/>
  <c r="FD18" i="13"/>
  <c r="FC24" i="13"/>
  <c r="FD13" i="13"/>
  <c r="FD21" i="13" s="1"/>
  <c r="FE3" i="13"/>
  <c r="FE23" i="13" s="1"/>
  <c r="FD26" i="13"/>
  <c r="FD27" i="13" s="1"/>
  <c r="HC4" i="13"/>
  <c r="HC5" i="13" s="1"/>
  <c r="HC6" i="13" s="1"/>
  <c r="HB25" i="13"/>
  <c r="HF29" i="13" s="1"/>
  <c r="FE18" i="13" l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D6" i="13" s="1"/>
  <c r="HC25" i="13"/>
  <c r="HG29" i="13" s="1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18" i="13"/>
  <c r="FE24" i="13"/>
  <c r="HD25" i="13"/>
  <c r="HH29" i="13" s="1"/>
  <c r="HE4" i="13"/>
  <c r="HE5" i="13" s="1"/>
  <c r="HE6" i="13" s="1"/>
  <c r="FF15" i="13" l="1"/>
  <c r="FF22" i="13" s="1"/>
  <c r="FG18" i="13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I29" i="13" s="1"/>
  <c r="HF4" i="13"/>
  <c r="HF5" i="13" s="1"/>
  <c r="HF6" i="13" s="1"/>
  <c r="FH9" i="13" l="1"/>
  <c r="FH19" i="13" s="1"/>
  <c r="FH13" i="13"/>
  <c r="FH21" i="13" s="1"/>
  <c r="FG24" i="13"/>
  <c r="FH18" i="13"/>
  <c r="FG15" i="13"/>
  <c r="FG22" i="13" s="1"/>
  <c r="FI11" i="13"/>
  <c r="FI20" i="13" s="1"/>
  <c r="FH26" i="13"/>
  <c r="FH27" i="13" s="1"/>
  <c r="FI3" i="13"/>
  <c r="FI23" i="13" s="1"/>
  <c r="HF25" i="13"/>
  <c r="HJ29" i="13" s="1"/>
  <c r="HG4" i="13"/>
  <c r="HG5" i="13" s="1"/>
  <c r="HG6" i="13" s="1"/>
  <c r="FH15" i="13" l="1"/>
  <c r="FH22" i="13" s="1"/>
  <c r="FI18" i="13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K29" i="13" s="1"/>
  <c r="HH4" i="13"/>
  <c r="HH5" i="13" s="1"/>
  <c r="HH6" i="13" s="1"/>
  <c r="FK3" i="13" l="1"/>
  <c r="FK23" i="13" s="1"/>
  <c r="FJ26" i="13"/>
  <c r="FJ27" i="13" s="1"/>
  <c r="FJ9" i="13"/>
  <c r="FJ19" i="13" s="1"/>
  <c r="FI24" i="13"/>
  <c r="FJ18" i="13"/>
  <c r="FK11" i="13"/>
  <c r="FK20" i="13" s="1"/>
  <c r="FI15" i="13"/>
  <c r="FI22" i="13" s="1"/>
  <c r="FJ13" i="13"/>
  <c r="FJ21" i="13" s="1"/>
  <c r="HH25" i="13"/>
  <c r="HL29" i="13" s="1"/>
  <c r="HI4" i="13"/>
  <c r="HI5" i="13" s="1"/>
  <c r="HI6" i="13" s="1"/>
  <c r="FJ24" i="13" l="1"/>
  <c r="FK18" i="13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M29" i="13" s="1"/>
  <c r="HJ4" i="13"/>
  <c r="HJ5" i="13" s="1"/>
  <c r="HJ6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18" i="13"/>
  <c r="HJ25" i="13"/>
  <c r="HN29" i="13" s="1"/>
  <c r="HK4" i="13"/>
  <c r="HK5" i="13" s="1"/>
  <c r="HK6" i="13" s="1"/>
  <c r="FM26" i="13" l="1"/>
  <c r="FM27" i="13" s="1"/>
  <c r="FN3" i="13"/>
  <c r="FN23" i="13" s="1"/>
  <c r="FL24" i="13"/>
  <c r="FM18" i="13"/>
  <c r="FM9" i="13"/>
  <c r="FM19" i="13" s="1"/>
  <c r="FN11" i="13"/>
  <c r="FN20" i="13" s="1"/>
  <c r="FL15" i="13"/>
  <c r="FL22" i="13" s="1"/>
  <c r="FM13" i="13"/>
  <c r="FM21" i="13" s="1"/>
  <c r="HK25" i="13"/>
  <c r="HO29" i="13" s="1"/>
  <c r="HL4" i="13"/>
  <c r="HL5" i="13" s="1"/>
  <c r="HL6" i="13" s="1"/>
  <c r="FN9" i="13" l="1"/>
  <c r="FN19" i="13" s="1"/>
  <c r="FN13" i="13"/>
  <c r="FN21" i="13" s="1"/>
  <c r="FN18" i="13"/>
  <c r="FM24" i="13"/>
  <c r="FO3" i="13"/>
  <c r="FO23" i="13" s="1"/>
  <c r="FN26" i="13"/>
  <c r="FN27" i="13" s="1"/>
  <c r="FM15" i="13"/>
  <c r="FM22" i="13" s="1"/>
  <c r="FO11" i="13"/>
  <c r="FO20" i="13" s="1"/>
  <c r="HL25" i="13"/>
  <c r="HP29" i="13" s="1"/>
  <c r="HM4" i="13"/>
  <c r="HM5" i="13" s="1"/>
  <c r="HM6" i="13" s="1"/>
  <c r="FP3" i="13" l="1"/>
  <c r="FP23" i="13" s="1"/>
  <c r="FO26" i="13"/>
  <c r="FO27" i="13" s="1"/>
  <c r="FP11" i="13"/>
  <c r="FP20" i="13" s="1"/>
  <c r="FO18" i="13"/>
  <c r="FN24" i="13"/>
  <c r="FO13" i="13"/>
  <c r="FO21" i="13" s="1"/>
  <c r="FN15" i="13"/>
  <c r="FN22" i="13" s="1"/>
  <c r="FO9" i="13"/>
  <c r="FO19" i="13" s="1"/>
  <c r="HM25" i="13"/>
  <c r="HQ29" i="13" s="1"/>
  <c r="HN4" i="13"/>
  <c r="HN5" i="13" s="1"/>
  <c r="HN6" i="13" s="1"/>
  <c r="FP18" i="13" l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R29" i="13" s="1"/>
  <c r="HO4" i="13"/>
  <c r="HO5" i="13" s="1"/>
  <c r="HO6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18" i="13"/>
  <c r="FP24" i="13"/>
  <c r="HO25" i="13"/>
  <c r="HS29" i="13" s="1"/>
  <c r="HP4" i="13"/>
  <c r="HP5" i="13" s="1"/>
  <c r="HP6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18" i="13"/>
  <c r="HP25" i="13"/>
  <c r="HT29" i="13" s="1"/>
  <c r="HQ4" i="13"/>
  <c r="HQ5" i="13" s="1"/>
  <c r="HQ6" i="13" s="1"/>
  <c r="FT11" i="13" l="1"/>
  <c r="FT20" i="13" s="1"/>
  <c r="FS18" i="13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U29" i="13" s="1"/>
  <c r="HR4" i="13"/>
  <c r="HR5" i="13" s="1"/>
  <c r="HR6" i="13" s="1"/>
  <c r="FS15" i="13" l="1"/>
  <c r="FS22" i="13" s="1"/>
  <c r="FT13" i="13"/>
  <c r="FT21" i="13" s="1"/>
  <c r="FU3" i="13"/>
  <c r="FU23" i="13" s="1"/>
  <c r="FT26" i="13"/>
  <c r="FT27" i="13" s="1"/>
  <c r="FT18" i="13"/>
  <c r="FS24" i="13"/>
  <c r="FU11" i="13"/>
  <c r="FU20" i="13" s="1"/>
  <c r="FT9" i="13"/>
  <c r="FT19" i="13" s="1"/>
  <c r="HR25" i="13"/>
  <c r="HV29" i="13" s="1"/>
  <c r="HS4" i="13"/>
  <c r="HS5" i="13" s="1"/>
  <c r="HS6" i="13" s="1"/>
  <c r="FU18" i="13" l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W29" i="13" s="1"/>
  <c r="HT4" i="13"/>
  <c r="HT5" i="13" s="1"/>
  <c r="HT6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18" i="13"/>
  <c r="HT25" i="13"/>
  <c r="HX29" i="13" s="1"/>
  <c r="HU4" i="13"/>
  <c r="HU5" i="13" s="1"/>
  <c r="HU6" i="13" s="1"/>
  <c r="FW9" i="13" l="1"/>
  <c r="FW19" i="13" s="1"/>
  <c r="FV24" i="13"/>
  <c r="FW18" i="13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Y29" i="13" s="1"/>
  <c r="HV4" i="13"/>
  <c r="HV5" i="13" s="1"/>
  <c r="HV6" i="13" s="1"/>
  <c r="FX13" i="13" l="1"/>
  <c r="FX21" i="13" s="1"/>
  <c r="FW15" i="13"/>
  <c r="FW22" i="13" s="1"/>
  <c r="FY11" i="13"/>
  <c r="FY20" i="13" s="1"/>
  <c r="FX18" i="13"/>
  <c r="FW24" i="13"/>
  <c r="FX26" i="13"/>
  <c r="FX27" i="13" s="1"/>
  <c r="FY3" i="13"/>
  <c r="FY23" i="13" s="1"/>
  <c r="FX9" i="13"/>
  <c r="FX19" i="13" s="1"/>
  <c r="HV25" i="13"/>
  <c r="HZ29" i="13" s="1"/>
  <c r="HW4" i="13"/>
  <c r="HW5" i="13" s="1"/>
  <c r="HW6" i="13" s="1"/>
  <c r="FY18" i="13" l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IA29" i="13" s="1"/>
  <c r="HX4" i="13"/>
  <c r="HX5" i="13" s="1"/>
  <c r="HX6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18" i="13"/>
  <c r="FY24" i="13"/>
  <c r="HX25" i="13"/>
  <c r="IB29" i="13" s="1"/>
  <c r="HY4" i="13"/>
  <c r="HY5" i="13" s="1"/>
  <c r="HY6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18" i="13"/>
  <c r="FZ24" i="13"/>
  <c r="HY25" i="13"/>
  <c r="IC29" i="13" s="1"/>
  <c r="HZ4" i="13"/>
  <c r="HZ5" i="13" s="1"/>
  <c r="HZ6" i="13" s="1"/>
  <c r="GC3" i="13" l="1"/>
  <c r="GC23" i="13" s="1"/>
  <c r="GB26" i="13"/>
  <c r="GB27" i="13" s="1"/>
  <c r="GB9" i="13"/>
  <c r="GB19" i="13" s="1"/>
  <c r="GB13" i="13"/>
  <c r="GB21" i="13" s="1"/>
  <c r="GA24" i="13"/>
  <c r="GB18" i="13"/>
  <c r="GA15" i="13"/>
  <c r="GA22" i="13" s="1"/>
  <c r="GC11" i="13"/>
  <c r="GC20" i="13" s="1"/>
  <c r="HZ25" i="13"/>
  <c r="ID29" i="13" s="1"/>
  <c r="IA4" i="13"/>
  <c r="IA5" i="13" s="1"/>
  <c r="IA6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18" i="13"/>
  <c r="IA25" i="13"/>
  <c r="IE29" i="13" s="1"/>
  <c r="IB4" i="13"/>
  <c r="IB5" i="13" s="1"/>
  <c r="IB6" i="13" s="1"/>
  <c r="GC15" i="13" l="1"/>
  <c r="GC22" i="13" s="1"/>
  <c r="GD9" i="13"/>
  <c r="GD19" i="13" s="1"/>
  <c r="GD18" i="13"/>
  <c r="GC24" i="13"/>
  <c r="GE11" i="13"/>
  <c r="GE20" i="13" s="1"/>
  <c r="GD13" i="13"/>
  <c r="GD21" i="13" s="1"/>
  <c r="GE3" i="13"/>
  <c r="GE23" i="13" s="1"/>
  <c r="GD26" i="13"/>
  <c r="GD27" i="13" s="1"/>
  <c r="IB25" i="13"/>
  <c r="IF29" i="13" s="1"/>
  <c r="IC4" i="13"/>
  <c r="IC5" i="13" s="1"/>
  <c r="IC6" i="13" s="1"/>
  <c r="GF11" i="13" l="1"/>
  <c r="GF20" i="13" s="1"/>
  <c r="GE18" i="13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G29" i="13" s="1"/>
  <c r="ID4" i="13"/>
  <c r="ID5" i="13" s="1"/>
  <c r="ID6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18" i="13"/>
  <c r="GE24" i="13"/>
  <c r="GG11" i="13"/>
  <c r="GG20" i="13" s="1"/>
  <c r="ID25" i="13"/>
  <c r="IH29" i="13" s="1"/>
  <c r="IE4" i="13"/>
  <c r="IE5" i="13" s="1"/>
  <c r="IE6" i="13" s="1"/>
  <c r="GF15" i="13" l="1"/>
  <c r="GF22" i="13" s="1"/>
  <c r="GH11" i="13"/>
  <c r="GH20" i="13" s="1"/>
  <c r="GG9" i="13"/>
  <c r="GG19" i="13" s="1"/>
  <c r="GG18" i="13"/>
  <c r="GF24" i="13"/>
  <c r="GH3" i="13"/>
  <c r="GH23" i="13" s="1"/>
  <c r="GG26" i="13"/>
  <c r="GG27" i="13" s="1"/>
  <c r="GG13" i="13"/>
  <c r="GG21" i="13" s="1"/>
  <c r="IE25" i="13"/>
  <c r="II29" i="13" s="1"/>
  <c r="IF4" i="13"/>
  <c r="IF5" i="13" s="1"/>
  <c r="IF6" i="13" s="1"/>
  <c r="GG24" i="13" l="1"/>
  <c r="GH18" i="13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J29" i="13" s="1"/>
  <c r="IG4" i="13"/>
  <c r="IG5" i="13" s="1"/>
  <c r="IG6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18" i="13"/>
  <c r="IG25" i="13"/>
  <c r="IK29" i="13" s="1"/>
  <c r="IH4" i="13"/>
  <c r="IH5" i="13" s="1"/>
  <c r="IH6" i="13" s="1"/>
  <c r="GJ9" i="13" l="1"/>
  <c r="GJ19" i="13" s="1"/>
  <c r="GI15" i="13"/>
  <c r="GI22" i="13" s="1"/>
  <c r="GJ18" i="13"/>
  <c r="GI24" i="13"/>
  <c r="GJ13" i="13"/>
  <c r="GJ21" i="13" s="1"/>
  <c r="GK3" i="13"/>
  <c r="GK23" i="13" s="1"/>
  <c r="GJ26" i="13"/>
  <c r="GJ27" i="13" s="1"/>
  <c r="GK11" i="13"/>
  <c r="GK20" i="13" s="1"/>
  <c r="IH25" i="13"/>
  <c r="IL29" i="13" s="1"/>
  <c r="II4" i="13"/>
  <c r="II5" i="13" s="1"/>
  <c r="II6" i="13" s="1"/>
  <c r="GK13" i="13" l="1"/>
  <c r="GK21" i="13" s="1"/>
  <c r="GL11" i="13"/>
  <c r="GL20" i="13" s="1"/>
  <c r="GJ24" i="13"/>
  <c r="GK18" i="13"/>
  <c r="GJ15" i="13"/>
  <c r="GJ22" i="13" s="1"/>
  <c r="GK26" i="13"/>
  <c r="GK27" i="13" s="1"/>
  <c r="GL3" i="13"/>
  <c r="GL23" i="13" s="1"/>
  <c r="GK9" i="13"/>
  <c r="GK19" i="13" s="1"/>
  <c r="II25" i="13"/>
  <c r="IM29" i="13" s="1"/>
  <c r="IJ4" i="13"/>
  <c r="IJ5" i="13" s="1"/>
  <c r="IJ6" i="13" s="1"/>
  <c r="GK15" i="13" l="1"/>
  <c r="GK22" i="13" s="1"/>
  <c r="GL18" i="13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N29" i="13" s="1"/>
  <c r="IK4" i="13"/>
  <c r="IK5" i="13" s="1"/>
  <c r="IK6" i="13" s="1"/>
  <c r="GN11" i="13" l="1"/>
  <c r="GN20" i="13" s="1"/>
  <c r="GM9" i="13"/>
  <c r="GM19" i="13" s="1"/>
  <c r="GM13" i="13"/>
  <c r="GM21" i="13" s="1"/>
  <c r="GM18" i="13"/>
  <c r="GL24" i="13"/>
  <c r="GN3" i="13"/>
  <c r="GN23" i="13" s="1"/>
  <c r="GM26" i="13"/>
  <c r="GM27" i="13" s="1"/>
  <c r="GL15" i="13"/>
  <c r="GL22" i="13" s="1"/>
  <c r="IK25" i="13"/>
  <c r="IL4" i="13"/>
  <c r="IL5" i="13" s="1"/>
  <c r="IL6" i="13" s="1"/>
  <c r="GM24" i="13" l="1"/>
  <c r="GN18" i="13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IM6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18" i="13"/>
  <c r="IM25" i="13"/>
  <c r="IN4" i="13"/>
  <c r="IN5" i="13" l="1"/>
  <c r="IN6" i="13" s="1"/>
  <c r="GQ3" i="13"/>
  <c r="GQ23" i="13" s="1"/>
  <c r="GP26" i="13"/>
  <c r="GP27" i="13" s="1"/>
  <c r="GO24" i="13"/>
  <c r="GP18" i="13"/>
  <c r="GO15" i="13"/>
  <c r="GO22" i="13" s="1"/>
  <c r="GQ11" i="13"/>
  <c r="GQ20" i="13" s="1"/>
  <c r="GP9" i="13"/>
  <c r="GP19" i="13" s="1"/>
  <c r="GP13" i="13"/>
  <c r="GP21" i="13" s="1"/>
  <c r="C27" i="13" l="1"/>
  <c r="IN25" i="13"/>
  <c r="GP15" i="13"/>
  <c r="GP22" i="13" s="1"/>
  <c r="GQ13" i="13"/>
  <c r="GQ21" i="13" s="1"/>
  <c r="GQ18" i="13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18" i="13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S26" i="13"/>
  <c r="GS27" i="13" s="1"/>
  <c r="GT11" i="13"/>
  <c r="GT20" i="13" s="1"/>
  <c r="GR24" i="13"/>
  <c r="GS18" i="13"/>
  <c r="GR15" i="13"/>
  <c r="GR22" i="13" s="1"/>
  <c r="GS9" i="13"/>
  <c r="GS19" i="13" s="1"/>
  <c r="GT23" i="13" l="1"/>
  <c r="GU11" i="13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18" i="13"/>
  <c r="GT24" i="13" l="1"/>
  <c r="GU18" i="13"/>
  <c r="GV3" i="13"/>
  <c r="GU26" i="13"/>
  <c r="GU27" i="13" s="1"/>
  <c r="GV11" i="13"/>
  <c r="GV20" i="13" s="1"/>
  <c r="GU9" i="13"/>
  <c r="GU19" i="13" s="1"/>
  <c r="GU13" i="13"/>
  <c r="GU21" i="13" s="1"/>
  <c r="GT15" i="13"/>
  <c r="GT22" i="13" s="1"/>
  <c r="GV23" i="13" l="1"/>
  <c r="GW11" i="13"/>
  <c r="GW20" i="13" s="1"/>
  <c r="GW3" i="13"/>
  <c r="GW23" i="13" s="1"/>
  <c r="GV26" i="13"/>
  <c r="GV27" i="13" s="1"/>
  <c r="GV13" i="13"/>
  <c r="GV21" i="13" s="1"/>
  <c r="GV18" i="13"/>
  <c r="GU24" i="13"/>
  <c r="GU15" i="13"/>
  <c r="GU22" i="13" s="1"/>
  <c r="GV9" i="13"/>
  <c r="GV19" i="13" s="1"/>
  <c r="GV24" i="13" l="1"/>
  <c r="GW18" i="13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18" i="13"/>
  <c r="GW24" i="13"/>
  <c r="GY9" i="13" l="1"/>
  <c r="GY19" i="13" s="1"/>
  <c r="GZ11" i="13"/>
  <c r="GZ20" i="13" s="1"/>
  <c r="GX24" i="13"/>
  <c r="GY18" i="13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18" i="13"/>
  <c r="HA11" i="13"/>
  <c r="HA20" i="13" s="1"/>
  <c r="GY15" i="13"/>
  <c r="GY22" i="13" s="1"/>
  <c r="GZ9" i="13"/>
  <c r="GZ19" i="13" s="1"/>
  <c r="GZ24" i="13" l="1"/>
  <c r="HA18" i="13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18" i="13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18" i="13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18" i="13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18" i="13"/>
  <c r="HD15" i="13"/>
  <c r="HD22" i="13" s="1"/>
  <c r="HE15" i="13" l="1"/>
  <c r="HE22" i="13" s="1"/>
  <c r="HG3" i="13"/>
  <c r="HG23" i="13" s="1"/>
  <c r="HF26" i="13"/>
  <c r="HF27" i="13" s="1"/>
  <c r="HE24" i="13"/>
  <c r="HF18" i="13"/>
  <c r="HF9" i="13"/>
  <c r="HF19" i="13" s="1"/>
  <c r="HF13" i="13"/>
  <c r="HF21" i="13" s="1"/>
  <c r="HG11" i="13"/>
  <c r="HG20" i="13" s="1"/>
  <c r="HF24" i="13" l="1"/>
  <c r="HG18" i="13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18" i="13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18" i="13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18" i="13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18" i="13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18" i="13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18" i="13"/>
  <c r="HL24" i="13"/>
  <c r="HN26" i="13" l="1"/>
  <c r="HN27" i="13" s="1"/>
  <c r="HO3" i="13"/>
  <c r="HO23" i="13" s="1"/>
  <c r="HN13" i="13"/>
  <c r="HN21" i="13" s="1"/>
  <c r="HO11" i="13"/>
  <c r="HO20" i="13" s="1"/>
  <c r="HM24" i="13"/>
  <c r="HN18" i="13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18" i="13"/>
  <c r="HN24" i="13"/>
  <c r="HQ3" i="13" l="1"/>
  <c r="HQ23" i="13" s="1"/>
  <c r="HP26" i="13"/>
  <c r="HP27" i="13" s="1"/>
  <c r="HP9" i="13"/>
  <c r="HP19" i="13" s="1"/>
  <c r="HP13" i="13"/>
  <c r="HP21" i="13" s="1"/>
  <c r="HP18" i="13"/>
  <c r="HO24" i="13"/>
  <c r="HQ11" i="13"/>
  <c r="HQ20" i="13" s="1"/>
  <c r="HO15" i="13"/>
  <c r="HO22" i="13" s="1"/>
  <c r="HQ13" i="13" l="1"/>
  <c r="HQ21" i="13" s="1"/>
  <c r="HQ9" i="13"/>
  <c r="HQ19" i="13" s="1"/>
  <c r="HP24" i="13"/>
  <c r="HQ18" i="13"/>
  <c r="HR11" i="13"/>
  <c r="HR20" i="13" s="1"/>
  <c r="HP15" i="13"/>
  <c r="HP22" i="13" s="1"/>
  <c r="HQ26" i="13"/>
  <c r="HQ27" i="13" s="1"/>
  <c r="HR3" i="13"/>
  <c r="HR23" i="13" s="1"/>
  <c r="HS11" i="13" l="1"/>
  <c r="HS20" i="13" s="1"/>
  <c r="HR18" i="13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18" i="13"/>
  <c r="HS9" i="13"/>
  <c r="HS19" i="13" s="1"/>
  <c r="HS13" i="13"/>
  <c r="HS21" i="13" s="1"/>
  <c r="HT11" i="13"/>
  <c r="HT20" i="13" s="1"/>
  <c r="HU11" i="13" l="1"/>
  <c r="HU20" i="13" s="1"/>
  <c r="HS15" i="13"/>
  <c r="HS22" i="13" s="1"/>
  <c r="HT18" i="13"/>
  <c r="HS24" i="13"/>
  <c r="HT13" i="13"/>
  <c r="HT21" i="13" s="1"/>
  <c r="HT26" i="13"/>
  <c r="HT27" i="13" s="1"/>
  <c r="HU3" i="13"/>
  <c r="HU23" i="13" s="1"/>
  <c r="HT9" i="13"/>
  <c r="HT19" i="13" s="1"/>
  <c r="HT24" i="13" l="1"/>
  <c r="HU18" i="13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18" i="13"/>
  <c r="HV13" i="13"/>
  <c r="HV21" i="13" s="1"/>
  <c r="HX11" i="13" l="1"/>
  <c r="HX20" i="13" s="1"/>
  <c r="HW13" i="13"/>
  <c r="HW21" i="13" s="1"/>
  <c r="HX3" i="13"/>
  <c r="HX23" i="13" s="1"/>
  <c r="HW26" i="13"/>
  <c r="HW27" i="13" s="1"/>
  <c r="HW18" i="13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18" i="13"/>
  <c r="HW24" i="13"/>
  <c r="HY11" i="13"/>
  <c r="HY20" i="13" s="1"/>
  <c r="HX9" i="13"/>
  <c r="HX19" i="13" s="1"/>
  <c r="HX24" i="13" l="1"/>
  <c r="HY18" i="13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18" i="13"/>
  <c r="HY24" i="13"/>
  <c r="HY15" i="13"/>
  <c r="HY22" i="13" s="1"/>
  <c r="IA9" i="13" l="1"/>
  <c r="IA19" i="13" s="1"/>
  <c r="HZ15" i="13"/>
  <c r="HZ22" i="13" s="1"/>
  <c r="IA18" i="13"/>
  <c r="HZ24" i="13"/>
  <c r="IA26" i="13"/>
  <c r="IA27" i="13" s="1"/>
  <c r="IB3" i="13"/>
  <c r="IB23" i="13" s="1"/>
  <c r="IB11" i="13"/>
  <c r="IB20" i="13" s="1"/>
  <c r="IA13" i="13"/>
  <c r="IA21" i="13" s="1"/>
  <c r="IB18" i="13" l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18" i="13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18" i="13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18" i="13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18" i="13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18" i="13"/>
  <c r="II3" i="13" l="1"/>
  <c r="II23" i="13" s="1"/>
  <c r="IH26" i="13"/>
  <c r="IH27" i="13" s="1"/>
  <c r="II11" i="13"/>
  <c r="II20" i="13" s="1"/>
  <c r="IH18" i="13"/>
  <c r="IG24" i="13"/>
  <c r="IG15" i="13"/>
  <c r="IG22" i="13" s="1"/>
  <c r="IH13" i="13"/>
  <c r="IH21" i="13" s="1"/>
  <c r="IH9" i="13"/>
  <c r="IH19" i="13" s="1"/>
  <c r="IJ11" i="13" l="1"/>
  <c r="IJ20" i="13" s="1"/>
  <c r="IH24" i="13"/>
  <c r="II18" i="13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18" i="13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18" i="13"/>
  <c r="IM11" i="13" l="1"/>
  <c r="IM20" i="13" s="1"/>
  <c r="IL13" i="13"/>
  <c r="IL21" i="13" s="1"/>
  <c r="IK15" i="13"/>
  <c r="IK22" i="13" s="1"/>
  <c r="IL9" i="13"/>
  <c r="IL19" i="13" s="1"/>
  <c r="IK24" i="13"/>
  <c r="IL18" i="13"/>
  <c r="IM3" i="13"/>
  <c r="IM23" i="13" s="1"/>
  <c r="IL26" i="13"/>
  <c r="IL27" i="13" s="1"/>
  <c r="IM9" i="13" l="1"/>
  <c r="IM19" i="13" s="1"/>
  <c r="IM13" i="13"/>
  <c r="IM21" i="13" s="1"/>
  <c r="IL24" i="13"/>
  <c r="IM18" i="13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26" i="13"/>
  <c r="IN27" i="13" s="1"/>
  <c r="IM15" i="13"/>
  <c r="IM22" i="13" s="1"/>
  <c r="IN9" i="13"/>
  <c r="IN19" i="13" s="1"/>
  <c r="IN18" i="13" l="1"/>
  <c r="IN24" i="13" s="1"/>
  <c r="IN15" i="13"/>
  <c r="IN22" i="13" s="1"/>
  <c r="D31" i="13" l="1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15" i="20"/>
  <c r="D15" i="20"/>
  <c r="E15" i="20" s="1"/>
  <c r="M60" i="20"/>
  <c r="D60" i="20"/>
  <c r="E60" i="20" s="1"/>
  <c r="D12" i="20"/>
  <c r="E12" i="20" s="1"/>
  <c r="M12" i="20"/>
  <c r="D39" i="20"/>
  <c r="E39" i="20" s="1"/>
  <c r="M39" i="20"/>
  <c r="D52" i="20"/>
  <c r="E52" i="20" s="1"/>
  <c r="M52" i="20"/>
  <c r="M38" i="20"/>
  <c r="D38" i="20"/>
  <c r="E38" i="20" s="1"/>
  <c r="D34" i="20"/>
  <c r="E34" i="20" s="1"/>
  <c r="M34" i="20"/>
  <c r="D35" i="20"/>
  <c r="E35" i="20" s="1"/>
  <c r="M35" i="20"/>
  <c r="D62" i="20"/>
  <c r="M46" i="20"/>
  <c r="D46" i="20"/>
  <c r="E46" i="20" s="1"/>
  <c r="D24" i="20"/>
  <c r="E24" i="20" s="1"/>
  <c r="M24" i="20"/>
  <c r="D30" i="20"/>
  <c r="E30" i="20" s="1"/>
  <c r="M30" i="20"/>
  <c r="D10" i="20"/>
  <c r="E10" i="20" s="1"/>
  <c r="M10" i="20"/>
  <c r="D29" i="20"/>
  <c r="E29" i="20" s="1"/>
  <c r="M29" i="20"/>
  <c r="M17" i="20"/>
  <c r="D17" i="20"/>
  <c r="E17" i="20" s="1"/>
  <c r="D45" i="20"/>
  <c r="E45" i="20" s="1"/>
  <c r="M45" i="20"/>
  <c r="D19" i="20"/>
  <c r="E19" i="20" s="1"/>
  <c r="M19" i="20"/>
  <c r="D57" i="20"/>
  <c r="E57" i="20" s="1"/>
  <c r="M57" i="20"/>
  <c r="M27" i="20"/>
  <c r="D27" i="20"/>
  <c r="E27" i="20" s="1"/>
  <c r="D33" i="20"/>
  <c r="E33" i="20" s="1"/>
  <c r="M33" i="20"/>
  <c r="D59" i="20"/>
  <c r="E59" i="20" s="1"/>
  <c r="M59" i="20"/>
  <c r="D5" i="20"/>
  <c r="E5" i="20" s="1"/>
  <c r="M5" i="20"/>
  <c r="M40" i="20"/>
  <c r="D40" i="20"/>
  <c r="E40" i="20" s="1"/>
  <c r="D20" i="20"/>
  <c r="E20" i="20" s="1"/>
  <c r="M20" i="20"/>
  <c r="M49" i="20"/>
  <c r="D49" i="20"/>
  <c r="E49" i="20" s="1"/>
  <c r="M7" i="20"/>
  <c r="D7" i="20"/>
  <c r="E7" i="20" s="1"/>
  <c r="D48" i="20"/>
  <c r="E48" i="20" s="1"/>
  <c r="M48" i="20"/>
  <c r="M31" i="20"/>
  <c r="D31" i="20"/>
  <c r="E31" i="20" s="1"/>
  <c r="M61" i="20"/>
  <c r="D61" i="20"/>
  <c r="E61" i="20" s="1"/>
  <c r="D13" i="20"/>
  <c r="E13" i="20" s="1"/>
  <c r="M13" i="20"/>
  <c r="D54" i="20"/>
  <c r="E54" i="20" s="1"/>
  <c r="M54" i="20"/>
  <c r="M43" i="20"/>
  <c r="D43" i="20"/>
  <c r="E43" i="20" s="1"/>
  <c r="D14" i="20"/>
  <c r="E14" i="20" s="1"/>
  <c r="M14" i="20"/>
  <c r="D27" i="13" l="1"/>
  <c r="D30" i="13"/>
  <c r="C40" i="15"/>
  <c r="C42" i="15" s="1"/>
  <c r="J15" i="20"/>
  <c r="J24" i="20"/>
  <c r="J14" i="20"/>
  <c r="J59" i="20"/>
  <c r="J43" i="20"/>
  <c r="J35" i="20"/>
  <c r="J39" i="20"/>
  <c r="J58" i="20"/>
  <c r="J54" i="20"/>
  <c r="J38" i="20"/>
  <c r="J60" i="20"/>
  <c r="J29" i="20"/>
  <c r="J5" i="20"/>
  <c r="J57" i="20"/>
  <c r="J13" i="20"/>
  <c r="J19" i="20"/>
  <c r="J48" i="20"/>
  <c r="J10" i="20"/>
  <c r="J20" i="20"/>
  <c r="J33" i="20"/>
  <c r="J45" i="20"/>
  <c r="J7" i="20"/>
  <c r="J46" i="20"/>
  <c r="J61" i="20"/>
  <c r="J49" i="20"/>
  <c r="J52" i="20"/>
  <c r="J31" i="20"/>
  <c r="J30" i="20"/>
  <c r="J40" i="20"/>
  <c r="J27" i="20"/>
  <c r="J17" i="20"/>
  <c r="J34" i="20"/>
  <c r="J12" i="20"/>
  <c r="E62" i="20"/>
  <c r="J62" i="20" s="1"/>
  <c r="H17" i="20" l="1"/>
  <c r="H45" i="20" l="1"/>
  <c r="H41" i="20" l="1"/>
  <c r="H21" i="20"/>
  <c r="H53" i="20" l="1"/>
  <c r="H28" i="20" l="1"/>
  <c r="H37" i="20" l="1"/>
  <c r="H49" i="20" l="1"/>
  <c r="H42" i="20" l="1"/>
  <c r="H43" i="20"/>
  <c r="H24" i="20" l="1"/>
  <c r="H34" i="20"/>
  <c r="H52" i="20" l="1"/>
  <c r="H18" i="20" l="1"/>
  <c r="H35" i="20" l="1"/>
  <c r="H25" i="20" l="1"/>
  <c r="H22" i="20" l="1"/>
  <c r="H39" i="20" l="1"/>
  <c r="H27" i="20" l="1"/>
  <c r="H29" i="20"/>
  <c r="H64" i="20" l="1"/>
  <c r="H36" i="20" l="1"/>
  <c r="H26" i="20" l="1"/>
  <c r="H30" i="20"/>
  <c r="H33" i="20" l="1"/>
  <c r="H65" i="20" l="1"/>
  <c r="H63" i="20" l="1"/>
  <c r="H66" i="20" l="1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E31" i="23"/>
  <c r="F31" i="23"/>
  <c r="G31" i="23"/>
  <c r="H4" i="20"/>
  <c r="A32" i="23"/>
  <c r="A33" i="23"/>
  <c r="A34" i="23"/>
  <c r="A35" i="23"/>
  <c r="E35" i="23"/>
  <c r="F35" i="23"/>
  <c r="G35" i="23"/>
  <c r="H23" i="20"/>
  <c r="E21" i="23"/>
  <c r="F21" i="23"/>
  <c r="G21" i="23"/>
  <c r="H20" i="20"/>
  <c r="E17" i="23"/>
  <c r="F17" i="23"/>
  <c r="G17" i="23"/>
  <c r="H6" i="20"/>
  <c r="E25" i="23"/>
  <c r="F25" i="23"/>
  <c r="G25" i="23"/>
  <c r="H51" i="20"/>
  <c r="E30" i="23"/>
  <c r="F30" i="23"/>
  <c r="G30" i="23"/>
  <c r="H44" i="20"/>
  <c r="E24" i="23"/>
  <c r="F24" i="23"/>
  <c r="G24" i="23"/>
  <c r="H48" i="20"/>
  <c r="E29" i="23"/>
  <c r="F29" i="23"/>
  <c r="G29" i="23"/>
  <c r="H7" i="20"/>
  <c r="E20" i="23"/>
  <c r="F20" i="23"/>
  <c r="G20" i="23"/>
  <c r="H5" i="20"/>
  <c r="E28" i="23"/>
  <c r="F28" i="23"/>
  <c r="G28" i="23"/>
  <c r="H47" i="20"/>
  <c r="E23" i="23"/>
  <c r="F23" i="23"/>
  <c r="G23" i="23"/>
  <c r="H11" i="20"/>
  <c r="E33" i="23"/>
  <c r="F33" i="23"/>
  <c r="G33" i="23"/>
  <c r="H38" i="20"/>
  <c r="E27" i="23"/>
  <c r="F27" i="23"/>
  <c r="G27" i="23"/>
  <c r="H9" i="20"/>
  <c r="E16" i="23"/>
  <c r="F16" i="23"/>
  <c r="G16" i="23"/>
  <c r="H8" i="20"/>
  <c r="E34" i="23"/>
  <c r="F34" i="23"/>
  <c r="G34" i="23"/>
  <c r="H59" i="20"/>
  <c r="E18" i="23"/>
  <c r="F18" i="23"/>
  <c r="G18" i="23"/>
  <c r="H57" i="20"/>
  <c r="E10" i="23"/>
  <c r="F10" i="23"/>
  <c r="G10" i="23"/>
  <c r="H13" i="20"/>
  <c r="E13" i="23"/>
  <c r="F13" i="23"/>
  <c r="G13" i="23"/>
  <c r="H12" i="20"/>
  <c r="E32" i="23"/>
  <c r="F32" i="23"/>
  <c r="G32" i="23"/>
  <c r="H50" i="20"/>
  <c r="E22" i="23"/>
  <c r="F22" i="23"/>
  <c r="G22" i="23"/>
  <c r="H46" i="20"/>
  <c r="E15" i="23"/>
  <c r="F15" i="23"/>
  <c r="G15" i="23"/>
  <c r="H16" i="20"/>
  <c r="E9" i="23"/>
  <c r="F9" i="23"/>
  <c r="G9" i="23"/>
  <c r="H15" i="20"/>
  <c r="E11" i="23"/>
  <c r="F11" i="23"/>
  <c r="G11" i="23"/>
  <c r="H14" i="20"/>
  <c r="E8" i="23"/>
  <c r="F8" i="23"/>
  <c r="G8" i="23"/>
  <c r="H10" i="20"/>
  <c r="E12" i="23"/>
  <c r="F12" i="23"/>
  <c r="G12" i="23"/>
  <c r="H56" i="20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E26" i="23"/>
  <c r="F26" i="23"/>
  <c r="G26" i="23"/>
  <c r="E19" i="23"/>
  <c r="F19" i="23"/>
  <c r="G19" i="23"/>
  <c r="E14" i="23"/>
  <c r="F14" i="23"/>
  <c r="G14" i="23"/>
</calcChain>
</file>

<file path=xl/sharedStrings.xml><?xml version="1.0" encoding="utf-8"?>
<sst xmlns="http://schemas.openxmlformats.org/spreadsheetml/2006/main" count="3635" uniqueCount="580">
  <si>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</si>
  <si>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</si>
  <si>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</si>
  <si>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</si>
  <si>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</si>
  <si>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</si>
  <si>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</si>
  <si>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</si>
  <si>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</si>
  <si>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</si>
  <si>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</si>
  <si>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</si>
  <si>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</si>
  <si>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</si>
  <si>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</si>
  <si>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</si>
  <si>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</si>
  <si>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</si>
  <si>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</si>
  <si>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</si>
  <si>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</si>
  <si>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</si>
  <si>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</si>
  <si>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</si>
  <si>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</si>
  <si>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</si>
  <si>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</si>
  <si>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</si>
  <si>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</si>
  <si>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</si>
  <si>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</si>
  <si>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</si>
  <si>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</si>
  <si>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</si>
  <si>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</si>
  <si>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</si>
  <si>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</si>
  <si>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</si>
  <si>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</si>
  <si>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</si>
  <si>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</si>
  <si>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</si>
  <si>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</si>
  <si>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</si>
  <si>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</si>
  <si>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</si>
  <si>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</si>
  <si>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</si>
  <si>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</si>
  <si>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</si>
  <si>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</si>
  <si>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</si>
  <si>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</si>
  <si>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</si>
  <si>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</si>
  <si>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</si>
  <si>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</si>
  <si>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</si>
  <si>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</si>
  <si>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</si>
  <si>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</si>
  <si>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</si>
  <si>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</si>
  <si>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</si>
  <si>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</si>
  <si>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</si>
  <si>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</si>
  <si>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</si>
  <si>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</si>
  <si>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</si>
  <si>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</si>
  <si>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</si>
  <si>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</si>
  <si>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</si>
  <si>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</si>
  <si>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</si>
  <si>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</si>
  <si>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</si>
  <si>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</si>
  <si>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</si>
  <si>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</si>
  <si>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</si>
  <si>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</si>
  <si>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</si>
  <si>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</si>
  <si>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</si>
  <si>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</si>
  <si>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</si>
  <si>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</si>
  <si>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</si>
  <si>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</si>
  <si>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</si>
  <si>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</si>
  <si>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</si>
  <si>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</si>
  <si>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</si>
  <si>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</si>
  <si>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</si>
  <si>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</si>
  <si>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</si>
  <si>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</si>
  <si>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</si>
  <si>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</si>
  <si>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</si>
  <si>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</si>
  <si>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</si>
  <si>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</si>
  <si>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</si>
  <si>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</si>
  <si>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</si>
  <si>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</si>
  <si>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</si>
  <si>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</si>
  <si>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</si>
  <si>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</si>
  <si>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</si>
  <si>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</si>
  <si>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</si>
  <si>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</si>
  <si>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</si>
  <si>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</si>
  <si>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</si>
  <si>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</si>
  <si>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</si>
  <si>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</si>
  <si>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</si>
  <si>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</si>
  <si>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</si>
  <si>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</si>
  <si>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</si>
  <si>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</si>
  <si>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</si>
  <si>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</si>
  <si>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</si>
  <si>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</si>
  <si>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</si>
  <si>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</si>
  <si>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</si>
  <si>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</si>
  <si>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</si>
  <si>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</si>
  <si>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</si>
  <si>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</si>
  <si>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</si>
  <si>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</si>
  <si>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</si>
  <si>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</si>
  <si>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</si>
  <si>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</si>
  <si>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</si>
  <si>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</si>
  <si>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</si>
  <si>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</si>
  <si>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</si>
  <si>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</si>
  <si>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</si>
  <si>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</si>
  <si>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</si>
  <si>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</si>
  <si>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</si>
  <si>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</si>
  <si>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</si>
  <si>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</si>
  <si>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</si>
  <si>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</si>
  <si>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</si>
  <si>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</si>
  <si>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</si>
  <si>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</si>
  <si>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</si>
  <si>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</si>
  <si>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</si>
  <si>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</si>
  <si>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</si>
  <si>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</si>
  <si>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</si>
  <si>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</si>
  <si>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</si>
  <si>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</si>
  <si>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</si>
  <si>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</si>
  <si>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</si>
  <si>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</si>
  <si>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</si>
  <si>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</si>
  <si>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</si>
  <si>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</si>
  <si>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</si>
  <si>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</si>
  <si>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</si>
  <si>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</si>
  <si>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</si>
  <si>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</si>
  <si>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</si>
  <si>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</si>
  <si>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</si>
  <si>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</si>
  <si>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</si>
  <si>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</si>
  <si>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</si>
  <si>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</si>
  <si>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</si>
  <si>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</si>
  <si>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</si>
  <si>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</si>
  <si>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</si>
  <si>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</si>
  <si>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</si>
  <si>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</si>
  <si>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</si>
  <si>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</si>
  <si>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</si>
  <si>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</si>
  <si>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</si>
  <si>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</si>
  <si>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</si>
  <si>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</si>
  <si>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</si>
  <si>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</si>
  <si>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</si>
  <si>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</si>
  <si>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</si>
  <si>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</si>
  <si>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</si>
  <si>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</si>
  <si>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</si>
  <si>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</si>
  <si>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</si>
  <si>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</si>
  <si>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</si>
  <si>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</si>
  <si>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</si>
  <si>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</si>
  <si>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</si>
  <si>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</si>
  <si>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</si>
  <si>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</si>
  <si>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</si>
  <si>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</si>
  <si>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</si>
  <si>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</si>
  <si>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</si>
  <si>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</si>
  <si>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</si>
  <si>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</si>
  <si>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</si>
  <si>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</si>
  <si>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</si>
  <si>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</si>
  <si>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</si>
  <si>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</si>
  <si>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</si>
  <si>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</si>
  <si>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</si>
  <si>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</si>
  <si>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</si>
  <si>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</si>
  <si>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</si>
  <si>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</si>
  <si>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</si>
  <si>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</si>
  <si>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</si>
  <si>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</si>
  <si>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</si>
  <si>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</si>
  <si>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</si>
  <si>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</si>
  <si>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</si>
  <si>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</si>
  <si>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</si>
  <si>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</si>
  <si>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</si>
  <si>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</si>
  <si>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</si>
  <si>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</si>
  <si>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</si>
  <si>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</si>
  <si>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</si>
  <si>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</si>
  <si>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</si>
  <si>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</si>
  <si>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</si>
  <si>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</si>
  <si>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</si>
  <si>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</si>
  <si>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</si>
  <si>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</si>
  <si>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</si>
  <si>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</si>
  <si>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</si>
  <si>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</si>
  <si>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</si>
  <si>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</si>
  <si>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</si>
  <si>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</si>
  <si>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</si>
  <si>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</si>
  <si>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</si>
  <si>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</si>
  <si>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</si>
  <si>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</si>
  <si>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</si>
  <si>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</si>
  <si>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</si>
  <si>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</si>
  <si>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</si>
  <si>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</si>
  <si>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</si>
  <si>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</si>
  <si>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</si>
  <si>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</si>
  <si>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</si>
  <si>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</si>
  <si>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</si>
  <si>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</si>
  <si>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</si>
  <si>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</si>
  <si>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</si>
  <si>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</si>
  <si>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</si>
  <si>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</si>
  <si>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</si>
  <si>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</si>
  <si>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</si>
  <si>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</si>
  <si>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</si>
  <si>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</si>
  <si>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</si>
  <si>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</si>
  <si>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</si>
  <si>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</si>
  <si>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</si>
  <si>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</si>
  <si>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</si>
  <si>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</si>
  <si>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</si>
  <si>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</si>
  <si>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</si>
  <si>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</si>
  <si>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</si>
  <si>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</si>
  <si>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</si>
  <si>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</si>
  <si>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</si>
  <si>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</si>
  <si>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</si>
  <si>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</si>
  <si>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</si>
  <si>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</si>
  <si>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</si>
  <si>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</si>
  <si>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</si>
  <si>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</si>
  <si>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</si>
  <si>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</si>
  <si>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</si>
  <si>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</si>
  <si>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</si>
  <si>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</si>
  <si>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</si>
  <si>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</si>
  <si>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</si>
  <si>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</si>
  <si>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</si>
  <si>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</si>
  <si>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</si>
  <si>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</si>
  <si>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</si>
  <si>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</si>
  <si>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</si>
  <si>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</si>
  <si>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</si>
  <si>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</si>
  <si>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</si>
  <si>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</si>
  <si>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</si>
  <si>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</si>
  <si>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</si>
  <si>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</si>
  <si>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</si>
  <si>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</si>
  <si>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</si>
  <si>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</si>
  <si>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</si>
  <si>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</si>
  <si>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</si>
  <si>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</si>
  <si>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</si>
  <si>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</si>
  <si>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</si>
  <si>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</si>
  <si>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</si>
  <si>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</si>
  <si>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</si>
  <si>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</si>
  <si>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</si>
  <si>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</si>
  <si>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</si>
  <si>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</si>
  <si>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</si>
  <si>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</si>
  <si>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</si>
  <si>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</si>
  <si>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</si>
  <si>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</si>
  <si>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</si>
  <si>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</si>
  <si>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</si>
  <si>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</si>
  <si>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</si>
  <si>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</si>
  <si>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</si>
  <si>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</si>
  <si>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</si>
  <si>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</si>
  <si>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</si>
  <si>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</si>
  <si>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</si>
  <si>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</si>
  <si>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</si>
  <si>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</si>
  <si>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</si>
  <si>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</si>
  <si>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</si>
  <si>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</si>
  <si>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</si>
  <si>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</si>
  <si>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</si>
  <si>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</si>
  <si>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</si>
  <si>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</si>
  <si>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</si>
  <si>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</si>
  <si>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</si>
  <si>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</si>
  <si>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</si>
  <si>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</si>
  <si>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</si>
  <si>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</si>
  <si>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</si>
  <si>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</si>
  <si>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</si>
  <si>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</si>
  <si>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</si>
  <si>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</si>
  <si>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</si>
  <si>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</si>
  <si>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</si>
  <si>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</si>
  <si>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</si>
  <si>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</si>
  <si>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</si>
  <si>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</si>
  <si>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</si>
  <si>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</si>
  <si>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</si>
  <si>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</si>
  <si>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</si>
  <si>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</si>
  <si>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</si>
  <si>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</si>
  <si>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</si>
  <si>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</si>
  <si>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</si>
  <si>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</si>
  <si>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</si>
  <si>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</si>
  <si>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</si>
  <si>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</si>
  <si>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</si>
  <si>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</si>
  <si>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</si>
  <si>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</si>
  <si>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</si>
  <si>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</si>
  <si>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</si>
  <si>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</si>
  <si>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</si>
  <si>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</si>
  <si>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</si>
  <si>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</si>
  <si>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</si>
  <si>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</si>
  <si>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</si>
  <si>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</si>
  <si>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</si>
  <si>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</si>
  <si>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</si>
  <si>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</si>
  <si>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</si>
  <si>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</si>
  <si>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</si>
  <si>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</si>
  <si>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</si>
  <si>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</si>
  <si>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</si>
  <si>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</si>
  <si>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</si>
  <si>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</si>
  <si>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</si>
  <si>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</si>
  <si>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</si>
  <si>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</si>
  <si>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</si>
  <si>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</si>
  <si>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</si>
  <si>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</si>
  <si>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</si>
  <si>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</si>
  <si>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</si>
  <si>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</si>
  <si>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</si>
  <si>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</si>
  <si>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</si>
  <si>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</si>
  <si>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</si>
  <si>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</si>
  <si>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</si>
  <si>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</si>
  <si>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</si>
  <si>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</si>
  <si>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</si>
  <si>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</si>
  <si>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</si>
  <si>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</si>
  <si>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</si>
  <si>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</si>
  <si>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</si>
  <si>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</si>
  <si>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</si>
  <si>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</si>
  <si>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</si>
  <si>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</si>
  <si>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</si>
  <si>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</si>
  <si>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</si>
  <si>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</si>
  <si>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</si>
  <si>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</si>
  <si>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</si>
  <si>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</si>
  <si>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</si>
  <si>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</si>
  <si>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</si>
  <si>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</si>
  <si>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</si>
  <si>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</si>
  <si>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</si>
  <si>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</si>
  <si>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</si>
  <si>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</si>
  <si>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</si>
  <si>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</si>
  <si>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</si>
  <si>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</si>
  <si>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</si>
  <si>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</si>
  <si>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Rate of change in increase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</si>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</sst>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6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24464.911064</c:v>
                </c:pt>
                <c:pt idx="1">
                  <c:v>24464.911064</c:v>
                </c:pt>
                <c:pt idx="2">
                  <c:v>24464.911064</c:v>
                </c:pt>
                <c:pt idx="3">
                  <c:v>24464.911064</c:v>
                </c:pt>
                <c:pt idx="4">
                  <c:v>24464.911064</c:v>
                </c:pt>
                <c:pt idx="5">
                  <c:v>24464.911064</c:v>
                </c:pt>
                <c:pt idx="6">
                  <c:v>24464.911064</c:v>
                </c:pt>
                <c:pt idx="7">
                  <c:v>24464.911064</c:v>
                </c:pt>
                <c:pt idx="8">
                  <c:v>24464.911064</c:v>
                </c:pt>
                <c:pt idx="9">
                  <c:v>24464.911064</c:v>
                </c:pt>
                <c:pt idx="10">
                  <c:v>24464.911064</c:v>
                </c:pt>
                <c:pt idx="11">
                  <c:v>24464.911064</c:v>
                </c:pt>
                <c:pt idx="12">
                  <c:v>24464.911064</c:v>
                </c:pt>
                <c:pt idx="13">
                  <c:v>24464.911064</c:v>
                </c:pt>
                <c:pt idx="14">
                  <c:v>24464.911064</c:v>
                </c:pt>
                <c:pt idx="15">
                  <c:v>24464.911064</c:v>
                </c:pt>
                <c:pt idx="16">
                  <c:v>24464.911064</c:v>
                </c:pt>
                <c:pt idx="17">
                  <c:v>24464.911064</c:v>
                </c:pt>
                <c:pt idx="18">
                  <c:v>24464.911064</c:v>
                </c:pt>
                <c:pt idx="19">
                  <c:v>24464.911064</c:v>
                </c:pt>
                <c:pt idx="20">
                  <c:v>24464.911064</c:v>
                </c:pt>
                <c:pt idx="21">
                  <c:v>24464.911064</c:v>
                </c:pt>
                <c:pt idx="22">
                  <c:v>24464.911064</c:v>
                </c:pt>
                <c:pt idx="23">
                  <c:v>24464.911064</c:v>
                </c:pt>
                <c:pt idx="24">
                  <c:v>24464.911064</c:v>
                </c:pt>
                <c:pt idx="25">
                  <c:v>24464.911064</c:v>
                </c:pt>
                <c:pt idx="26">
                  <c:v>24464.911064</c:v>
                </c:pt>
                <c:pt idx="27">
                  <c:v>24464.911064</c:v>
                </c:pt>
                <c:pt idx="28">
                  <c:v>24464.911064</c:v>
                </c:pt>
                <c:pt idx="29">
                  <c:v>24464.911064</c:v>
                </c:pt>
                <c:pt idx="30">
                  <c:v>24464.911064</c:v>
                </c:pt>
                <c:pt idx="31">
                  <c:v>24464.911064</c:v>
                </c:pt>
                <c:pt idx="32">
                  <c:v>24464.911064</c:v>
                </c:pt>
                <c:pt idx="33">
                  <c:v>24464.911064</c:v>
                </c:pt>
                <c:pt idx="34">
                  <c:v>24464.911064</c:v>
                </c:pt>
                <c:pt idx="35">
                  <c:v>24464.911064</c:v>
                </c:pt>
                <c:pt idx="36">
                  <c:v>24464.911064</c:v>
                </c:pt>
                <c:pt idx="37">
                  <c:v>24464.911064</c:v>
                </c:pt>
                <c:pt idx="38">
                  <c:v>24464.911064</c:v>
                </c:pt>
                <c:pt idx="39">
                  <c:v>24464.911064</c:v>
                </c:pt>
                <c:pt idx="40">
                  <c:v>24464.911064</c:v>
                </c:pt>
                <c:pt idx="41">
                  <c:v>24464.911064</c:v>
                </c:pt>
                <c:pt idx="42">
                  <c:v>24464.911064</c:v>
                </c:pt>
                <c:pt idx="43">
                  <c:v>24464.911064</c:v>
                </c:pt>
                <c:pt idx="44">
                  <c:v>24464.911064</c:v>
                </c:pt>
                <c:pt idx="45">
                  <c:v>24464.911064</c:v>
                </c:pt>
                <c:pt idx="46">
                  <c:v>24464.911064</c:v>
                </c:pt>
                <c:pt idx="47">
                  <c:v>24464.911064</c:v>
                </c:pt>
                <c:pt idx="48">
                  <c:v>24464.911064</c:v>
                </c:pt>
                <c:pt idx="49">
                  <c:v>24464.911064</c:v>
                </c:pt>
                <c:pt idx="50">
                  <c:v>24464.911064</c:v>
                </c:pt>
                <c:pt idx="51">
                  <c:v>24464.911064</c:v>
                </c:pt>
                <c:pt idx="52">
                  <c:v>24464.911064</c:v>
                </c:pt>
                <c:pt idx="53">
                  <c:v>24464.911064</c:v>
                </c:pt>
                <c:pt idx="54">
                  <c:v>24464.911064</c:v>
                </c:pt>
                <c:pt idx="55">
                  <c:v>24464.911064</c:v>
                </c:pt>
                <c:pt idx="56">
                  <c:v>24464.911064</c:v>
                </c:pt>
                <c:pt idx="57">
                  <c:v>24464.911064</c:v>
                </c:pt>
                <c:pt idx="58">
                  <c:v>24464.911064</c:v>
                </c:pt>
                <c:pt idx="59">
                  <c:v>24464.911064</c:v>
                </c:pt>
                <c:pt idx="60">
                  <c:v>24464.911064</c:v>
                </c:pt>
                <c:pt idx="61">
                  <c:v>24464.911064</c:v>
                </c:pt>
                <c:pt idx="62">
                  <c:v>24464.911064</c:v>
                </c:pt>
                <c:pt idx="63">
                  <c:v>24464.911064</c:v>
                </c:pt>
                <c:pt idx="64">
                  <c:v>24464.911064</c:v>
                </c:pt>
                <c:pt idx="65">
                  <c:v>24464.911064</c:v>
                </c:pt>
                <c:pt idx="66">
                  <c:v>24464.911064</c:v>
                </c:pt>
                <c:pt idx="67">
                  <c:v>24464.911064</c:v>
                </c:pt>
                <c:pt idx="68">
                  <c:v>24464.911064</c:v>
                </c:pt>
                <c:pt idx="69">
                  <c:v>24464.911064</c:v>
                </c:pt>
                <c:pt idx="70">
                  <c:v>24464.911064</c:v>
                </c:pt>
                <c:pt idx="71">
                  <c:v>24464.911064</c:v>
                </c:pt>
                <c:pt idx="72">
                  <c:v>24464.911064</c:v>
                </c:pt>
                <c:pt idx="73">
                  <c:v>24464.911064</c:v>
                </c:pt>
                <c:pt idx="74">
                  <c:v>24464.911064</c:v>
                </c:pt>
                <c:pt idx="75">
                  <c:v>24464.911064</c:v>
                </c:pt>
                <c:pt idx="76">
                  <c:v>24464.911064</c:v>
                </c:pt>
                <c:pt idx="77">
                  <c:v>24464.911064</c:v>
                </c:pt>
                <c:pt idx="78">
                  <c:v>24464.911064</c:v>
                </c:pt>
                <c:pt idx="79">
                  <c:v>24464.911064</c:v>
                </c:pt>
                <c:pt idx="80">
                  <c:v>24464.911064</c:v>
                </c:pt>
                <c:pt idx="81">
                  <c:v>24464.911064</c:v>
                </c:pt>
                <c:pt idx="82">
                  <c:v>24464.911064</c:v>
                </c:pt>
                <c:pt idx="83">
                  <c:v>24464.911064</c:v>
                </c:pt>
                <c:pt idx="84">
                  <c:v>24464.911064</c:v>
                </c:pt>
                <c:pt idx="85">
                  <c:v>24464.911064</c:v>
                </c:pt>
                <c:pt idx="86">
                  <c:v>24464.911064</c:v>
                </c:pt>
                <c:pt idx="87">
                  <c:v>24464.911064</c:v>
                </c:pt>
                <c:pt idx="88">
                  <c:v>24464.911064</c:v>
                </c:pt>
                <c:pt idx="89">
                  <c:v>24464.911064</c:v>
                </c:pt>
                <c:pt idx="90">
                  <c:v>24464.911064</c:v>
                </c:pt>
                <c:pt idx="91">
                  <c:v>24464.911064</c:v>
                </c:pt>
                <c:pt idx="92">
                  <c:v>24464.911064</c:v>
                </c:pt>
                <c:pt idx="93">
                  <c:v>24464.911064</c:v>
                </c:pt>
                <c:pt idx="94">
                  <c:v>24464.911064</c:v>
                </c:pt>
                <c:pt idx="95">
                  <c:v>24464.911064</c:v>
                </c:pt>
                <c:pt idx="96">
                  <c:v>24464.911064</c:v>
                </c:pt>
                <c:pt idx="97">
                  <c:v>24464.911064</c:v>
                </c:pt>
                <c:pt idx="98">
                  <c:v>24464.911064</c:v>
                </c:pt>
                <c:pt idx="99">
                  <c:v>24464.911064</c:v>
                </c:pt>
                <c:pt idx="100">
                  <c:v>24464.911064</c:v>
                </c:pt>
                <c:pt idx="101">
                  <c:v>24464.911064</c:v>
                </c:pt>
                <c:pt idx="102">
                  <c:v>24464.911064</c:v>
                </c:pt>
                <c:pt idx="103">
                  <c:v>24464.911064</c:v>
                </c:pt>
                <c:pt idx="104">
                  <c:v>24464.911064</c:v>
                </c:pt>
                <c:pt idx="105">
                  <c:v>24464.911064</c:v>
                </c:pt>
                <c:pt idx="106">
                  <c:v>24464.911064</c:v>
                </c:pt>
                <c:pt idx="107">
                  <c:v>24464.911064</c:v>
                </c:pt>
                <c:pt idx="108">
                  <c:v>24464.911064</c:v>
                </c:pt>
                <c:pt idx="109">
                  <c:v>24464.911064</c:v>
                </c:pt>
                <c:pt idx="110">
                  <c:v>24464.911064</c:v>
                </c:pt>
                <c:pt idx="111">
                  <c:v>24464.911064</c:v>
                </c:pt>
                <c:pt idx="112">
                  <c:v>24464.911064</c:v>
                </c:pt>
                <c:pt idx="113">
                  <c:v>24464.911064</c:v>
                </c:pt>
                <c:pt idx="114">
                  <c:v>24464.911064</c:v>
                </c:pt>
                <c:pt idx="115">
                  <c:v>24464.911064</c:v>
                </c:pt>
                <c:pt idx="116">
                  <c:v>24464.911064</c:v>
                </c:pt>
                <c:pt idx="117">
                  <c:v>24464.911064</c:v>
                </c:pt>
                <c:pt idx="118">
                  <c:v>24464.911064</c:v>
                </c:pt>
                <c:pt idx="119">
                  <c:v>24464.911064</c:v>
                </c:pt>
                <c:pt idx="120">
                  <c:v>24464.911064</c:v>
                </c:pt>
                <c:pt idx="121">
                  <c:v>24464.911064</c:v>
                </c:pt>
                <c:pt idx="122">
                  <c:v>24464.911064</c:v>
                </c:pt>
                <c:pt idx="123">
                  <c:v>24464.911064</c:v>
                </c:pt>
                <c:pt idx="124">
                  <c:v>24464.911064</c:v>
                </c:pt>
                <c:pt idx="125">
                  <c:v>24464.911064</c:v>
                </c:pt>
                <c:pt idx="126">
                  <c:v>24464.911064</c:v>
                </c:pt>
                <c:pt idx="127">
                  <c:v>24464.911064</c:v>
                </c:pt>
                <c:pt idx="128">
                  <c:v>24464.911064</c:v>
                </c:pt>
                <c:pt idx="129">
                  <c:v>24464.911064</c:v>
                </c:pt>
                <c:pt idx="130">
                  <c:v>24464.911064</c:v>
                </c:pt>
                <c:pt idx="131">
                  <c:v>24464.911064</c:v>
                </c:pt>
                <c:pt idx="132">
                  <c:v>24464.911064</c:v>
                </c:pt>
                <c:pt idx="133">
                  <c:v>24464.911064</c:v>
                </c:pt>
                <c:pt idx="134">
                  <c:v>24464.911064</c:v>
                </c:pt>
                <c:pt idx="135">
                  <c:v>24464.911064</c:v>
                </c:pt>
                <c:pt idx="136">
                  <c:v>24464.911064</c:v>
                </c:pt>
                <c:pt idx="137">
                  <c:v>24464.911064</c:v>
                </c:pt>
                <c:pt idx="138">
                  <c:v>24464.911064</c:v>
                </c:pt>
                <c:pt idx="139">
                  <c:v>24464.911064</c:v>
                </c:pt>
                <c:pt idx="140">
                  <c:v>24464.911064</c:v>
                </c:pt>
                <c:pt idx="141">
                  <c:v>24464.911064</c:v>
                </c:pt>
                <c:pt idx="142">
                  <c:v>24464.911064</c:v>
                </c:pt>
                <c:pt idx="143">
                  <c:v>24464.911064</c:v>
                </c:pt>
                <c:pt idx="144">
                  <c:v>24464.911064</c:v>
                </c:pt>
                <c:pt idx="145">
                  <c:v>24464.911064</c:v>
                </c:pt>
                <c:pt idx="146">
                  <c:v>24464.911064</c:v>
                </c:pt>
                <c:pt idx="147">
                  <c:v>24464.911064</c:v>
                </c:pt>
                <c:pt idx="148">
                  <c:v>24464.911064</c:v>
                </c:pt>
                <c:pt idx="149">
                  <c:v>24464.911064</c:v>
                </c:pt>
                <c:pt idx="150">
                  <c:v>24464.911064</c:v>
                </c:pt>
                <c:pt idx="151">
                  <c:v>24464.911064</c:v>
                </c:pt>
                <c:pt idx="152">
                  <c:v>24464.911064</c:v>
                </c:pt>
                <c:pt idx="153">
                  <c:v>24464.911064</c:v>
                </c:pt>
                <c:pt idx="154">
                  <c:v>24464.911064</c:v>
                </c:pt>
                <c:pt idx="155">
                  <c:v>24464.911064</c:v>
                </c:pt>
                <c:pt idx="156">
                  <c:v>24464.911064</c:v>
                </c:pt>
                <c:pt idx="157">
                  <c:v>24464.911064</c:v>
                </c:pt>
                <c:pt idx="158">
                  <c:v>24464.911064</c:v>
                </c:pt>
                <c:pt idx="159">
                  <c:v>24464.911064</c:v>
                </c:pt>
                <c:pt idx="160">
                  <c:v>24464.911064</c:v>
                </c:pt>
                <c:pt idx="161">
                  <c:v>24464.911064</c:v>
                </c:pt>
                <c:pt idx="162">
                  <c:v>24464.911064</c:v>
                </c:pt>
                <c:pt idx="163">
                  <c:v>24464.911064</c:v>
                </c:pt>
                <c:pt idx="164">
                  <c:v>24464.911064</c:v>
                </c:pt>
                <c:pt idx="165">
                  <c:v>24464.911064</c:v>
                </c:pt>
                <c:pt idx="166">
                  <c:v>24464.911064</c:v>
                </c:pt>
                <c:pt idx="167">
                  <c:v>24464.911064</c:v>
                </c:pt>
                <c:pt idx="168">
                  <c:v>24464.911064</c:v>
                </c:pt>
                <c:pt idx="169">
                  <c:v>24464.911064</c:v>
                </c:pt>
                <c:pt idx="170">
                  <c:v>24464.911064</c:v>
                </c:pt>
                <c:pt idx="171">
                  <c:v>24464.911064</c:v>
                </c:pt>
                <c:pt idx="172">
                  <c:v>24464.911064</c:v>
                </c:pt>
                <c:pt idx="173">
                  <c:v>24464.911064</c:v>
                </c:pt>
                <c:pt idx="174">
                  <c:v>24464.911064</c:v>
                </c:pt>
                <c:pt idx="175">
                  <c:v>24464.911064</c:v>
                </c:pt>
                <c:pt idx="176">
                  <c:v>24464.911064</c:v>
                </c:pt>
                <c:pt idx="177">
                  <c:v>24464.911064</c:v>
                </c:pt>
                <c:pt idx="178">
                  <c:v>24464.911064</c:v>
                </c:pt>
                <c:pt idx="179">
                  <c:v>24464.911064</c:v>
                </c:pt>
                <c:pt idx="180">
                  <c:v>24464.911064</c:v>
                </c:pt>
                <c:pt idx="181">
                  <c:v>24464.911064</c:v>
                </c:pt>
                <c:pt idx="182">
                  <c:v>24464.911064</c:v>
                </c:pt>
                <c:pt idx="183">
                  <c:v>24464.911064</c:v>
                </c:pt>
                <c:pt idx="184">
                  <c:v>24464.911064</c:v>
                </c:pt>
                <c:pt idx="185">
                  <c:v>24464.911064</c:v>
                </c:pt>
                <c:pt idx="186">
                  <c:v>24464.911064</c:v>
                </c:pt>
                <c:pt idx="187">
                  <c:v>24464.911064</c:v>
                </c:pt>
                <c:pt idx="188">
                  <c:v>24464.911064</c:v>
                </c:pt>
                <c:pt idx="189">
                  <c:v>24464.911064</c:v>
                </c:pt>
                <c:pt idx="190">
                  <c:v>24464.911064</c:v>
                </c:pt>
                <c:pt idx="191">
                  <c:v>24464.911064</c:v>
                </c:pt>
                <c:pt idx="192">
                  <c:v>24464.911064</c:v>
                </c:pt>
                <c:pt idx="193">
                  <c:v>24464.911064</c:v>
                </c:pt>
                <c:pt idx="194">
                  <c:v>24464.911064</c:v>
                </c:pt>
                <c:pt idx="195">
                  <c:v>24464.911064</c:v>
                </c:pt>
                <c:pt idx="196">
                  <c:v>24464.911064</c:v>
                </c:pt>
                <c:pt idx="197">
                  <c:v>24464.911064</c:v>
                </c:pt>
                <c:pt idx="198">
                  <c:v>24464.911064</c:v>
                </c:pt>
                <c:pt idx="199">
                  <c:v>24464.911064</c:v>
                </c:pt>
                <c:pt idx="200">
                  <c:v>24464.911064</c:v>
                </c:pt>
                <c:pt idx="201">
                  <c:v>24464.911064</c:v>
                </c:pt>
                <c:pt idx="202">
                  <c:v>24464.911064</c:v>
                </c:pt>
                <c:pt idx="203">
                  <c:v>24464.911064</c:v>
                </c:pt>
                <c:pt idx="204">
                  <c:v>24464.911064</c:v>
                </c:pt>
                <c:pt idx="205">
                  <c:v>24464.911064</c:v>
                </c:pt>
                <c:pt idx="206">
                  <c:v>24464.911064</c:v>
                </c:pt>
                <c:pt idx="207">
                  <c:v>24464.911064</c:v>
                </c:pt>
                <c:pt idx="208">
                  <c:v>24464.911064</c:v>
                </c:pt>
                <c:pt idx="209">
                  <c:v>24464.911064</c:v>
                </c:pt>
                <c:pt idx="210">
                  <c:v>24464.911064</c:v>
                </c:pt>
                <c:pt idx="211">
                  <c:v>24464.911064</c:v>
                </c:pt>
                <c:pt idx="212">
                  <c:v>24464.911064</c:v>
                </c:pt>
                <c:pt idx="213">
                  <c:v>24464.911064</c:v>
                </c:pt>
                <c:pt idx="214">
                  <c:v>24464.911064</c:v>
                </c:pt>
                <c:pt idx="215">
                  <c:v>24464.911064</c:v>
                </c:pt>
                <c:pt idx="216">
                  <c:v>24464.911064</c:v>
                </c:pt>
                <c:pt idx="217">
                  <c:v>24464.911064</c:v>
                </c:pt>
                <c:pt idx="218">
                  <c:v>24464.911064</c:v>
                </c:pt>
                <c:pt idx="219">
                  <c:v>24464.911064</c:v>
                </c:pt>
                <c:pt idx="220">
                  <c:v>24464.911064</c:v>
                </c:pt>
                <c:pt idx="221">
                  <c:v>24464.911064</c:v>
                </c:pt>
                <c:pt idx="222">
                  <c:v>24464.911064</c:v>
                </c:pt>
                <c:pt idx="223">
                  <c:v>24464.911064</c:v>
                </c:pt>
                <c:pt idx="224">
                  <c:v>24464.911064</c:v>
                </c:pt>
                <c:pt idx="225">
                  <c:v>24464.911064</c:v>
                </c:pt>
                <c:pt idx="226">
                  <c:v>24464.911064</c:v>
                </c:pt>
                <c:pt idx="227">
                  <c:v>24464.911064</c:v>
                </c:pt>
                <c:pt idx="228">
                  <c:v>24464.911064</c:v>
                </c:pt>
                <c:pt idx="229">
                  <c:v>24464.911064</c:v>
                </c:pt>
                <c:pt idx="230">
                  <c:v>24464.911064</c:v>
                </c:pt>
                <c:pt idx="231">
                  <c:v>24464.911064</c:v>
                </c:pt>
                <c:pt idx="232">
                  <c:v>24464.911064</c:v>
                </c:pt>
                <c:pt idx="233">
                  <c:v>24464.911064</c:v>
                </c:pt>
                <c:pt idx="234">
                  <c:v>24464.911064</c:v>
                </c:pt>
                <c:pt idx="235">
                  <c:v>24464.911064</c:v>
                </c:pt>
                <c:pt idx="236">
                  <c:v>24464.911064</c:v>
                </c:pt>
                <c:pt idx="237">
                  <c:v>24464.911064</c:v>
                </c:pt>
                <c:pt idx="238">
                  <c:v>24464.911064</c:v>
                </c:pt>
                <c:pt idx="239">
                  <c:v>24464.911064</c:v>
                </c:pt>
                <c:pt idx="240">
                  <c:v>24464.911064</c:v>
                </c:pt>
                <c:pt idx="241">
                  <c:v>24464.911064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1.0770715233385599</c:v>
                </c:pt>
                <c:pt idx="1">
                  <c:v>1.3510634020825796</c:v>
                </c:pt>
                <c:pt idx="2">
                  <c:v>1.7006392473766736</c:v>
                </c:pt>
                <c:pt idx="3">
                  <c:v>2.324206971414787</c:v>
                </c:pt>
                <c:pt idx="4">
                  <c:v>4.4027660515418328</c:v>
                </c:pt>
                <c:pt idx="5">
                  <c:v>6.1695412696498213</c:v>
                </c:pt>
                <c:pt idx="6">
                  <c:v>7.3788847344510113</c:v>
                </c:pt>
                <c:pt idx="7">
                  <c:v>9.655851726772001</c:v>
                </c:pt>
                <c:pt idx="8">
                  <c:v>10.921883166485747</c:v>
                </c:pt>
                <c:pt idx="9">
                  <c:v>13.576769991557111</c:v>
                </c:pt>
                <c:pt idx="10">
                  <c:v>17.762232139267478</c:v>
                </c:pt>
                <c:pt idx="11">
                  <c:v>19.368391428456558</c:v>
                </c:pt>
                <c:pt idx="12">
                  <c:v>34.220640855546172</c:v>
                </c:pt>
                <c:pt idx="13">
                  <c:v>42.799421058979618</c:v>
                </c:pt>
                <c:pt idx="14">
                  <c:v>54.212600008040845</c:v>
                </c:pt>
                <c:pt idx="15">
                  <c:v>67.912193945241825</c:v>
                </c:pt>
                <c:pt idx="16">
                  <c:v>86.600329674747712</c:v>
                </c:pt>
                <c:pt idx="17">
                  <c:v>115.20886101395087</c:v>
                </c:pt>
                <c:pt idx="18">
                  <c:v>143.25996059984723</c:v>
                </c:pt>
                <c:pt idx="19">
                  <c:v>185.19016604350099</c:v>
                </c:pt>
                <c:pt idx="20">
                  <c:v>206.87331644755358</c:v>
                </c:pt>
                <c:pt idx="21">
                  <c:v>231.59872150524666</c:v>
                </c:pt>
                <c:pt idx="22">
                  <c:v>254.75859365577134</c:v>
                </c:pt>
                <c:pt idx="23">
                  <c:v>280.23445302134849</c:v>
                </c:pt>
                <c:pt idx="24">
                  <c:v>308.2578983234834</c:v>
                </c:pt>
                <c:pt idx="25">
                  <c:v>339.08368815583174</c:v>
                </c:pt>
                <c:pt idx="26">
                  <c:v>372.99205697141497</c:v>
                </c:pt>
                <c:pt idx="27">
                  <c:v>410.2912626685565</c:v>
                </c:pt>
                <c:pt idx="28">
                  <c:v>451.32038893541215</c:v>
                </c:pt>
                <c:pt idx="29">
                  <c:v>496.45242782895343</c:v>
                </c:pt>
                <c:pt idx="30">
                  <c:v>546.0976706118488</c:v>
                </c:pt>
                <c:pt idx="31">
                  <c:v>600.70743767303372</c:v>
                </c:pt>
                <c:pt idx="32">
                  <c:v>660.77818144033711</c:v>
                </c:pt>
                <c:pt idx="33">
                  <c:v>726.85599958437081</c:v>
                </c:pt>
                <c:pt idx="34">
                  <c:v>799.54159954280806</c:v>
                </c:pt>
                <c:pt idx="35">
                  <c:v>879.4957594970889</c:v>
                </c:pt>
                <c:pt idx="36">
                  <c:v>967.4453354467978</c:v>
                </c:pt>
                <c:pt idx="37">
                  <c:v>1064.1898689914776</c:v>
                </c:pt>
                <c:pt idx="38">
                  <c:v>1170.6088558906254</c:v>
                </c:pt>
                <c:pt idx="39">
                  <c:v>1287.6697414796879</c:v>
                </c:pt>
                <c:pt idx="40">
                  <c:v>1416.4367156276569</c:v>
                </c:pt>
                <c:pt idx="41">
                  <c:v>1558.0803871904227</c:v>
                </c:pt>
                <c:pt idx="42">
                  <c:v>1713.888425909465</c:v>
                </c:pt>
                <c:pt idx="43">
                  <c:v>1885.2772685004115</c:v>
                </c:pt>
                <c:pt idx="44">
                  <c:v>2073.8049953504533</c:v>
                </c:pt>
                <c:pt idx="45">
                  <c:v>2281.1854948854984</c:v>
                </c:pt>
                <c:pt idx="46">
                  <c:v>2509.3040443740483</c:v>
                </c:pt>
                <c:pt idx="47">
                  <c:v>2760.2344488114536</c:v>
                </c:pt>
                <c:pt idx="48">
                  <c:v>3036.2578936925988</c:v>
                </c:pt>
                <c:pt idx="49">
                  <c:v>3339.8836830618588</c:v>
                </c:pt>
                <c:pt idx="50">
                  <c:v>3673.872051368045</c:v>
                </c:pt>
                <c:pt idx="51">
                  <c:v>4041.2592565048499</c:v>
                </c:pt>
                <c:pt idx="52">
                  <c:v>4445.3851821553353</c:v>
                </c:pt>
                <c:pt idx="53">
                  <c:v>4889.9237003708686</c:v>
                </c:pt>
                <c:pt idx="54">
                  <c:v>5378.9160704079559</c:v>
                </c:pt>
                <c:pt idx="55">
                  <c:v>5916.8076774487517</c:v>
                </c:pt>
                <c:pt idx="56">
                  <c:v>6508.4884451936277</c:v>
                </c:pt>
                <c:pt idx="57">
                  <c:v>7159.3372897129912</c:v>
                </c:pt>
                <c:pt idx="58">
                  <c:v>7875.2710186842905</c:v>
                </c:pt>
                <c:pt idx="59">
                  <c:v>8662.7981205527194</c:v>
                </c:pt>
                <c:pt idx="60">
                  <c:v>9529.0779326079937</c:v>
                </c:pt>
                <c:pt idx="61">
                  <c:v>10481.985725868793</c:v>
                </c:pt>
                <c:pt idx="62">
                  <c:v>11530.184298455673</c:v>
                </c:pt>
                <c:pt idx="63">
                  <c:v>12683.202728301243</c:v>
                </c:pt>
                <c:pt idx="64">
                  <c:v>13951.523001131369</c:v>
                </c:pt>
                <c:pt idx="65">
                  <c:v>15346.675301244506</c:v>
                </c:pt>
                <c:pt idx="66">
                  <c:v>16881.342831368958</c:v>
                </c:pt>
                <c:pt idx="67">
                  <c:v>18569.477114505855</c:v>
                </c:pt>
                <c:pt idx="68">
                  <c:v>20426.424825956441</c:v>
                </c:pt>
                <c:pt idx="69">
                  <c:v>22469.067308552087</c:v>
                </c:pt>
                <c:pt idx="70">
                  <c:v>24715.974039407294</c:v>
                </c:pt>
                <c:pt idx="71">
                  <c:v>27187.571443348028</c:v>
                </c:pt>
                <c:pt idx="72">
                  <c:v>29906.328587682834</c:v>
                </c:pt>
                <c:pt idx="73">
                  <c:v>32896.961446451118</c:v>
                </c:pt>
                <c:pt idx="74">
                  <c:v>36186.657591096235</c:v>
                </c:pt>
                <c:pt idx="75">
                  <c:v>39805.323350205857</c:v>
                </c:pt>
                <c:pt idx="76">
                  <c:v>43785.855685226445</c:v>
                </c:pt>
                <c:pt idx="77">
                  <c:v>48164.441253749086</c:v>
                </c:pt>
                <c:pt idx="78">
                  <c:v>52980.885379124004</c:v>
                </c:pt>
                <c:pt idx="79">
                  <c:v>58278.973917036405</c:v>
                </c:pt>
                <c:pt idx="80">
                  <c:v>64106.871308740054</c:v>
                </c:pt>
                <c:pt idx="81">
                  <c:v>70517.558439614062</c:v>
                </c:pt>
                <c:pt idx="82">
                  <c:v>77569.314283575484</c:v>
                </c:pt>
                <c:pt idx="83">
                  <c:v>85326.245711933021</c:v>
                </c:pt>
                <c:pt idx="84">
                  <c:v>93858.870283126351</c:v>
                </c:pt>
                <c:pt idx="85">
                  <c:v>103244.75731143898</c:v>
                </c:pt>
                <c:pt idx="86">
                  <c:v>113569.2330425829</c:v>
                </c:pt>
                <c:pt idx="87">
                  <c:v>124926.15634684119</c:v>
                </c:pt>
                <c:pt idx="88">
                  <c:v>137418.77198152532</c:v>
                </c:pt>
                <c:pt idx="89">
                  <c:v>151160.64917967786</c:v>
                </c:pt>
                <c:pt idx="90">
                  <c:v>166276.71409764566</c:v>
                </c:pt>
                <c:pt idx="91">
                  <c:v>182904.38550741025</c:v>
                </c:pt>
                <c:pt idx="92">
                  <c:v>201194.82405815131</c:v>
                </c:pt>
                <c:pt idx="93">
                  <c:v>221314.30646396647</c:v>
                </c:pt>
                <c:pt idx="94">
                  <c:v>243445.73711036312</c:v>
                </c:pt>
                <c:pt idx="95">
                  <c:v>267790.31082139944</c:v>
                </c:pt>
                <c:pt idx="96">
                  <c:v>294569.34190353943</c:v>
                </c:pt>
                <c:pt idx="97">
                  <c:v>316636.13347806857</c:v>
                </c:pt>
                <c:pt idx="98">
                  <c:v>316636.13347806857</c:v>
                </c:pt>
                <c:pt idx="99">
                  <c:v>316636.13347806857</c:v>
                </c:pt>
                <c:pt idx="100">
                  <c:v>316636.13347806857</c:v>
                </c:pt>
                <c:pt idx="101">
                  <c:v>316636.13347806857</c:v>
                </c:pt>
                <c:pt idx="102">
                  <c:v>316636.13347806857</c:v>
                </c:pt>
                <c:pt idx="103">
                  <c:v>316636.13347806857</c:v>
                </c:pt>
                <c:pt idx="104">
                  <c:v>316636.13347806857</c:v>
                </c:pt>
                <c:pt idx="105">
                  <c:v>316636.13347806857</c:v>
                </c:pt>
                <c:pt idx="106">
                  <c:v>316636.13347806857</c:v>
                </c:pt>
                <c:pt idx="107">
                  <c:v>316636.13347806857</c:v>
                </c:pt>
                <c:pt idx="108">
                  <c:v>316636.13347806857</c:v>
                </c:pt>
                <c:pt idx="109">
                  <c:v>316636.13347806857</c:v>
                </c:pt>
                <c:pt idx="110">
                  <c:v>316636.13347806857</c:v>
                </c:pt>
                <c:pt idx="111">
                  <c:v>316636.13347806857</c:v>
                </c:pt>
                <c:pt idx="112">
                  <c:v>316636.13347806857</c:v>
                </c:pt>
                <c:pt idx="113">
                  <c:v>316636.13347806857</c:v>
                </c:pt>
                <c:pt idx="114">
                  <c:v>316636.13347806857</c:v>
                </c:pt>
                <c:pt idx="115">
                  <c:v>316636.13347806857</c:v>
                </c:pt>
                <c:pt idx="116">
                  <c:v>316636.13347806857</c:v>
                </c:pt>
                <c:pt idx="117">
                  <c:v>316636.13347806857</c:v>
                </c:pt>
                <c:pt idx="118">
                  <c:v>316636.13347806857</c:v>
                </c:pt>
                <c:pt idx="119">
                  <c:v>316636.13347806857</c:v>
                </c:pt>
                <c:pt idx="120">
                  <c:v>316636.13347806857</c:v>
                </c:pt>
                <c:pt idx="121">
                  <c:v>316636.13347806857</c:v>
                </c:pt>
                <c:pt idx="122">
                  <c:v>316636.13347806857</c:v>
                </c:pt>
                <c:pt idx="123">
                  <c:v>316636.13347806857</c:v>
                </c:pt>
                <c:pt idx="124">
                  <c:v>316636.13347806857</c:v>
                </c:pt>
                <c:pt idx="125">
                  <c:v>316636.13347806857</c:v>
                </c:pt>
                <c:pt idx="126">
                  <c:v>316636.13347806857</c:v>
                </c:pt>
                <c:pt idx="127">
                  <c:v>316636.13347806857</c:v>
                </c:pt>
                <c:pt idx="128">
                  <c:v>316636.13347806857</c:v>
                </c:pt>
                <c:pt idx="129">
                  <c:v>316636.13347806857</c:v>
                </c:pt>
                <c:pt idx="130">
                  <c:v>316636.13347806857</c:v>
                </c:pt>
                <c:pt idx="131">
                  <c:v>316636.13347806857</c:v>
                </c:pt>
                <c:pt idx="132">
                  <c:v>316636.13347806857</c:v>
                </c:pt>
                <c:pt idx="133">
                  <c:v>316636.13347806857</c:v>
                </c:pt>
                <c:pt idx="134">
                  <c:v>316636.13347806857</c:v>
                </c:pt>
                <c:pt idx="135">
                  <c:v>316636.13347806857</c:v>
                </c:pt>
                <c:pt idx="136">
                  <c:v>316636.13347806857</c:v>
                </c:pt>
                <c:pt idx="137">
                  <c:v>316636.13347806857</c:v>
                </c:pt>
                <c:pt idx="138">
                  <c:v>316636.13347806857</c:v>
                </c:pt>
                <c:pt idx="139">
                  <c:v>316636.13347806857</c:v>
                </c:pt>
                <c:pt idx="140">
                  <c:v>316636.13347806857</c:v>
                </c:pt>
                <c:pt idx="141">
                  <c:v>316636.13347806857</c:v>
                </c:pt>
                <c:pt idx="142">
                  <c:v>316636.13347806857</c:v>
                </c:pt>
                <c:pt idx="143">
                  <c:v>316636.13347806857</c:v>
                </c:pt>
                <c:pt idx="144">
                  <c:v>316636.13347806857</c:v>
                </c:pt>
                <c:pt idx="145">
                  <c:v>316636.13347806857</c:v>
                </c:pt>
                <c:pt idx="146">
                  <c:v>316636.13347806857</c:v>
                </c:pt>
                <c:pt idx="147">
                  <c:v>316636.13347806857</c:v>
                </c:pt>
                <c:pt idx="148">
                  <c:v>316636.13347806857</c:v>
                </c:pt>
                <c:pt idx="149">
                  <c:v>316636.13347806857</c:v>
                </c:pt>
                <c:pt idx="150">
                  <c:v>316636.13347806857</c:v>
                </c:pt>
                <c:pt idx="151">
                  <c:v>316636.13347806857</c:v>
                </c:pt>
                <c:pt idx="152">
                  <c:v>316636.13347806857</c:v>
                </c:pt>
                <c:pt idx="153">
                  <c:v>316636.13347806857</c:v>
                </c:pt>
                <c:pt idx="154">
                  <c:v>316636.13347806857</c:v>
                </c:pt>
                <c:pt idx="155">
                  <c:v>316636.13347806857</c:v>
                </c:pt>
                <c:pt idx="156">
                  <c:v>316636.13347806857</c:v>
                </c:pt>
                <c:pt idx="157">
                  <c:v>316636.13347806857</c:v>
                </c:pt>
                <c:pt idx="158">
                  <c:v>316636.13347806857</c:v>
                </c:pt>
                <c:pt idx="159">
                  <c:v>316636.13347806857</c:v>
                </c:pt>
                <c:pt idx="160">
                  <c:v>316636.13347806857</c:v>
                </c:pt>
                <c:pt idx="161">
                  <c:v>316636.13347806857</c:v>
                </c:pt>
                <c:pt idx="162">
                  <c:v>316636.13347806857</c:v>
                </c:pt>
                <c:pt idx="163">
                  <c:v>316636.13347806857</c:v>
                </c:pt>
                <c:pt idx="164">
                  <c:v>316636.13347806857</c:v>
                </c:pt>
                <c:pt idx="165">
                  <c:v>316636.13347806857</c:v>
                </c:pt>
                <c:pt idx="166">
                  <c:v>316636.13347806857</c:v>
                </c:pt>
                <c:pt idx="167">
                  <c:v>316636.13347806857</c:v>
                </c:pt>
                <c:pt idx="168">
                  <c:v>316636.13347806857</c:v>
                </c:pt>
                <c:pt idx="169">
                  <c:v>316636.13347806857</c:v>
                </c:pt>
                <c:pt idx="170">
                  <c:v>316636.13347806857</c:v>
                </c:pt>
                <c:pt idx="171">
                  <c:v>316636.13347806857</c:v>
                </c:pt>
                <c:pt idx="172">
                  <c:v>316636.13347806857</c:v>
                </c:pt>
                <c:pt idx="173">
                  <c:v>316636.13347806857</c:v>
                </c:pt>
                <c:pt idx="174">
                  <c:v>316636.13347806857</c:v>
                </c:pt>
                <c:pt idx="175">
                  <c:v>316636.13347806857</c:v>
                </c:pt>
                <c:pt idx="176">
                  <c:v>316636.13347806857</c:v>
                </c:pt>
                <c:pt idx="177">
                  <c:v>316636.13347806857</c:v>
                </c:pt>
                <c:pt idx="178">
                  <c:v>316636.13347806857</c:v>
                </c:pt>
                <c:pt idx="179">
                  <c:v>316636.13347806857</c:v>
                </c:pt>
                <c:pt idx="180">
                  <c:v>316636.13347806857</c:v>
                </c:pt>
                <c:pt idx="181">
                  <c:v>316636.13347806857</c:v>
                </c:pt>
                <c:pt idx="182">
                  <c:v>316636.13347806857</c:v>
                </c:pt>
                <c:pt idx="183">
                  <c:v>316636.13347806857</c:v>
                </c:pt>
                <c:pt idx="184">
                  <c:v>316636.13347806857</c:v>
                </c:pt>
                <c:pt idx="185">
                  <c:v>316636.13347806857</c:v>
                </c:pt>
                <c:pt idx="186">
                  <c:v>316636.13347806857</c:v>
                </c:pt>
                <c:pt idx="187">
                  <c:v>316636.13347806857</c:v>
                </c:pt>
                <c:pt idx="188">
                  <c:v>316636.13347806857</c:v>
                </c:pt>
                <c:pt idx="189">
                  <c:v>316636.13347806857</c:v>
                </c:pt>
                <c:pt idx="190">
                  <c:v>316636.13347806857</c:v>
                </c:pt>
                <c:pt idx="191">
                  <c:v>316636.13347806857</c:v>
                </c:pt>
                <c:pt idx="192">
                  <c:v>316636.13347806857</c:v>
                </c:pt>
                <c:pt idx="193">
                  <c:v>316636.13347806857</c:v>
                </c:pt>
                <c:pt idx="194">
                  <c:v>316636.13347806857</c:v>
                </c:pt>
                <c:pt idx="195">
                  <c:v>316636.13347806857</c:v>
                </c:pt>
                <c:pt idx="196">
                  <c:v>316636.13347806857</c:v>
                </c:pt>
                <c:pt idx="197">
                  <c:v>316636.13347806857</c:v>
                </c:pt>
                <c:pt idx="198">
                  <c:v>316636.13347806857</c:v>
                </c:pt>
                <c:pt idx="199">
                  <c:v>316636.13347806857</c:v>
                </c:pt>
                <c:pt idx="200">
                  <c:v>316636.13347806857</c:v>
                </c:pt>
                <c:pt idx="201">
                  <c:v>316636.13347806857</c:v>
                </c:pt>
                <c:pt idx="202">
                  <c:v>316636.13347806857</c:v>
                </c:pt>
                <c:pt idx="203">
                  <c:v>316636.13347806857</c:v>
                </c:pt>
                <c:pt idx="204">
                  <c:v>316636.13347806857</c:v>
                </c:pt>
                <c:pt idx="205">
                  <c:v>316636.13347806857</c:v>
                </c:pt>
                <c:pt idx="206">
                  <c:v>316636.13347806857</c:v>
                </c:pt>
                <c:pt idx="207">
                  <c:v>316636.13347806857</c:v>
                </c:pt>
                <c:pt idx="208">
                  <c:v>316636.13347806857</c:v>
                </c:pt>
                <c:pt idx="209">
                  <c:v>316636.13347806857</c:v>
                </c:pt>
                <c:pt idx="210">
                  <c:v>316636.13347806857</c:v>
                </c:pt>
                <c:pt idx="211">
                  <c:v>316636.13347806857</c:v>
                </c:pt>
                <c:pt idx="212">
                  <c:v>316636.13347806857</c:v>
                </c:pt>
                <c:pt idx="213">
                  <c:v>316636.13347806857</c:v>
                </c:pt>
                <c:pt idx="214">
                  <c:v>316636.13347806857</c:v>
                </c:pt>
                <c:pt idx="215">
                  <c:v>316636.13347806857</c:v>
                </c:pt>
                <c:pt idx="216">
                  <c:v>316636.13347806857</c:v>
                </c:pt>
                <c:pt idx="217">
                  <c:v>316636.13347806857</c:v>
                </c:pt>
                <c:pt idx="218">
                  <c:v>316636.13347806857</c:v>
                </c:pt>
                <c:pt idx="219">
                  <c:v>316636.13347806857</c:v>
                </c:pt>
                <c:pt idx="220">
                  <c:v>316636.13347806857</c:v>
                </c:pt>
                <c:pt idx="221">
                  <c:v>316636.13347806857</c:v>
                </c:pt>
                <c:pt idx="222">
                  <c:v>316636.13347806857</c:v>
                </c:pt>
                <c:pt idx="223">
                  <c:v>316636.13347806857</c:v>
                </c:pt>
                <c:pt idx="224">
                  <c:v>316636.13347806857</c:v>
                </c:pt>
                <c:pt idx="225">
                  <c:v>316636.13347806857</c:v>
                </c:pt>
                <c:pt idx="226">
                  <c:v>316636.13347806857</c:v>
                </c:pt>
                <c:pt idx="227">
                  <c:v>316636.13347806857</c:v>
                </c:pt>
                <c:pt idx="228">
                  <c:v>316636.13347806857</c:v>
                </c:pt>
                <c:pt idx="229">
                  <c:v>316636.13347806857</c:v>
                </c:pt>
                <c:pt idx="230">
                  <c:v>316636.13347806857</c:v>
                </c:pt>
                <c:pt idx="231">
                  <c:v>316636.13347806857</c:v>
                </c:pt>
                <c:pt idx="232">
                  <c:v>316636.13347806857</c:v>
                </c:pt>
                <c:pt idx="233">
                  <c:v>316636.13347806857</c:v>
                </c:pt>
                <c:pt idx="234">
                  <c:v>316636.13347806857</c:v>
                </c:pt>
                <c:pt idx="235">
                  <c:v>316636.13347806857</c:v>
                </c:pt>
                <c:pt idx="236">
                  <c:v>316636.13347806857</c:v>
                </c:pt>
                <c:pt idx="237">
                  <c:v>316636.13347806857</c:v>
                </c:pt>
                <c:pt idx="238">
                  <c:v>316636.13347806857</c:v>
                </c:pt>
                <c:pt idx="239">
                  <c:v>316636.13347806857</c:v>
                </c:pt>
                <c:pt idx="240">
                  <c:v>316636.13347806857</c:v>
                </c:pt>
                <c:pt idx="241">
                  <c:v>316636.13347806857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1.0770715233385599</c:v>
                </c:pt>
                <c:pt idx="1">
                  <c:v>1.3510634020825796</c:v>
                </c:pt>
                <c:pt idx="2">
                  <c:v>1.7006392473766736</c:v>
                </c:pt>
                <c:pt idx="3">
                  <c:v>2.324206971414787</c:v>
                </c:pt>
                <c:pt idx="4">
                  <c:v>4.4027660515418328</c:v>
                </c:pt>
                <c:pt idx="5">
                  <c:v>6.1695412696498213</c:v>
                </c:pt>
                <c:pt idx="6">
                  <c:v>7.3788847344510113</c:v>
                </c:pt>
                <c:pt idx="7">
                  <c:v>9.655851726772001</c:v>
                </c:pt>
                <c:pt idx="8">
                  <c:v>10.921883166485747</c:v>
                </c:pt>
                <c:pt idx="9">
                  <c:v>13.576769991557111</c:v>
                </c:pt>
                <c:pt idx="10">
                  <c:v>17.762232139267478</c:v>
                </c:pt>
                <c:pt idx="11">
                  <c:v>19.368391428456558</c:v>
                </c:pt>
                <c:pt idx="12">
                  <c:v>34.220640855546172</c:v>
                </c:pt>
                <c:pt idx="13">
                  <c:v>42.799421058979618</c:v>
                </c:pt>
                <c:pt idx="14">
                  <c:v>54.212600008040845</c:v>
                </c:pt>
                <c:pt idx="15">
                  <c:v>67.912193945241825</c:v>
                </c:pt>
                <c:pt idx="16">
                  <c:v>86.600329674747712</c:v>
                </c:pt>
                <c:pt idx="17">
                  <c:v>115.20886101395087</c:v>
                </c:pt>
                <c:pt idx="18">
                  <c:v>143.25996059984723</c:v>
                </c:pt>
                <c:pt idx="19">
                  <c:v>185.19016604350099</c:v>
                </c:pt>
                <c:pt idx="20">
                  <c:v>206.87331644755358</c:v>
                </c:pt>
                <c:pt idx="21">
                  <c:v>231.59872150524666</c:v>
                </c:pt>
                <c:pt idx="22">
                  <c:v>289.49840188155832</c:v>
                </c:pt>
                <c:pt idx="23">
                  <c:v>361.87300235194789</c:v>
                </c:pt>
                <c:pt idx="24">
                  <c:v>452.34125293993486</c:v>
                </c:pt>
                <c:pt idx="25">
                  <c:v>565.42656617491855</c:v>
                </c:pt>
                <c:pt idx="26">
                  <c:v>706.78320771864821</c:v>
                </c:pt>
                <c:pt idx="27">
                  <c:v>883.47900964831024</c:v>
                </c:pt>
                <c:pt idx="28">
                  <c:v>1104.3487620603878</c:v>
                </c:pt>
                <c:pt idx="29">
                  <c:v>1380.4359525754849</c:v>
                </c:pt>
                <c:pt idx="30">
                  <c:v>1725.544940719356</c:v>
                </c:pt>
                <c:pt idx="31">
                  <c:v>2156.9311758991948</c:v>
                </c:pt>
                <c:pt idx="32">
                  <c:v>2696.1639698739937</c:v>
                </c:pt>
                <c:pt idx="33">
                  <c:v>3370.2049623424923</c:v>
                </c:pt>
                <c:pt idx="34">
                  <c:v>4212.7562029281153</c:v>
                </c:pt>
                <c:pt idx="35">
                  <c:v>5265.9452536601439</c:v>
                </c:pt>
                <c:pt idx="36">
                  <c:v>6582.4315670751803</c:v>
                </c:pt>
                <c:pt idx="37">
                  <c:v>8228.0394588439758</c:v>
                </c:pt>
                <c:pt idx="38">
                  <c:v>10285.049323554969</c:v>
                </c:pt>
                <c:pt idx="39">
                  <c:v>12856.311654443711</c:v>
                </c:pt>
                <c:pt idx="40">
                  <c:v>16070.389568054637</c:v>
                </c:pt>
                <c:pt idx="41">
                  <c:v>20087.986960068294</c:v>
                </c:pt>
                <c:pt idx="42">
                  <c:v>25109.983700085369</c:v>
                </c:pt>
                <c:pt idx="43">
                  <c:v>31387.479625106709</c:v>
                </c:pt>
                <c:pt idx="44">
                  <c:v>39234.349531383385</c:v>
                </c:pt>
                <c:pt idx="45">
                  <c:v>49042.936914229234</c:v>
                </c:pt>
                <c:pt idx="46">
                  <c:v>61303.671142786538</c:v>
                </c:pt>
                <c:pt idx="47">
                  <c:v>76629.588928483165</c:v>
                </c:pt>
                <c:pt idx="48">
                  <c:v>95786.986160603963</c:v>
                </c:pt>
                <c:pt idx="49">
                  <c:v>119733.73270075496</c:v>
                </c:pt>
                <c:pt idx="50">
                  <c:v>149667.1658759437</c:v>
                </c:pt>
                <c:pt idx="51">
                  <c:v>187083.9573449296</c:v>
                </c:pt>
                <c:pt idx="52">
                  <c:v>233854.94668116199</c:v>
                </c:pt>
                <c:pt idx="53">
                  <c:v>292318.68335145246</c:v>
                </c:pt>
                <c:pt idx="54">
                  <c:v>316636.13347806857</c:v>
                </c:pt>
                <c:pt idx="55">
                  <c:v>316636.13347806857</c:v>
                </c:pt>
                <c:pt idx="56">
                  <c:v>316636.13347806857</c:v>
                </c:pt>
                <c:pt idx="57">
                  <c:v>316636.13347806857</c:v>
                </c:pt>
                <c:pt idx="58">
                  <c:v>316636.13347806857</c:v>
                </c:pt>
                <c:pt idx="59">
                  <c:v>316636.13347806857</c:v>
                </c:pt>
                <c:pt idx="60">
                  <c:v>316636.13347806857</c:v>
                </c:pt>
                <c:pt idx="61">
                  <c:v>316636.13347806857</c:v>
                </c:pt>
                <c:pt idx="62">
                  <c:v>316636.13347806857</c:v>
                </c:pt>
                <c:pt idx="63">
                  <c:v>316636.13347806857</c:v>
                </c:pt>
                <c:pt idx="64">
                  <c:v>316636.13347806857</c:v>
                </c:pt>
                <c:pt idx="65">
                  <c:v>316636.13347806857</c:v>
                </c:pt>
                <c:pt idx="66">
                  <c:v>316636.13347806857</c:v>
                </c:pt>
                <c:pt idx="67">
                  <c:v>316636.13347806857</c:v>
                </c:pt>
                <c:pt idx="68">
                  <c:v>316636.13347806857</c:v>
                </c:pt>
                <c:pt idx="69">
                  <c:v>316636.13347806857</c:v>
                </c:pt>
                <c:pt idx="70">
                  <c:v>316636.13347806857</c:v>
                </c:pt>
                <c:pt idx="71">
                  <c:v>316636.13347806857</c:v>
                </c:pt>
                <c:pt idx="72">
                  <c:v>316636.13347806857</c:v>
                </c:pt>
                <c:pt idx="73">
                  <c:v>316636.13347806857</c:v>
                </c:pt>
                <c:pt idx="74">
                  <c:v>316636.13347806857</c:v>
                </c:pt>
                <c:pt idx="75">
                  <c:v>316636.13347806857</c:v>
                </c:pt>
                <c:pt idx="76">
                  <c:v>316636.13347806857</c:v>
                </c:pt>
                <c:pt idx="77">
                  <c:v>316636.13347806857</c:v>
                </c:pt>
                <c:pt idx="78">
                  <c:v>316636.13347806857</c:v>
                </c:pt>
                <c:pt idx="79">
                  <c:v>316636.13347806857</c:v>
                </c:pt>
                <c:pt idx="80">
                  <c:v>316636.13347806857</c:v>
                </c:pt>
                <c:pt idx="81">
                  <c:v>316636.13347806857</c:v>
                </c:pt>
                <c:pt idx="82">
                  <c:v>316636.13347806857</c:v>
                </c:pt>
                <c:pt idx="83">
                  <c:v>316636.13347806857</c:v>
                </c:pt>
                <c:pt idx="84">
                  <c:v>316636.13347806857</c:v>
                </c:pt>
                <c:pt idx="85">
                  <c:v>316636.13347806857</c:v>
                </c:pt>
                <c:pt idx="86">
                  <c:v>316636.13347806857</c:v>
                </c:pt>
                <c:pt idx="87">
                  <c:v>316636.13347806857</c:v>
                </c:pt>
                <c:pt idx="88">
                  <c:v>316636.13347806857</c:v>
                </c:pt>
                <c:pt idx="89">
                  <c:v>316636.13347806857</c:v>
                </c:pt>
                <c:pt idx="90">
                  <c:v>316636.13347806857</c:v>
                </c:pt>
                <c:pt idx="91">
                  <c:v>316636.13347806857</c:v>
                </c:pt>
                <c:pt idx="92">
                  <c:v>316636.13347806857</c:v>
                </c:pt>
                <c:pt idx="93">
                  <c:v>316636.13347806857</c:v>
                </c:pt>
                <c:pt idx="94">
                  <c:v>316636.13347806857</c:v>
                </c:pt>
                <c:pt idx="95">
                  <c:v>316636.13347806857</c:v>
                </c:pt>
                <c:pt idx="96">
                  <c:v>316636.13347806857</c:v>
                </c:pt>
                <c:pt idx="97">
                  <c:v>316636.13347806857</c:v>
                </c:pt>
                <c:pt idx="98">
                  <c:v>316636.13347806857</c:v>
                </c:pt>
                <c:pt idx="99">
                  <c:v>316636.13347806857</c:v>
                </c:pt>
                <c:pt idx="100">
                  <c:v>316636.13347806857</c:v>
                </c:pt>
                <c:pt idx="101">
                  <c:v>316636.13347806857</c:v>
                </c:pt>
                <c:pt idx="102">
                  <c:v>316636.13347806857</c:v>
                </c:pt>
                <c:pt idx="103">
                  <c:v>316636.13347806857</c:v>
                </c:pt>
                <c:pt idx="104">
                  <c:v>316636.13347806857</c:v>
                </c:pt>
                <c:pt idx="105">
                  <c:v>316636.13347806857</c:v>
                </c:pt>
                <c:pt idx="106">
                  <c:v>316636.13347806857</c:v>
                </c:pt>
                <c:pt idx="107">
                  <c:v>316636.13347806857</c:v>
                </c:pt>
                <c:pt idx="108">
                  <c:v>316636.13347806857</c:v>
                </c:pt>
                <c:pt idx="109">
                  <c:v>316636.13347806857</c:v>
                </c:pt>
                <c:pt idx="110">
                  <c:v>316636.13347806857</c:v>
                </c:pt>
                <c:pt idx="111">
                  <c:v>316636.13347806857</c:v>
                </c:pt>
                <c:pt idx="112">
                  <c:v>316636.13347806857</c:v>
                </c:pt>
                <c:pt idx="113">
                  <c:v>316636.13347806857</c:v>
                </c:pt>
                <c:pt idx="114">
                  <c:v>316636.13347806857</c:v>
                </c:pt>
                <c:pt idx="115">
                  <c:v>316636.13347806857</c:v>
                </c:pt>
                <c:pt idx="116">
                  <c:v>316636.13347806857</c:v>
                </c:pt>
                <c:pt idx="117">
                  <c:v>316636.13347806857</c:v>
                </c:pt>
                <c:pt idx="118">
                  <c:v>316636.13347806857</c:v>
                </c:pt>
                <c:pt idx="119">
                  <c:v>316636.13347806857</c:v>
                </c:pt>
                <c:pt idx="120">
                  <c:v>316636.13347806857</c:v>
                </c:pt>
                <c:pt idx="121">
                  <c:v>316636.13347806857</c:v>
                </c:pt>
                <c:pt idx="122">
                  <c:v>316636.13347806857</c:v>
                </c:pt>
                <c:pt idx="123">
                  <c:v>316636.13347806857</c:v>
                </c:pt>
                <c:pt idx="124">
                  <c:v>316636.13347806857</c:v>
                </c:pt>
                <c:pt idx="125">
                  <c:v>316636.13347806857</c:v>
                </c:pt>
                <c:pt idx="126">
                  <c:v>316636.13347806857</c:v>
                </c:pt>
                <c:pt idx="127">
                  <c:v>316636.13347806857</c:v>
                </c:pt>
                <c:pt idx="128">
                  <c:v>316636.13347806857</c:v>
                </c:pt>
                <c:pt idx="129">
                  <c:v>316636.13347806857</c:v>
                </c:pt>
                <c:pt idx="130">
                  <c:v>316636.13347806857</c:v>
                </c:pt>
                <c:pt idx="131">
                  <c:v>316636.13347806857</c:v>
                </c:pt>
                <c:pt idx="132">
                  <c:v>316636.13347806857</c:v>
                </c:pt>
                <c:pt idx="133">
                  <c:v>316636.13347806857</c:v>
                </c:pt>
                <c:pt idx="134">
                  <c:v>316636.13347806857</c:v>
                </c:pt>
                <c:pt idx="135">
                  <c:v>316636.13347806857</c:v>
                </c:pt>
                <c:pt idx="136">
                  <c:v>316636.13347806857</c:v>
                </c:pt>
                <c:pt idx="137">
                  <c:v>316636.13347806857</c:v>
                </c:pt>
                <c:pt idx="138">
                  <c:v>316636.13347806857</c:v>
                </c:pt>
                <c:pt idx="139">
                  <c:v>316636.13347806857</c:v>
                </c:pt>
                <c:pt idx="140">
                  <c:v>316636.13347806857</c:v>
                </c:pt>
                <c:pt idx="141">
                  <c:v>316636.13347806857</c:v>
                </c:pt>
                <c:pt idx="142">
                  <c:v>316636.13347806857</c:v>
                </c:pt>
                <c:pt idx="143">
                  <c:v>316636.13347806857</c:v>
                </c:pt>
                <c:pt idx="144">
                  <c:v>316636.13347806857</c:v>
                </c:pt>
                <c:pt idx="145">
                  <c:v>316636.13347806857</c:v>
                </c:pt>
                <c:pt idx="146">
                  <c:v>316636.13347806857</c:v>
                </c:pt>
                <c:pt idx="147">
                  <c:v>316636.13347806857</c:v>
                </c:pt>
                <c:pt idx="148">
                  <c:v>316636.13347806857</c:v>
                </c:pt>
                <c:pt idx="149">
                  <c:v>316636.13347806857</c:v>
                </c:pt>
                <c:pt idx="150">
                  <c:v>316636.13347806857</c:v>
                </c:pt>
                <c:pt idx="151">
                  <c:v>316636.13347806857</c:v>
                </c:pt>
                <c:pt idx="152">
                  <c:v>316636.13347806857</c:v>
                </c:pt>
                <c:pt idx="153">
                  <c:v>316636.13347806857</c:v>
                </c:pt>
                <c:pt idx="154">
                  <c:v>316636.13347806857</c:v>
                </c:pt>
                <c:pt idx="155">
                  <c:v>316636.13347806857</c:v>
                </c:pt>
                <c:pt idx="156">
                  <c:v>316636.13347806857</c:v>
                </c:pt>
                <c:pt idx="157">
                  <c:v>316636.13347806857</c:v>
                </c:pt>
                <c:pt idx="158">
                  <c:v>316636.13347806857</c:v>
                </c:pt>
                <c:pt idx="159">
                  <c:v>316636.13347806857</c:v>
                </c:pt>
                <c:pt idx="160">
                  <c:v>316636.13347806857</c:v>
                </c:pt>
                <c:pt idx="161">
                  <c:v>316636.13347806857</c:v>
                </c:pt>
                <c:pt idx="162">
                  <c:v>316636.13347806857</c:v>
                </c:pt>
                <c:pt idx="163">
                  <c:v>316636.13347806857</c:v>
                </c:pt>
                <c:pt idx="164">
                  <c:v>316636.13347806857</c:v>
                </c:pt>
                <c:pt idx="165">
                  <c:v>316636.13347806857</c:v>
                </c:pt>
                <c:pt idx="166">
                  <c:v>316636.13347806857</c:v>
                </c:pt>
                <c:pt idx="167">
                  <c:v>316636.13347806857</c:v>
                </c:pt>
                <c:pt idx="168">
                  <c:v>316636.13347806857</c:v>
                </c:pt>
                <c:pt idx="169">
                  <c:v>316636.13347806857</c:v>
                </c:pt>
                <c:pt idx="170">
                  <c:v>316636.13347806857</c:v>
                </c:pt>
                <c:pt idx="171">
                  <c:v>316636.13347806857</c:v>
                </c:pt>
                <c:pt idx="172">
                  <c:v>316636.13347806857</c:v>
                </c:pt>
                <c:pt idx="173">
                  <c:v>316636.13347806857</c:v>
                </c:pt>
                <c:pt idx="174">
                  <c:v>316636.13347806857</c:v>
                </c:pt>
                <c:pt idx="175">
                  <c:v>316636.13347806857</c:v>
                </c:pt>
                <c:pt idx="176">
                  <c:v>316636.13347806857</c:v>
                </c:pt>
                <c:pt idx="177">
                  <c:v>316636.13347806857</c:v>
                </c:pt>
                <c:pt idx="178">
                  <c:v>316636.13347806857</c:v>
                </c:pt>
                <c:pt idx="179">
                  <c:v>316636.13347806857</c:v>
                </c:pt>
                <c:pt idx="180">
                  <c:v>316636.13347806857</c:v>
                </c:pt>
                <c:pt idx="181">
                  <c:v>316636.13347806857</c:v>
                </c:pt>
                <c:pt idx="182">
                  <c:v>316636.13347806857</c:v>
                </c:pt>
                <c:pt idx="183">
                  <c:v>316636.13347806857</c:v>
                </c:pt>
                <c:pt idx="184">
                  <c:v>316636.13347806857</c:v>
                </c:pt>
                <c:pt idx="185">
                  <c:v>316636.13347806857</c:v>
                </c:pt>
                <c:pt idx="186">
                  <c:v>316636.13347806857</c:v>
                </c:pt>
                <c:pt idx="187">
                  <c:v>316636.13347806857</c:v>
                </c:pt>
                <c:pt idx="188">
                  <c:v>316636.13347806857</c:v>
                </c:pt>
                <c:pt idx="189">
                  <c:v>316636.13347806857</c:v>
                </c:pt>
                <c:pt idx="190">
                  <c:v>316636.13347806857</c:v>
                </c:pt>
                <c:pt idx="191">
                  <c:v>316636.13347806857</c:v>
                </c:pt>
                <c:pt idx="192">
                  <c:v>316636.13347806857</c:v>
                </c:pt>
                <c:pt idx="193">
                  <c:v>316636.13347806857</c:v>
                </c:pt>
                <c:pt idx="194">
                  <c:v>316636.13347806857</c:v>
                </c:pt>
                <c:pt idx="195">
                  <c:v>316636.13347806857</c:v>
                </c:pt>
                <c:pt idx="196">
                  <c:v>316636.13347806857</c:v>
                </c:pt>
                <c:pt idx="197">
                  <c:v>316636.13347806857</c:v>
                </c:pt>
                <c:pt idx="198">
                  <c:v>316636.13347806857</c:v>
                </c:pt>
                <c:pt idx="199">
                  <c:v>316636.13347806857</c:v>
                </c:pt>
                <c:pt idx="200">
                  <c:v>316636.13347806857</c:v>
                </c:pt>
                <c:pt idx="201">
                  <c:v>316636.13347806857</c:v>
                </c:pt>
                <c:pt idx="202">
                  <c:v>316636.13347806857</c:v>
                </c:pt>
                <c:pt idx="203">
                  <c:v>316636.13347806857</c:v>
                </c:pt>
                <c:pt idx="204">
                  <c:v>316636.13347806857</c:v>
                </c:pt>
                <c:pt idx="205">
                  <c:v>316636.13347806857</c:v>
                </c:pt>
                <c:pt idx="206">
                  <c:v>316636.13347806857</c:v>
                </c:pt>
                <c:pt idx="207">
                  <c:v>316636.13347806857</c:v>
                </c:pt>
                <c:pt idx="208">
                  <c:v>316636.13347806857</c:v>
                </c:pt>
                <c:pt idx="209">
                  <c:v>316636.13347806857</c:v>
                </c:pt>
                <c:pt idx="210">
                  <c:v>316636.13347806857</c:v>
                </c:pt>
                <c:pt idx="211">
                  <c:v>316636.13347806857</c:v>
                </c:pt>
                <c:pt idx="212">
                  <c:v>316636.13347806857</c:v>
                </c:pt>
                <c:pt idx="213">
                  <c:v>316636.13347806857</c:v>
                </c:pt>
                <c:pt idx="214">
                  <c:v>316636.13347806857</c:v>
                </c:pt>
                <c:pt idx="215">
                  <c:v>316636.13347806857</c:v>
                </c:pt>
                <c:pt idx="216">
                  <c:v>316636.13347806857</c:v>
                </c:pt>
                <c:pt idx="217">
                  <c:v>316636.13347806857</c:v>
                </c:pt>
                <c:pt idx="218">
                  <c:v>316636.13347806857</c:v>
                </c:pt>
                <c:pt idx="219">
                  <c:v>316636.13347806857</c:v>
                </c:pt>
                <c:pt idx="220">
                  <c:v>316636.13347806857</c:v>
                </c:pt>
                <c:pt idx="221">
                  <c:v>316636.13347806857</c:v>
                </c:pt>
                <c:pt idx="222">
                  <c:v>316636.13347806857</c:v>
                </c:pt>
                <c:pt idx="223">
                  <c:v>316636.13347806857</c:v>
                </c:pt>
                <c:pt idx="224">
                  <c:v>316636.13347806857</c:v>
                </c:pt>
                <c:pt idx="225">
                  <c:v>316636.13347806857</c:v>
                </c:pt>
                <c:pt idx="226">
                  <c:v>316636.13347806857</c:v>
                </c:pt>
                <c:pt idx="227">
                  <c:v>316636.13347806857</c:v>
                </c:pt>
                <c:pt idx="228">
                  <c:v>316636.13347806857</c:v>
                </c:pt>
                <c:pt idx="229">
                  <c:v>316636.13347806857</c:v>
                </c:pt>
                <c:pt idx="230">
                  <c:v>316636.13347806857</c:v>
                </c:pt>
                <c:pt idx="231">
                  <c:v>316636.13347806857</c:v>
                </c:pt>
                <c:pt idx="232">
                  <c:v>316636.13347806857</c:v>
                </c:pt>
                <c:pt idx="233">
                  <c:v>316636.13347806857</c:v>
                </c:pt>
                <c:pt idx="234">
                  <c:v>316636.13347806857</c:v>
                </c:pt>
                <c:pt idx="235">
                  <c:v>316636.13347806857</c:v>
                </c:pt>
                <c:pt idx="236">
                  <c:v>316636.13347806857</c:v>
                </c:pt>
                <c:pt idx="237">
                  <c:v>316636.13347806857</c:v>
                </c:pt>
                <c:pt idx="238">
                  <c:v>316636.13347806857</c:v>
                </c:pt>
                <c:pt idx="239">
                  <c:v>316636.13347806857</c:v>
                </c:pt>
                <c:pt idx="240">
                  <c:v>316636.13347806857</c:v>
                </c:pt>
                <c:pt idx="241">
                  <c:v>316636.13347806857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1.0770715233385599</c:v>
                </c:pt>
                <c:pt idx="1">
                  <c:v>1.3510634020825796</c:v>
                </c:pt>
                <c:pt idx="2">
                  <c:v>1.7006392473766736</c:v>
                </c:pt>
                <c:pt idx="3">
                  <c:v>2.324206971414787</c:v>
                </c:pt>
                <c:pt idx="4">
                  <c:v>4.4027660515418328</c:v>
                </c:pt>
                <c:pt idx="5">
                  <c:v>6.1695412696498213</c:v>
                </c:pt>
                <c:pt idx="6">
                  <c:v>7.3788847344510113</c:v>
                </c:pt>
                <c:pt idx="7">
                  <c:v>9.655851726772001</c:v>
                </c:pt>
                <c:pt idx="8">
                  <c:v>10.921883166485747</c:v>
                </c:pt>
                <c:pt idx="9">
                  <c:v>13.576769991557111</c:v>
                </c:pt>
                <c:pt idx="10">
                  <c:v>17.762232139267478</c:v>
                </c:pt>
                <c:pt idx="11">
                  <c:v>19.368391428456558</c:v>
                </c:pt>
                <c:pt idx="12">
                  <c:v>34.220640855546172</c:v>
                </c:pt>
                <c:pt idx="13">
                  <c:v>42.799421058979618</c:v>
                </c:pt>
                <c:pt idx="14">
                  <c:v>54.212600008040845</c:v>
                </c:pt>
                <c:pt idx="15">
                  <c:v>67.912193945241825</c:v>
                </c:pt>
                <c:pt idx="16">
                  <c:v>86.600329674747712</c:v>
                </c:pt>
                <c:pt idx="17">
                  <c:v>115.20886101395087</c:v>
                </c:pt>
                <c:pt idx="18">
                  <c:v>143.25996059984723</c:v>
                </c:pt>
                <c:pt idx="19">
                  <c:v>185.19016604350099</c:v>
                </c:pt>
                <c:pt idx="20">
                  <c:v>206.87331644755358</c:v>
                </c:pt>
                <c:pt idx="21">
                  <c:v>231.59872150524666</c:v>
                </c:pt>
                <c:pt idx="22">
                  <c:v>324.23821010734531</c:v>
                </c:pt>
                <c:pt idx="23">
                  <c:v>453.93349415028342</c:v>
                </c:pt>
                <c:pt idx="24">
                  <c:v>635.50689181039672</c:v>
                </c:pt>
                <c:pt idx="25">
                  <c:v>889.7096485345553</c:v>
                </c:pt>
                <c:pt idx="26">
                  <c:v>1245.5935079483775</c:v>
                </c:pt>
                <c:pt idx="27">
                  <c:v>1743.8309111277285</c:v>
                </c:pt>
                <c:pt idx="28">
                  <c:v>2441.3632755788199</c:v>
                </c:pt>
                <c:pt idx="29">
                  <c:v>3417.9085858103476</c:v>
                </c:pt>
                <c:pt idx="30">
                  <c:v>4785.0720201344857</c:v>
                </c:pt>
                <c:pt idx="31">
                  <c:v>6699.1008281882796</c:v>
                </c:pt>
                <c:pt idx="32">
                  <c:v>9378.7411594635905</c:v>
                </c:pt>
                <c:pt idx="33">
                  <c:v>13130.237623249026</c:v>
                </c:pt>
                <c:pt idx="34">
                  <c:v>18382.332672548633</c:v>
                </c:pt>
                <c:pt idx="35">
                  <c:v>25735.265741568084</c:v>
                </c:pt>
                <c:pt idx="36">
                  <c:v>36029.372038195317</c:v>
                </c:pt>
                <c:pt idx="37">
                  <c:v>50441.12085347344</c:v>
                </c:pt>
                <c:pt idx="38">
                  <c:v>70617.569194862808</c:v>
                </c:pt>
                <c:pt idx="39">
                  <c:v>98864.596872807932</c:v>
                </c:pt>
                <c:pt idx="40">
                  <c:v>138410.4356219311</c:v>
                </c:pt>
                <c:pt idx="41">
                  <c:v>193774.60987070354</c:v>
                </c:pt>
                <c:pt idx="42">
                  <c:v>271284.45381898497</c:v>
                </c:pt>
                <c:pt idx="43">
                  <c:v>316636.13347806857</c:v>
                </c:pt>
                <c:pt idx="44">
                  <c:v>316636.13347806857</c:v>
                </c:pt>
                <c:pt idx="45">
                  <c:v>316636.13347806857</c:v>
                </c:pt>
                <c:pt idx="46">
                  <c:v>316636.13347806857</c:v>
                </c:pt>
                <c:pt idx="47">
                  <c:v>316636.13347806857</c:v>
                </c:pt>
                <c:pt idx="48">
                  <c:v>316636.13347806857</c:v>
                </c:pt>
                <c:pt idx="49">
                  <c:v>316636.13347806857</c:v>
                </c:pt>
                <c:pt idx="50">
                  <c:v>316636.13347806857</c:v>
                </c:pt>
                <c:pt idx="51">
                  <c:v>316636.13347806857</c:v>
                </c:pt>
                <c:pt idx="52">
                  <c:v>316636.13347806857</c:v>
                </c:pt>
                <c:pt idx="53">
                  <c:v>316636.13347806857</c:v>
                </c:pt>
                <c:pt idx="54">
                  <c:v>316636.13347806857</c:v>
                </c:pt>
                <c:pt idx="55">
                  <c:v>316636.13347806857</c:v>
                </c:pt>
                <c:pt idx="56">
                  <c:v>316636.13347806857</c:v>
                </c:pt>
                <c:pt idx="57">
                  <c:v>316636.13347806857</c:v>
                </c:pt>
                <c:pt idx="58">
                  <c:v>316636.13347806857</c:v>
                </c:pt>
                <c:pt idx="59">
                  <c:v>316636.13347806857</c:v>
                </c:pt>
                <c:pt idx="60">
                  <c:v>316636.13347806857</c:v>
                </c:pt>
                <c:pt idx="61">
                  <c:v>316636.13347806857</c:v>
                </c:pt>
                <c:pt idx="62">
                  <c:v>316636.13347806857</c:v>
                </c:pt>
                <c:pt idx="63">
                  <c:v>316636.13347806857</c:v>
                </c:pt>
                <c:pt idx="64">
                  <c:v>316636.13347806857</c:v>
                </c:pt>
                <c:pt idx="65">
                  <c:v>316636.13347806857</c:v>
                </c:pt>
                <c:pt idx="66">
                  <c:v>316636.13347806857</c:v>
                </c:pt>
                <c:pt idx="67">
                  <c:v>316636.13347806857</c:v>
                </c:pt>
                <c:pt idx="68">
                  <c:v>316636.13347806857</c:v>
                </c:pt>
                <c:pt idx="69">
                  <c:v>316636.13347806857</c:v>
                </c:pt>
                <c:pt idx="70">
                  <c:v>316636.13347806857</c:v>
                </c:pt>
                <c:pt idx="71">
                  <c:v>316636.13347806857</c:v>
                </c:pt>
                <c:pt idx="72">
                  <c:v>316636.13347806857</c:v>
                </c:pt>
                <c:pt idx="73">
                  <c:v>316636.13347806857</c:v>
                </c:pt>
                <c:pt idx="74">
                  <c:v>316636.13347806857</c:v>
                </c:pt>
                <c:pt idx="75">
                  <c:v>316636.13347806857</c:v>
                </c:pt>
                <c:pt idx="76">
                  <c:v>316636.13347806857</c:v>
                </c:pt>
                <c:pt idx="77">
                  <c:v>316636.13347806857</c:v>
                </c:pt>
                <c:pt idx="78">
                  <c:v>316636.13347806857</c:v>
                </c:pt>
                <c:pt idx="79">
                  <c:v>316636.13347806857</c:v>
                </c:pt>
                <c:pt idx="80">
                  <c:v>316636.13347806857</c:v>
                </c:pt>
                <c:pt idx="81">
                  <c:v>316636.13347806857</c:v>
                </c:pt>
                <c:pt idx="82">
                  <c:v>316636.13347806857</c:v>
                </c:pt>
                <c:pt idx="83">
                  <c:v>316636.13347806857</c:v>
                </c:pt>
                <c:pt idx="84">
                  <c:v>316636.13347806857</c:v>
                </c:pt>
                <c:pt idx="85">
                  <c:v>316636.13347806857</c:v>
                </c:pt>
                <c:pt idx="86">
                  <c:v>316636.13347806857</c:v>
                </c:pt>
                <c:pt idx="87">
                  <c:v>316636.13347806857</c:v>
                </c:pt>
                <c:pt idx="88">
                  <c:v>316636.13347806857</c:v>
                </c:pt>
                <c:pt idx="89">
                  <c:v>316636.13347806857</c:v>
                </c:pt>
                <c:pt idx="90">
                  <c:v>316636.13347806857</c:v>
                </c:pt>
                <c:pt idx="91">
                  <c:v>316636.13347806857</c:v>
                </c:pt>
                <c:pt idx="92">
                  <c:v>316636.13347806857</c:v>
                </c:pt>
                <c:pt idx="93">
                  <c:v>316636.13347806857</c:v>
                </c:pt>
                <c:pt idx="94">
                  <c:v>316636.13347806857</c:v>
                </c:pt>
                <c:pt idx="95">
                  <c:v>316636.13347806857</c:v>
                </c:pt>
                <c:pt idx="96">
                  <c:v>316636.13347806857</c:v>
                </c:pt>
                <c:pt idx="97">
                  <c:v>316636.13347806857</c:v>
                </c:pt>
                <c:pt idx="98">
                  <c:v>316636.13347806857</c:v>
                </c:pt>
                <c:pt idx="99">
                  <c:v>316636.13347806857</c:v>
                </c:pt>
                <c:pt idx="100">
                  <c:v>316636.13347806857</c:v>
                </c:pt>
                <c:pt idx="101">
                  <c:v>316636.13347806857</c:v>
                </c:pt>
                <c:pt idx="102">
                  <c:v>316636.13347806857</c:v>
                </c:pt>
                <c:pt idx="103">
                  <c:v>316636.13347806857</c:v>
                </c:pt>
                <c:pt idx="104">
                  <c:v>316636.13347806857</c:v>
                </c:pt>
                <c:pt idx="105">
                  <c:v>316636.13347806857</c:v>
                </c:pt>
                <c:pt idx="106">
                  <c:v>316636.13347806857</c:v>
                </c:pt>
                <c:pt idx="107">
                  <c:v>316636.13347806857</c:v>
                </c:pt>
                <c:pt idx="108">
                  <c:v>316636.13347806857</c:v>
                </c:pt>
                <c:pt idx="109">
                  <c:v>316636.13347806857</c:v>
                </c:pt>
                <c:pt idx="110">
                  <c:v>316636.13347806857</c:v>
                </c:pt>
                <c:pt idx="111">
                  <c:v>316636.13347806857</c:v>
                </c:pt>
                <c:pt idx="112">
                  <c:v>316636.13347806857</c:v>
                </c:pt>
                <c:pt idx="113">
                  <c:v>316636.13347806857</c:v>
                </c:pt>
                <c:pt idx="114">
                  <c:v>316636.13347806857</c:v>
                </c:pt>
                <c:pt idx="115">
                  <c:v>316636.13347806857</c:v>
                </c:pt>
                <c:pt idx="116">
                  <c:v>316636.13347806857</c:v>
                </c:pt>
                <c:pt idx="117">
                  <c:v>316636.13347806857</c:v>
                </c:pt>
                <c:pt idx="118">
                  <c:v>316636.13347806857</c:v>
                </c:pt>
                <c:pt idx="119">
                  <c:v>316636.13347806857</c:v>
                </c:pt>
                <c:pt idx="120">
                  <c:v>316636.13347806857</c:v>
                </c:pt>
                <c:pt idx="121">
                  <c:v>316636.13347806857</c:v>
                </c:pt>
                <c:pt idx="122">
                  <c:v>316636.13347806857</c:v>
                </c:pt>
                <c:pt idx="123">
                  <c:v>316636.13347806857</c:v>
                </c:pt>
                <c:pt idx="124">
                  <c:v>316636.13347806857</c:v>
                </c:pt>
                <c:pt idx="125">
                  <c:v>316636.13347806857</c:v>
                </c:pt>
                <c:pt idx="126">
                  <c:v>316636.13347806857</c:v>
                </c:pt>
                <c:pt idx="127">
                  <c:v>316636.13347806857</c:v>
                </c:pt>
                <c:pt idx="128">
                  <c:v>316636.13347806857</c:v>
                </c:pt>
                <c:pt idx="129">
                  <c:v>316636.13347806857</c:v>
                </c:pt>
                <c:pt idx="130">
                  <c:v>316636.13347806857</c:v>
                </c:pt>
                <c:pt idx="131">
                  <c:v>316636.13347806857</c:v>
                </c:pt>
                <c:pt idx="132">
                  <c:v>316636.13347806857</c:v>
                </c:pt>
                <c:pt idx="133">
                  <c:v>316636.13347806857</c:v>
                </c:pt>
                <c:pt idx="134">
                  <c:v>316636.13347806857</c:v>
                </c:pt>
                <c:pt idx="135">
                  <c:v>316636.13347806857</c:v>
                </c:pt>
                <c:pt idx="136">
                  <c:v>316636.13347806857</c:v>
                </c:pt>
                <c:pt idx="137">
                  <c:v>316636.13347806857</c:v>
                </c:pt>
                <c:pt idx="138">
                  <c:v>316636.13347806857</c:v>
                </c:pt>
                <c:pt idx="139">
                  <c:v>316636.13347806857</c:v>
                </c:pt>
                <c:pt idx="140">
                  <c:v>316636.13347806857</c:v>
                </c:pt>
                <c:pt idx="141">
                  <c:v>316636.13347806857</c:v>
                </c:pt>
                <c:pt idx="142">
                  <c:v>316636.13347806857</c:v>
                </c:pt>
                <c:pt idx="143">
                  <c:v>316636.13347806857</c:v>
                </c:pt>
                <c:pt idx="144">
                  <c:v>316636.13347806857</c:v>
                </c:pt>
                <c:pt idx="145">
                  <c:v>316636.13347806857</c:v>
                </c:pt>
                <c:pt idx="146">
                  <c:v>316636.13347806857</c:v>
                </c:pt>
                <c:pt idx="147">
                  <c:v>316636.13347806857</c:v>
                </c:pt>
                <c:pt idx="148">
                  <c:v>316636.13347806857</c:v>
                </c:pt>
                <c:pt idx="149">
                  <c:v>316636.13347806857</c:v>
                </c:pt>
                <c:pt idx="150">
                  <c:v>316636.13347806857</c:v>
                </c:pt>
                <c:pt idx="151">
                  <c:v>316636.13347806857</c:v>
                </c:pt>
                <c:pt idx="152">
                  <c:v>316636.13347806857</c:v>
                </c:pt>
                <c:pt idx="153">
                  <c:v>316636.13347806857</c:v>
                </c:pt>
                <c:pt idx="154">
                  <c:v>316636.13347806857</c:v>
                </c:pt>
                <c:pt idx="155">
                  <c:v>316636.13347806857</c:v>
                </c:pt>
                <c:pt idx="156">
                  <c:v>316636.13347806857</c:v>
                </c:pt>
                <c:pt idx="157">
                  <c:v>316636.13347806857</c:v>
                </c:pt>
                <c:pt idx="158">
                  <c:v>316636.13347806857</c:v>
                </c:pt>
                <c:pt idx="159">
                  <c:v>316636.13347806857</c:v>
                </c:pt>
                <c:pt idx="160">
                  <c:v>316636.13347806857</c:v>
                </c:pt>
                <c:pt idx="161">
                  <c:v>316636.13347806857</c:v>
                </c:pt>
                <c:pt idx="162">
                  <c:v>316636.13347806857</c:v>
                </c:pt>
                <c:pt idx="163">
                  <c:v>316636.13347806857</c:v>
                </c:pt>
                <c:pt idx="164">
                  <c:v>316636.13347806857</c:v>
                </c:pt>
                <c:pt idx="165">
                  <c:v>316636.13347806857</c:v>
                </c:pt>
                <c:pt idx="166">
                  <c:v>316636.13347806857</c:v>
                </c:pt>
                <c:pt idx="167">
                  <c:v>316636.13347806857</c:v>
                </c:pt>
                <c:pt idx="168">
                  <c:v>316636.13347806857</c:v>
                </c:pt>
                <c:pt idx="169">
                  <c:v>316636.13347806857</c:v>
                </c:pt>
                <c:pt idx="170">
                  <c:v>316636.13347806857</c:v>
                </c:pt>
                <c:pt idx="171">
                  <c:v>316636.13347806857</c:v>
                </c:pt>
                <c:pt idx="172">
                  <c:v>316636.13347806857</c:v>
                </c:pt>
                <c:pt idx="173">
                  <c:v>316636.13347806857</c:v>
                </c:pt>
                <c:pt idx="174">
                  <c:v>316636.13347806857</c:v>
                </c:pt>
                <c:pt idx="175">
                  <c:v>316636.13347806857</c:v>
                </c:pt>
                <c:pt idx="176">
                  <c:v>316636.13347806857</c:v>
                </c:pt>
                <c:pt idx="177">
                  <c:v>316636.13347806857</c:v>
                </c:pt>
                <c:pt idx="178">
                  <c:v>316636.13347806857</c:v>
                </c:pt>
                <c:pt idx="179">
                  <c:v>316636.13347806857</c:v>
                </c:pt>
                <c:pt idx="180">
                  <c:v>316636.13347806857</c:v>
                </c:pt>
                <c:pt idx="181">
                  <c:v>316636.13347806857</c:v>
                </c:pt>
                <c:pt idx="182">
                  <c:v>316636.13347806857</c:v>
                </c:pt>
                <c:pt idx="183">
                  <c:v>316636.13347806857</c:v>
                </c:pt>
                <c:pt idx="184">
                  <c:v>316636.13347806857</c:v>
                </c:pt>
                <c:pt idx="185">
                  <c:v>316636.13347806857</c:v>
                </c:pt>
                <c:pt idx="186">
                  <c:v>316636.13347806857</c:v>
                </c:pt>
                <c:pt idx="187">
                  <c:v>316636.13347806857</c:v>
                </c:pt>
                <c:pt idx="188">
                  <c:v>316636.13347806857</c:v>
                </c:pt>
                <c:pt idx="189">
                  <c:v>316636.13347806857</c:v>
                </c:pt>
                <c:pt idx="190">
                  <c:v>316636.13347806857</c:v>
                </c:pt>
                <c:pt idx="191">
                  <c:v>316636.13347806857</c:v>
                </c:pt>
                <c:pt idx="192">
                  <c:v>316636.13347806857</c:v>
                </c:pt>
                <c:pt idx="193">
                  <c:v>316636.13347806857</c:v>
                </c:pt>
                <c:pt idx="194">
                  <c:v>316636.13347806857</c:v>
                </c:pt>
                <c:pt idx="195">
                  <c:v>316636.13347806857</c:v>
                </c:pt>
                <c:pt idx="196">
                  <c:v>316636.13347806857</c:v>
                </c:pt>
                <c:pt idx="197">
                  <c:v>316636.13347806857</c:v>
                </c:pt>
                <c:pt idx="198">
                  <c:v>316636.13347806857</c:v>
                </c:pt>
                <c:pt idx="199">
                  <c:v>316636.13347806857</c:v>
                </c:pt>
                <c:pt idx="200">
                  <c:v>316636.13347806857</c:v>
                </c:pt>
                <c:pt idx="201">
                  <c:v>316636.13347806857</c:v>
                </c:pt>
                <c:pt idx="202">
                  <c:v>316636.13347806857</c:v>
                </c:pt>
                <c:pt idx="203">
                  <c:v>316636.13347806857</c:v>
                </c:pt>
                <c:pt idx="204">
                  <c:v>316636.13347806857</c:v>
                </c:pt>
                <c:pt idx="205">
                  <c:v>316636.13347806857</c:v>
                </c:pt>
                <c:pt idx="206">
                  <c:v>316636.13347806857</c:v>
                </c:pt>
                <c:pt idx="207">
                  <c:v>316636.13347806857</c:v>
                </c:pt>
                <c:pt idx="208">
                  <c:v>316636.13347806857</c:v>
                </c:pt>
                <c:pt idx="209">
                  <c:v>316636.13347806857</c:v>
                </c:pt>
                <c:pt idx="210">
                  <c:v>316636.13347806857</c:v>
                </c:pt>
                <c:pt idx="211">
                  <c:v>316636.13347806857</c:v>
                </c:pt>
                <c:pt idx="212">
                  <c:v>316636.13347806857</c:v>
                </c:pt>
                <c:pt idx="213">
                  <c:v>316636.13347806857</c:v>
                </c:pt>
                <c:pt idx="214">
                  <c:v>316636.13347806857</c:v>
                </c:pt>
                <c:pt idx="215">
                  <c:v>316636.13347806857</c:v>
                </c:pt>
                <c:pt idx="216">
                  <c:v>316636.13347806857</c:v>
                </c:pt>
                <c:pt idx="217">
                  <c:v>316636.13347806857</c:v>
                </c:pt>
                <c:pt idx="218">
                  <c:v>316636.13347806857</c:v>
                </c:pt>
                <c:pt idx="219">
                  <c:v>316636.13347806857</c:v>
                </c:pt>
                <c:pt idx="220">
                  <c:v>316636.13347806857</c:v>
                </c:pt>
                <c:pt idx="221">
                  <c:v>316636.13347806857</c:v>
                </c:pt>
                <c:pt idx="222">
                  <c:v>316636.13347806857</c:v>
                </c:pt>
                <c:pt idx="223">
                  <c:v>316636.13347806857</c:v>
                </c:pt>
                <c:pt idx="224">
                  <c:v>316636.13347806857</c:v>
                </c:pt>
                <c:pt idx="225">
                  <c:v>316636.13347806857</c:v>
                </c:pt>
                <c:pt idx="226">
                  <c:v>316636.13347806857</c:v>
                </c:pt>
                <c:pt idx="227">
                  <c:v>316636.13347806857</c:v>
                </c:pt>
                <c:pt idx="228">
                  <c:v>316636.13347806857</c:v>
                </c:pt>
                <c:pt idx="229">
                  <c:v>316636.13347806857</c:v>
                </c:pt>
                <c:pt idx="230">
                  <c:v>316636.13347806857</c:v>
                </c:pt>
                <c:pt idx="231">
                  <c:v>316636.13347806857</c:v>
                </c:pt>
                <c:pt idx="232">
                  <c:v>316636.13347806857</c:v>
                </c:pt>
                <c:pt idx="233">
                  <c:v>316636.13347806857</c:v>
                </c:pt>
                <c:pt idx="234">
                  <c:v>316636.13347806857</c:v>
                </c:pt>
                <c:pt idx="235">
                  <c:v>316636.13347806857</c:v>
                </c:pt>
                <c:pt idx="236">
                  <c:v>316636.13347806857</c:v>
                </c:pt>
                <c:pt idx="237">
                  <c:v>316636.13347806857</c:v>
                </c:pt>
                <c:pt idx="238">
                  <c:v>316636.13347806857</c:v>
                </c:pt>
                <c:pt idx="239">
                  <c:v>316636.13347806857</c:v>
                </c:pt>
                <c:pt idx="240">
                  <c:v>316636.13347806857</c:v>
                </c:pt>
                <c:pt idx="241">
                  <c:v>316636.13347806857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63500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1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635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1.0770715233385599</c:v>
                </c:pt>
                <c:pt idx="1">
                  <c:v>1.3510634020825796</c:v>
                </c:pt>
                <c:pt idx="2">
                  <c:v>1.7006392473766736</c:v>
                </c:pt>
                <c:pt idx="3">
                  <c:v>2.324206971414787</c:v>
                </c:pt>
                <c:pt idx="4">
                  <c:v>4.4027660515418328</c:v>
                </c:pt>
                <c:pt idx="5">
                  <c:v>6.1695412696498213</c:v>
                </c:pt>
                <c:pt idx="6">
                  <c:v>7.3788847344510113</c:v>
                </c:pt>
                <c:pt idx="7">
                  <c:v>9.655851726772001</c:v>
                </c:pt>
                <c:pt idx="8">
                  <c:v>10.921883166485747</c:v>
                </c:pt>
                <c:pt idx="9">
                  <c:v>13.576769991557111</c:v>
                </c:pt>
                <c:pt idx="10">
                  <c:v>17.762232139267478</c:v>
                </c:pt>
                <c:pt idx="11">
                  <c:v>19.368391428456558</c:v>
                </c:pt>
                <c:pt idx="12">
                  <c:v>34.220640855546172</c:v>
                </c:pt>
                <c:pt idx="13">
                  <c:v>42.799421058979618</c:v>
                </c:pt>
                <c:pt idx="14">
                  <c:v>54.212600008040845</c:v>
                </c:pt>
                <c:pt idx="15">
                  <c:v>67.912193945241825</c:v>
                </c:pt>
                <c:pt idx="16">
                  <c:v>86.600329674747712</c:v>
                </c:pt>
                <c:pt idx="17">
                  <c:v>115.20886101395087</c:v>
                </c:pt>
                <c:pt idx="18">
                  <c:v>143.25996059984723</c:v>
                </c:pt>
                <c:pt idx="19">
                  <c:v>185.19016604350099</c:v>
                </c:pt>
                <c:pt idx="20">
                  <c:v>206.87331644755358</c:v>
                </c:pt>
                <c:pt idx="21">
                  <c:v>231.59872150524666</c:v>
                </c:pt>
                <c:pt idx="22">
                  <c:v>281.95479199418395</c:v>
                </c:pt>
                <c:pt idx="23">
                  <c:v>343.25968732380323</c:v>
                </c:pt>
                <c:pt idx="24">
                  <c:v>417.89398970053912</c:v>
                </c:pt>
                <c:pt idx="25">
                  <c:v>508.75588680210353</c:v>
                </c:pt>
                <c:pt idx="26">
                  <c:v>619.37371375279406</c:v>
                </c:pt>
                <c:pt idx="27">
                  <c:v>754.04296488691148</c:v>
                </c:pt>
                <c:pt idx="28">
                  <c:v>917.99309571987646</c:v>
                </c:pt>
                <c:pt idx="29">
                  <c:v>1117.5905923553692</c:v>
                </c:pt>
                <c:pt idx="30">
                  <c:v>1360.5861938882786</c:v>
                </c:pt>
                <c:pt idx="31">
                  <c:v>1656.4158679055463</c:v>
                </c:pt>
                <c:pt idx="32">
                  <c:v>2016.5672265189673</c:v>
                </c:pt>
                <c:pt idx="33">
                  <c:v>2455.02561154062</c:v>
                </c:pt>
                <c:pt idx="34">
                  <c:v>2988.8171711114069</c:v>
                </c:pt>
                <c:pt idx="35">
                  <c:v>3638.6700164502904</c:v>
                </c:pt>
                <c:pt idx="36">
                  <c:v>4429.819132660773</c:v>
                </c:pt>
                <c:pt idx="37">
                  <c:v>5392.9862997664677</c:v>
                </c:pt>
                <c:pt idx="38">
                  <c:v>6565.5730761177401</c:v>
                </c:pt>
                <c:pt idx="39">
                  <c:v>7993.1131699164189</c:v>
                </c:pt>
                <c:pt idx="40">
                  <c:v>9731.0405971248038</c:v>
                </c:pt>
                <c:pt idx="41">
                  <c:v>11846.842286593224</c:v>
                </c:pt>
                <c:pt idx="42">
                  <c:v>14422.67872203528</c:v>
                </c:pt>
                <c:pt idx="43">
                  <c:v>17558.574385214284</c:v>
                </c:pt>
                <c:pt idx="44">
                  <c:v>21376.301891136933</c:v>
                </c:pt>
                <c:pt idx="45">
                  <c:v>26024.110643390821</c:v>
                </c:pt>
                <c:pt idx="46">
                  <c:v>31682.483632037929</c:v>
                </c:pt>
                <c:pt idx="47">
                  <c:v>38571.145921148891</c:v>
                </c:pt>
                <c:pt idx="48">
                  <c:v>46957.596978481088</c:v>
                </c:pt>
                <c:pt idx="49">
                  <c:v>57167.49817340602</c:v>
                </c:pt>
                <c:pt idx="50">
                  <c:v>69597.31880879763</c:v>
                </c:pt>
                <c:pt idx="51">
                  <c:v>84729.731755634479</c:v>
                </c:pt>
                <c:pt idx="52">
                  <c:v>103152.35653121564</c:v>
                </c:pt>
                <c:pt idx="53">
                  <c:v>125580.57764930249</c:v>
                </c:pt>
                <c:pt idx="54">
                  <c:v>152885.32432082712</c:v>
                </c:pt>
                <c:pt idx="55">
                  <c:v>186126.8902422055</c:v>
                </c:pt>
                <c:pt idx="56">
                  <c:v>226596.10675604051</c:v>
                </c:pt>
                <c:pt idx="57">
                  <c:v>275864.46821401792</c:v>
                </c:pt>
                <c:pt idx="58">
                  <c:v>316636.13347806857</c:v>
                </c:pt>
                <c:pt idx="59">
                  <c:v>316636.13347806857</c:v>
                </c:pt>
                <c:pt idx="60">
                  <c:v>316636.13347806857</c:v>
                </c:pt>
                <c:pt idx="61">
                  <c:v>316636.13347806857</c:v>
                </c:pt>
                <c:pt idx="62">
                  <c:v>316636.13347806857</c:v>
                </c:pt>
                <c:pt idx="63">
                  <c:v>316636.13347806857</c:v>
                </c:pt>
                <c:pt idx="64">
                  <c:v>316636.13347806857</c:v>
                </c:pt>
                <c:pt idx="65">
                  <c:v>316636.13347806857</c:v>
                </c:pt>
                <c:pt idx="66">
                  <c:v>316636.13347806857</c:v>
                </c:pt>
                <c:pt idx="67">
                  <c:v>316636.13347806857</c:v>
                </c:pt>
                <c:pt idx="68">
                  <c:v>316636.13347806857</c:v>
                </c:pt>
                <c:pt idx="69">
                  <c:v>316636.13347806857</c:v>
                </c:pt>
                <c:pt idx="70">
                  <c:v>316636.13347806857</c:v>
                </c:pt>
                <c:pt idx="71">
                  <c:v>316636.13347806857</c:v>
                </c:pt>
                <c:pt idx="72">
                  <c:v>316636.13347806857</c:v>
                </c:pt>
                <c:pt idx="73">
                  <c:v>316636.13347806857</c:v>
                </c:pt>
                <c:pt idx="74">
                  <c:v>316636.13347806857</c:v>
                </c:pt>
                <c:pt idx="75">
                  <c:v>316636.13347806857</c:v>
                </c:pt>
                <c:pt idx="76">
                  <c:v>316636.13347806857</c:v>
                </c:pt>
                <c:pt idx="77">
                  <c:v>316636.13347806857</c:v>
                </c:pt>
                <c:pt idx="78">
                  <c:v>316636.13347806857</c:v>
                </c:pt>
                <c:pt idx="79">
                  <c:v>316636.13347806857</c:v>
                </c:pt>
                <c:pt idx="80">
                  <c:v>316636.13347806857</c:v>
                </c:pt>
                <c:pt idx="81">
                  <c:v>316636.13347806857</c:v>
                </c:pt>
                <c:pt idx="82">
                  <c:v>316636.13347806857</c:v>
                </c:pt>
                <c:pt idx="83">
                  <c:v>316636.13347806857</c:v>
                </c:pt>
                <c:pt idx="84">
                  <c:v>316636.13347806857</c:v>
                </c:pt>
                <c:pt idx="85">
                  <c:v>316636.13347806857</c:v>
                </c:pt>
                <c:pt idx="86">
                  <c:v>316636.13347806857</c:v>
                </c:pt>
                <c:pt idx="87">
                  <c:v>316636.13347806857</c:v>
                </c:pt>
                <c:pt idx="88">
                  <c:v>316636.13347806857</c:v>
                </c:pt>
                <c:pt idx="89">
                  <c:v>316636.13347806857</c:v>
                </c:pt>
                <c:pt idx="90">
                  <c:v>316636.13347806857</c:v>
                </c:pt>
                <c:pt idx="91">
                  <c:v>316636.13347806857</c:v>
                </c:pt>
                <c:pt idx="92">
                  <c:v>316636.13347806857</c:v>
                </c:pt>
                <c:pt idx="93">
                  <c:v>316636.13347806857</c:v>
                </c:pt>
                <c:pt idx="94">
                  <c:v>316636.13347806857</c:v>
                </c:pt>
                <c:pt idx="95">
                  <c:v>316636.13347806857</c:v>
                </c:pt>
                <c:pt idx="96">
                  <c:v>316636.13347806857</c:v>
                </c:pt>
                <c:pt idx="97">
                  <c:v>316636.13347806857</c:v>
                </c:pt>
                <c:pt idx="98">
                  <c:v>316636.13347806857</c:v>
                </c:pt>
                <c:pt idx="99">
                  <c:v>316636.13347806857</c:v>
                </c:pt>
                <c:pt idx="100">
                  <c:v>316636.13347806857</c:v>
                </c:pt>
                <c:pt idx="101">
                  <c:v>316636.13347806857</c:v>
                </c:pt>
                <c:pt idx="102">
                  <c:v>316636.13347806857</c:v>
                </c:pt>
                <c:pt idx="103">
                  <c:v>316636.13347806857</c:v>
                </c:pt>
                <c:pt idx="104">
                  <c:v>316636.13347806857</c:v>
                </c:pt>
                <c:pt idx="105">
                  <c:v>316636.13347806857</c:v>
                </c:pt>
                <c:pt idx="106">
                  <c:v>316636.13347806857</c:v>
                </c:pt>
                <c:pt idx="107">
                  <c:v>316636.13347806857</c:v>
                </c:pt>
                <c:pt idx="108">
                  <c:v>316636.13347806857</c:v>
                </c:pt>
                <c:pt idx="109">
                  <c:v>316636.13347806857</c:v>
                </c:pt>
                <c:pt idx="110">
                  <c:v>316636.13347806857</c:v>
                </c:pt>
                <c:pt idx="111">
                  <c:v>316636.13347806857</c:v>
                </c:pt>
                <c:pt idx="112">
                  <c:v>316636.13347806857</c:v>
                </c:pt>
                <c:pt idx="113">
                  <c:v>316636.13347806857</c:v>
                </c:pt>
                <c:pt idx="114">
                  <c:v>316636.13347806857</c:v>
                </c:pt>
                <c:pt idx="115">
                  <c:v>316636.13347806857</c:v>
                </c:pt>
                <c:pt idx="116">
                  <c:v>316636.13347806857</c:v>
                </c:pt>
                <c:pt idx="117">
                  <c:v>316636.13347806857</c:v>
                </c:pt>
                <c:pt idx="118">
                  <c:v>316636.13347806857</c:v>
                </c:pt>
                <c:pt idx="119">
                  <c:v>316636.13347806857</c:v>
                </c:pt>
                <c:pt idx="120">
                  <c:v>316636.13347806857</c:v>
                </c:pt>
                <c:pt idx="121">
                  <c:v>316636.13347806857</c:v>
                </c:pt>
                <c:pt idx="122">
                  <c:v>316636.13347806857</c:v>
                </c:pt>
                <c:pt idx="123">
                  <c:v>316636.13347806857</c:v>
                </c:pt>
                <c:pt idx="124">
                  <c:v>316636.13347806857</c:v>
                </c:pt>
                <c:pt idx="125">
                  <c:v>316636.13347806857</c:v>
                </c:pt>
                <c:pt idx="126">
                  <c:v>316636.13347806857</c:v>
                </c:pt>
                <c:pt idx="127">
                  <c:v>316636.13347806857</c:v>
                </c:pt>
                <c:pt idx="128">
                  <c:v>316636.13347806857</c:v>
                </c:pt>
                <c:pt idx="129">
                  <c:v>316636.13347806857</c:v>
                </c:pt>
                <c:pt idx="130">
                  <c:v>316636.13347806857</c:v>
                </c:pt>
                <c:pt idx="131">
                  <c:v>316636.13347806857</c:v>
                </c:pt>
                <c:pt idx="132">
                  <c:v>316636.13347806857</c:v>
                </c:pt>
                <c:pt idx="133">
                  <c:v>316636.13347806857</c:v>
                </c:pt>
                <c:pt idx="134">
                  <c:v>316636.13347806857</c:v>
                </c:pt>
                <c:pt idx="135">
                  <c:v>316636.13347806857</c:v>
                </c:pt>
                <c:pt idx="136">
                  <c:v>316636.13347806857</c:v>
                </c:pt>
                <c:pt idx="137">
                  <c:v>316636.13347806857</c:v>
                </c:pt>
                <c:pt idx="138">
                  <c:v>316636.13347806857</c:v>
                </c:pt>
                <c:pt idx="139">
                  <c:v>316636.13347806857</c:v>
                </c:pt>
                <c:pt idx="140">
                  <c:v>316636.13347806857</c:v>
                </c:pt>
                <c:pt idx="141">
                  <c:v>316636.13347806857</c:v>
                </c:pt>
                <c:pt idx="142">
                  <c:v>316636.13347806857</c:v>
                </c:pt>
                <c:pt idx="143">
                  <c:v>316636.13347806857</c:v>
                </c:pt>
                <c:pt idx="144">
                  <c:v>316636.13347806857</c:v>
                </c:pt>
                <c:pt idx="145">
                  <c:v>316636.13347806857</c:v>
                </c:pt>
                <c:pt idx="146">
                  <c:v>316636.13347806857</c:v>
                </c:pt>
                <c:pt idx="147">
                  <c:v>316636.13347806857</c:v>
                </c:pt>
                <c:pt idx="148">
                  <c:v>316636.13347806857</c:v>
                </c:pt>
                <c:pt idx="149">
                  <c:v>316636.13347806857</c:v>
                </c:pt>
                <c:pt idx="150">
                  <c:v>316636.13347806857</c:v>
                </c:pt>
                <c:pt idx="151">
                  <c:v>316636.13347806857</c:v>
                </c:pt>
                <c:pt idx="152">
                  <c:v>316636.13347806857</c:v>
                </c:pt>
                <c:pt idx="153">
                  <c:v>316636.13347806857</c:v>
                </c:pt>
                <c:pt idx="154">
                  <c:v>316636.13347806857</c:v>
                </c:pt>
                <c:pt idx="155">
                  <c:v>316636.13347806857</c:v>
                </c:pt>
                <c:pt idx="156">
                  <c:v>316636.13347806857</c:v>
                </c:pt>
                <c:pt idx="157">
                  <c:v>316636.13347806857</c:v>
                </c:pt>
                <c:pt idx="158">
                  <c:v>316636.13347806857</c:v>
                </c:pt>
                <c:pt idx="159">
                  <c:v>316636.13347806857</c:v>
                </c:pt>
                <c:pt idx="160">
                  <c:v>316636.13347806857</c:v>
                </c:pt>
                <c:pt idx="161">
                  <c:v>316636.13347806857</c:v>
                </c:pt>
                <c:pt idx="162">
                  <c:v>316636.13347806857</c:v>
                </c:pt>
                <c:pt idx="163">
                  <c:v>316636.13347806857</c:v>
                </c:pt>
                <c:pt idx="164">
                  <c:v>316636.13347806857</c:v>
                </c:pt>
                <c:pt idx="165">
                  <c:v>316636.13347806857</c:v>
                </c:pt>
                <c:pt idx="166">
                  <c:v>316636.13347806857</c:v>
                </c:pt>
                <c:pt idx="167">
                  <c:v>316636.13347806857</c:v>
                </c:pt>
                <c:pt idx="168">
                  <c:v>316636.13347806857</c:v>
                </c:pt>
                <c:pt idx="169">
                  <c:v>316636.13347806857</c:v>
                </c:pt>
                <c:pt idx="170">
                  <c:v>316636.13347806857</c:v>
                </c:pt>
                <c:pt idx="171">
                  <c:v>316636.13347806857</c:v>
                </c:pt>
                <c:pt idx="172">
                  <c:v>316636.13347806857</c:v>
                </c:pt>
                <c:pt idx="173">
                  <c:v>316636.13347806857</c:v>
                </c:pt>
                <c:pt idx="174">
                  <c:v>316636.13347806857</c:v>
                </c:pt>
                <c:pt idx="175">
                  <c:v>316636.13347806857</c:v>
                </c:pt>
                <c:pt idx="176">
                  <c:v>316636.13347806857</c:v>
                </c:pt>
                <c:pt idx="177">
                  <c:v>316636.13347806857</c:v>
                </c:pt>
                <c:pt idx="178">
                  <c:v>316636.13347806857</c:v>
                </c:pt>
                <c:pt idx="179">
                  <c:v>316636.13347806857</c:v>
                </c:pt>
                <c:pt idx="180">
                  <c:v>316636.13347806857</c:v>
                </c:pt>
                <c:pt idx="181">
                  <c:v>316636.13347806857</c:v>
                </c:pt>
                <c:pt idx="182">
                  <c:v>316636.13347806857</c:v>
                </c:pt>
                <c:pt idx="183">
                  <c:v>316636.13347806857</c:v>
                </c:pt>
                <c:pt idx="184">
                  <c:v>316636.13347806857</c:v>
                </c:pt>
                <c:pt idx="185">
                  <c:v>316636.13347806857</c:v>
                </c:pt>
                <c:pt idx="186">
                  <c:v>316636.13347806857</c:v>
                </c:pt>
                <c:pt idx="187">
                  <c:v>316636.13347806857</c:v>
                </c:pt>
                <c:pt idx="188">
                  <c:v>316636.13347806857</c:v>
                </c:pt>
                <c:pt idx="189">
                  <c:v>316636.13347806857</c:v>
                </c:pt>
                <c:pt idx="190">
                  <c:v>316636.13347806857</c:v>
                </c:pt>
                <c:pt idx="191">
                  <c:v>316636.13347806857</c:v>
                </c:pt>
                <c:pt idx="192">
                  <c:v>316636.13347806857</c:v>
                </c:pt>
                <c:pt idx="193">
                  <c:v>316636.13347806857</c:v>
                </c:pt>
                <c:pt idx="194">
                  <c:v>316636.13347806857</c:v>
                </c:pt>
                <c:pt idx="195">
                  <c:v>316636.13347806857</c:v>
                </c:pt>
                <c:pt idx="196">
                  <c:v>316636.13347806857</c:v>
                </c:pt>
                <c:pt idx="197">
                  <c:v>316636.13347806857</c:v>
                </c:pt>
                <c:pt idx="198">
                  <c:v>316636.13347806857</c:v>
                </c:pt>
                <c:pt idx="199">
                  <c:v>316636.13347806857</c:v>
                </c:pt>
                <c:pt idx="200">
                  <c:v>316636.13347806857</c:v>
                </c:pt>
                <c:pt idx="201">
                  <c:v>316636.13347806857</c:v>
                </c:pt>
                <c:pt idx="202">
                  <c:v>316636.13347806857</c:v>
                </c:pt>
                <c:pt idx="203">
                  <c:v>316636.13347806857</c:v>
                </c:pt>
                <c:pt idx="204">
                  <c:v>316636.13347806857</c:v>
                </c:pt>
                <c:pt idx="205">
                  <c:v>316636.13347806857</c:v>
                </c:pt>
                <c:pt idx="206">
                  <c:v>316636.13347806857</c:v>
                </c:pt>
                <c:pt idx="207">
                  <c:v>316636.13347806857</c:v>
                </c:pt>
                <c:pt idx="208">
                  <c:v>316636.13347806857</c:v>
                </c:pt>
                <c:pt idx="209">
                  <c:v>316636.13347806857</c:v>
                </c:pt>
                <c:pt idx="210">
                  <c:v>316636.13347806857</c:v>
                </c:pt>
                <c:pt idx="211">
                  <c:v>316636.13347806857</c:v>
                </c:pt>
                <c:pt idx="212">
                  <c:v>316636.13347806857</c:v>
                </c:pt>
                <c:pt idx="213">
                  <c:v>316636.13347806857</c:v>
                </c:pt>
                <c:pt idx="214">
                  <c:v>316636.13347806857</c:v>
                </c:pt>
                <c:pt idx="215">
                  <c:v>316636.13347806857</c:v>
                </c:pt>
                <c:pt idx="216">
                  <c:v>316636.13347806857</c:v>
                </c:pt>
                <c:pt idx="217">
                  <c:v>316636.13347806857</c:v>
                </c:pt>
                <c:pt idx="218">
                  <c:v>316636.13347806857</c:v>
                </c:pt>
                <c:pt idx="219">
                  <c:v>316636.13347806857</c:v>
                </c:pt>
                <c:pt idx="220">
                  <c:v>316636.13347806857</c:v>
                </c:pt>
                <c:pt idx="221">
                  <c:v>316636.13347806857</c:v>
                </c:pt>
                <c:pt idx="222">
                  <c:v>316636.13347806857</c:v>
                </c:pt>
                <c:pt idx="223">
                  <c:v>316636.13347806857</c:v>
                </c:pt>
                <c:pt idx="224">
                  <c:v>316636.13347806857</c:v>
                </c:pt>
                <c:pt idx="225">
                  <c:v>316636.13347806857</c:v>
                </c:pt>
                <c:pt idx="226">
                  <c:v>316636.13347806857</c:v>
                </c:pt>
                <c:pt idx="227">
                  <c:v>316636.13347806857</c:v>
                </c:pt>
                <c:pt idx="228">
                  <c:v>316636.13347806857</c:v>
                </c:pt>
                <c:pt idx="229">
                  <c:v>316636.13347806857</c:v>
                </c:pt>
                <c:pt idx="230">
                  <c:v>316636.13347806857</c:v>
                </c:pt>
                <c:pt idx="231">
                  <c:v>316636.13347806857</c:v>
                </c:pt>
                <c:pt idx="232">
                  <c:v>316636.13347806857</c:v>
                </c:pt>
                <c:pt idx="233">
                  <c:v>316636.13347806857</c:v>
                </c:pt>
                <c:pt idx="234">
                  <c:v>316636.13347806857</c:v>
                </c:pt>
                <c:pt idx="235">
                  <c:v>316636.13347806857</c:v>
                </c:pt>
                <c:pt idx="236">
                  <c:v>316636.13347806857</c:v>
                </c:pt>
                <c:pt idx="237">
                  <c:v>316636.13347806857</c:v>
                </c:pt>
                <c:pt idx="238">
                  <c:v>316636.13347806857</c:v>
                </c:pt>
                <c:pt idx="239">
                  <c:v>316636.13347806857</c:v>
                </c:pt>
                <c:pt idx="240">
                  <c:v>316636.13347806857</c:v>
                </c:pt>
                <c:pt idx="241">
                  <c:v>316636.13347806857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40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32064.4528367054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114</c:v>
                </c:pt>
                <c:pt idx="1">
                  <c:v>143</c:v>
                </c:pt>
                <c:pt idx="2">
                  <c:v>180</c:v>
                </c:pt>
                <c:pt idx="3">
                  <c:v>246</c:v>
                </c:pt>
                <c:pt idx="4">
                  <c:v>466</c:v>
                </c:pt>
                <c:pt idx="5">
                  <c:v>653</c:v>
                </c:pt>
                <c:pt idx="6">
                  <c:v>781</c:v>
                </c:pt>
                <c:pt idx="7">
                  <c:v>1022</c:v>
                </c:pt>
                <c:pt idx="8">
                  <c:v>1156</c:v>
                </c:pt>
                <c:pt idx="9">
                  <c:v>1437</c:v>
                </c:pt>
                <c:pt idx="10">
                  <c:v>1880</c:v>
                </c:pt>
                <c:pt idx="11">
                  <c:v>2050</c:v>
                </c:pt>
                <c:pt idx="12">
                  <c:v>3622</c:v>
                </c:pt>
                <c:pt idx="13">
                  <c:v>4530</c:v>
                </c:pt>
                <c:pt idx="14">
                  <c:v>5738</c:v>
                </c:pt>
                <c:pt idx="15">
                  <c:v>7188</c:v>
                </c:pt>
                <c:pt idx="16">
                  <c:v>9166</c:v>
                </c:pt>
                <c:pt idx="17">
                  <c:v>12194</c:v>
                </c:pt>
                <c:pt idx="18">
                  <c:v>15163</c:v>
                </c:pt>
                <c:pt idx="19">
                  <c:v>19601</c:v>
                </c:pt>
                <c:pt idx="20">
                  <c:v>21896</c:v>
                </c:pt>
                <c:pt idx="21">
                  <c:v>24513</c:v>
                </c:pt>
                <c:pt idx="22">
                  <c:v>26964.300000000003</c:v>
                </c:pt>
                <c:pt idx="23">
                  <c:v>29660.730000000007</c:v>
                </c:pt>
                <c:pt idx="24">
                  <c:v>32626.803000000011</c:v>
                </c:pt>
                <c:pt idx="25">
                  <c:v>35889.483300000014</c:v>
                </c:pt>
                <c:pt idx="26">
                  <c:v>39478.431630000021</c:v>
                </c:pt>
                <c:pt idx="27">
                  <c:v>43426.274793000026</c:v>
                </c:pt>
                <c:pt idx="28">
                  <c:v>47768.902272300031</c:v>
                </c:pt>
                <c:pt idx="29">
                  <c:v>52545.792499530035</c:v>
                </c:pt>
                <c:pt idx="30">
                  <c:v>57800.371749483042</c:v>
                </c:pt>
                <c:pt idx="31">
                  <c:v>63580.408924431351</c:v>
                </c:pt>
                <c:pt idx="32">
                  <c:v>69938.44981687449</c:v>
                </c:pt>
                <c:pt idx="33">
                  <c:v>76932.294798561939</c:v>
                </c:pt>
                <c:pt idx="34">
                  <c:v>84625.524278418146</c:v>
                </c:pt>
                <c:pt idx="35">
                  <c:v>93088.076706259963</c:v>
                </c:pt>
                <c:pt idx="36">
                  <c:v>102396.88437688597</c:v>
                </c:pt>
                <c:pt idx="37">
                  <c:v>112636.57281457457</c:v>
                </c:pt>
                <c:pt idx="38">
                  <c:v>123900.23009603203</c:v>
                </c:pt>
                <c:pt idx="39">
                  <c:v>136290.25310563523</c:v>
                </c:pt>
                <c:pt idx="40">
                  <c:v>149919.27841619877</c:v>
                </c:pt>
                <c:pt idx="41">
                  <c:v>164911.20625781865</c:v>
                </c:pt>
                <c:pt idx="42">
                  <c:v>181402.32688360053</c:v>
                </c:pt>
                <c:pt idx="43">
                  <c:v>199542.55957196059</c:v>
                </c:pt>
                <c:pt idx="44">
                  <c:v>219496.81552915668</c:v>
                </c:pt>
                <c:pt idx="45">
                  <c:v>241446.49708207237</c:v>
                </c:pt>
                <c:pt idx="46">
                  <c:v>265591.1467902796</c:v>
                </c:pt>
                <c:pt idx="47">
                  <c:v>292150.26146930759</c:v>
                </c:pt>
                <c:pt idx="48">
                  <c:v>321365.28761623835</c:v>
                </c:pt>
                <c:pt idx="49">
                  <c:v>353501.81637786218</c:v>
                </c:pt>
                <c:pt idx="50">
                  <c:v>388851.99801564845</c:v>
                </c:pt>
                <c:pt idx="51">
                  <c:v>427737.19781721331</c:v>
                </c:pt>
                <c:pt idx="52">
                  <c:v>470510.91759893467</c:v>
                </c:pt>
                <c:pt idx="53">
                  <c:v>517562.00935882819</c:v>
                </c:pt>
                <c:pt idx="54">
                  <c:v>569318.21029471105</c:v>
                </c:pt>
                <c:pt idx="55">
                  <c:v>626250.03132418217</c:v>
                </c:pt>
                <c:pt idx="56">
                  <c:v>688875.03445660044</c:v>
                </c:pt>
                <c:pt idx="57">
                  <c:v>757762.53790226055</c:v>
                </c:pt>
                <c:pt idx="58">
                  <c:v>833538.79169248661</c:v>
                </c:pt>
                <c:pt idx="59">
                  <c:v>916892.67086173536</c:v>
                </c:pt>
                <c:pt idx="60">
                  <c:v>1008581.937947909</c:v>
                </c:pt>
                <c:pt idx="61">
                  <c:v>1109440.1317427</c:v>
                </c:pt>
                <c:pt idx="62">
                  <c:v>1220384.14491697</c:v>
                </c:pt>
                <c:pt idx="63">
                  <c:v>1342422.5594086673</c:v>
                </c:pt>
                <c:pt idx="64">
                  <c:v>1476664.8153495342</c:v>
                </c:pt>
                <c:pt idx="65">
                  <c:v>1624331.2968844876</c:v>
                </c:pt>
                <c:pt idx="66">
                  <c:v>1786764.4265729366</c:v>
                </c:pt>
                <c:pt idx="67">
                  <c:v>1965440.8692302303</c:v>
                </c:pt>
                <c:pt idx="68">
                  <c:v>2161984.9561532536</c:v>
                </c:pt>
                <c:pt idx="69">
                  <c:v>2378183.451768579</c:v>
                </c:pt>
                <c:pt idx="70">
                  <c:v>2616001.7969454369</c:v>
                </c:pt>
                <c:pt idx="71">
                  <c:v>2877601.9766399809</c:v>
                </c:pt>
                <c:pt idx="72">
                  <c:v>3165362.1743039791</c:v>
                </c:pt>
                <c:pt idx="73">
                  <c:v>3481898.3917343775</c:v>
                </c:pt>
                <c:pt idx="74">
                  <c:v>3830088.2309078155</c:v>
                </c:pt>
                <c:pt idx="75">
                  <c:v>4213097.053998597</c:v>
                </c:pt>
                <c:pt idx="76">
                  <c:v>4634406.7593984567</c:v>
                </c:pt>
                <c:pt idx="77">
                  <c:v>5097847.4353383025</c:v>
                </c:pt>
                <c:pt idx="78">
                  <c:v>5607632.1788721336</c:v>
                </c:pt>
                <c:pt idx="79">
                  <c:v>6168395.3967593471</c:v>
                </c:pt>
                <c:pt idx="80">
                  <c:v>6785234.9364352822</c:v>
                </c:pt>
                <c:pt idx="81">
                  <c:v>7463758.430078811</c:v>
                </c:pt>
                <c:pt idx="82">
                  <c:v>8210134.2730866931</c:v>
                </c:pt>
                <c:pt idx="83">
                  <c:v>9031147.7003953625</c:v>
                </c:pt>
                <c:pt idx="84">
                  <c:v>9934262.4704349004</c:v>
                </c:pt>
                <c:pt idx="85">
                  <c:v>10927688.717478391</c:v>
                </c:pt>
                <c:pt idx="86">
                  <c:v>12020457.589226231</c:v>
                </c:pt>
                <c:pt idx="87">
                  <c:v>13222503.348148854</c:v>
                </c:pt>
                <c:pt idx="88">
                  <c:v>14544753.682963742</c:v>
                </c:pt>
                <c:pt idx="89">
                  <c:v>15999229.051260117</c:v>
                </c:pt>
                <c:pt idx="90">
                  <c:v>17599151.95638613</c:v>
                </c:pt>
                <c:pt idx="91">
                  <c:v>19359067.152024746</c:v>
                </c:pt>
                <c:pt idx="92">
                  <c:v>21294973.867227223</c:v>
                </c:pt>
                <c:pt idx="93">
                  <c:v>23424471.253949948</c:v>
                </c:pt>
                <c:pt idx="94">
                  <c:v>25766918.379344944</c:v>
                </c:pt>
                <c:pt idx="95">
                  <c:v>28343610.217279442</c:v>
                </c:pt>
                <c:pt idx="96">
                  <c:v>31177971.239007387</c:v>
                </c:pt>
                <c:pt idx="97">
                  <c:v>33513576.800000001</c:v>
                </c:pt>
                <c:pt idx="98">
                  <c:v>33513576.800000001</c:v>
                </c:pt>
                <c:pt idx="99">
                  <c:v>33513576.800000001</c:v>
                </c:pt>
                <c:pt idx="100">
                  <c:v>33513576.800000001</c:v>
                </c:pt>
                <c:pt idx="101">
                  <c:v>33513576.800000001</c:v>
                </c:pt>
                <c:pt idx="102">
                  <c:v>33513576.800000001</c:v>
                </c:pt>
                <c:pt idx="103">
                  <c:v>33513576.800000001</c:v>
                </c:pt>
                <c:pt idx="104">
                  <c:v>33513576.800000001</c:v>
                </c:pt>
                <c:pt idx="105">
                  <c:v>33513576.800000001</c:v>
                </c:pt>
                <c:pt idx="106">
                  <c:v>33513576.800000001</c:v>
                </c:pt>
                <c:pt idx="107">
                  <c:v>33513576.800000001</c:v>
                </c:pt>
                <c:pt idx="108">
                  <c:v>33513576.800000001</c:v>
                </c:pt>
                <c:pt idx="109">
                  <c:v>33513576.800000001</c:v>
                </c:pt>
                <c:pt idx="110">
                  <c:v>33513576.800000001</c:v>
                </c:pt>
                <c:pt idx="111">
                  <c:v>33513576.800000001</c:v>
                </c:pt>
                <c:pt idx="112">
                  <c:v>33513576.800000001</c:v>
                </c:pt>
                <c:pt idx="113">
                  <c:v>33513576.800000001</c:v>
                </c:pt>
                <c:pt idx="114">
                  <c:v>33513576.800000001</c:v>
                </c:pt>
                <c:pt idx="115">
                  <c:v>33513576.800000001</c:v>
                </c:pt>
                <c:pt idx="116">
                  <c:v>33513576.800000001</c:v>
                </c:pt>
                <c:pt idx="117">
                  <c:v>33513576.800000001</c:v>
                </c:pt>
                <c:pt idx="118">
                  <c:v>33513576.800000001</c:v>
                </c:pt>
                <c:pt idx="119">
                  <c:v>33513576.800000001</c:v>
                </c:pt>
                <c:pt idx="120">
                  <c:v>33513576.800000001</c:v>
                </c:pt>
                <c:pt idx="121">
                  <c:v>33513576.800000001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114</c:v>
                </c:pt>
                <c:pt idx="1">
                  <c:v>143</c:v>
                </c:pt>
                <c:pt idx="2">
                  <c:v>180</c:v>
                </c:pt>
                <c:pt idx="3">
                  <c:v>246</c:v>
                </c:pt>
                <c:pt idx="4">
                  <c:v>466</c:v>
                </c:pt>
                <c:pt idx="5">
                  <c:v>653</c:v>
                </c:pt>
                <c:pt idx="6">
                  <c:v>781</c:v>
                </c:pt>
                <c:pt idx="7">
                  <c:v>1022</c:v>
                </c:pt>
                <c:pt idx="8">
                  <c:v>1156</c:v>
                </c:pt>
                <c:pt idx="9">
                  <c:v>1437</c:v>
                </c:pt>
                <c:pt idx="10">
                  <c:v>1880</c:v>
                </c:pt>
                <c:pt idx="11">
                  <c:v>2050</c:v>
                </c:pt>
                <c:pt idx="12">
                  <c:v>3622</c:v>
                </c:pt>
                <c:pt idx="13">
                  <c:v>4530</c:v>
                </c:pt>
                <c:pt idx="14">
                  <c:v>5738</c:v>
                </c:pt>
                <c:pt idx="15">
                  <c:v>7188</c:v>
                </c:pt>
                <c:pt idx="16">
                  <c:v>9166</c:v>
                </c:pt>
                <c:pt idx="17">
                  <c:v>12194</c:v>
                </c:pt>
                <c:pt idx="18">
                  <c:v>15163</c:v>
                </c:pt>
                <c:pt idx="19">
                  <c:v>19601</c:v>
                </c:pt>
                <c:pt idx="20">
                  <c:v>21896</c:v>
                </c:pt>
                <c:pt idx="21">
                  <c:v>24513</c:v>
                </c:pt>
                <c:pt idx="22">
                  <c:v>30641.25</c:v>
                </c:pt>
                <c:pt idx="23">
                  <c:v>38301.5625</c:v>
                </c:pt>
                <c:pt idx="24">
                  <c:v>47876.953125</c:v>
                </c:pt>
                <c:pt idx="25">
                  <c:v>59846.19140625</c:v>
                </c:pt>
                <c:pt idx="26">
                  <c:v>74807.7392578125</c:v>
                </c:pt>
                <c:pt idx="27">
                  <c:v>93509.674072265625</c:v>
                </c:pt>
                <c:pt idx="28">
                  <c:v>116887.09259033203</c:v>
                </c:pt>
                <c:pt idx="29">
                  <c:v>146108.86573791504</c:v>
                </c:pt>
                <c:pt idx="30">
                  <c:v>182636.0821723938</c:v>
                </c:pt>
                <c:pt idx="31">
                  <c:v>228295.10271549225</c:v>
                </c:pt>
                <c:pt idx="32">
                  <c:v>285368.87839436531</c:v>
                </c:pt>
                <c:pt idx="33">
                  <c:v>356711.09799295664</c:v>
                </c:pt>
                <c:pt idx="34">
                  <c:v>445888.8724911958</c:v>
                </c:pt>
                <c:pt idx="35">
                  <c:v>557361.09061399475</c:v>
                </c:pt>
                <c:pt idx="36">
                  <c:v>696701.36326749343</c:v>
                </c:pt>
                <c:pt idx="37">
                  <c:v>870876.70408436679</c:v>
                </c:pt>
                <c:pt idx="38">
                  <c:v>1088595.8801054584</c:v>
                </c:pt>
                <c:pt idx="39">
                  <c:v>1360744.850131823</c:v>
                </c:pt>
                <c:pt idx="40">
                  <c:v>1700931.0626647787</c:v>
                </c:pt>
                <c:pt idx="41">
                  <c:v>2126163.8283309732</c:v>
                </c:pt>
                <c:pt idx="42">
                  <c:v>2657704.7854137165</c:v>
                </c:pt>
                <c:pt idx="43">
                  <c:v>3322130.9817671455</c:v>
                </c:pt>
                <c:pt idx="44">
                  <c:v>4152663.7272089319</c:v>
                </c:pt>
                <c:pt idx="45">
                  <c:v>5190829.6590111647</c:v>
                </c:pt>
                <c:pt idx="46">
                  <c:v>6488537.0737639554</c:v>
                </c:pt>
                <c:pt idx="47">
                  <c:v>8110671.3422049442</c:v>
                </c:pt>
                <c:pt idx="48">
                  <c:v>10138339.177756181</c:v>
                </c:pt>
                <c:pt idx="49">
                  <c:v>12672923.972195227</c:v>
                </c:pt>
                <c:pt idx="50">
                  <c:v>15841154.965244032</c:v>
                </c:pt>
                <c:pt idx="51">
                  <c:v>19801443.706555039</c:v>
                </c:pt>
                <c:pt idx="52">
                  <c:v>24751804.633193798</c:v>
                </c:pt>
                <c:pt idx="53">
                  <c:v>30939755.791492246</c:v>
                </c:pt>
                <c:pt idx="54">
                  <c:v>33513576.800000001</c:v>
                </c:pt>
                <c:pt idx="55">
                  <c:v>33513576.800000001</c:v>
                </c:pt>
                <c:pt idx="56">
                  <c:v>33513576.800000001</c:v>
                </c:pt>
                <c:pt idx="57">
                  <c:v>33513576.800000001</c:v>
                </c:pt>
                <c:pt idx="58">
                  <c:v>33513576.800000001</c:v>
                </c:pt>
                <c:pt idx="59">
                  <c:v>33513576.800000001</c:v>
                </c:pt>
                <c:pt idx="60">
                  <c:v>33513576.800000001</c:v>
                </c:pt>
                <c:pt idx="61">
                  <c:v>33513576.800000001</c:v>
                </c:pt>
                <c:pt idx="62">
                  <c:v>33513576.800000001</c:v>
                </c:pt>
                <c:pt idx="63">
                  <c:v>33513576.800000001</c:v>
                </c:pt>
                <c:pt idx="64">
                  <c:v>33513576.800000001</c:v>
                </c:pt>
                <c:pt idx="65">
                  <c:v>33513576.800000001</c:v>
                </c:pt>
                <c:pt idx="66">
                  <c:v>33513576.800000001</c:v>
                </c:pt>
                <c:pt idx="67">
                  <c:v>33513576.800000001</c:v>
                </c:pt>
                <c:pt idx="68">
                  <c:v>33513576.800000001</c:v>
                </c:pt>
                <c:pt idx="69">
                  <c:v>33513576.800000001</c:v>
                </c:pt>
                <c:pt idx="70">
                  <c:v>33513576.800000001</c:v>
                </c:pt>
                <c:pt idx="71">
                  <c:v>33513576.800000001</c:v>
                </c:pt>
                <c:pt idx="72">
                  <c:v>33513576.800000001</c:v>
                </c:pt>
                <c:pt idx="73">
                  <c:v>33513576.800000001</c:v>
                </c:pt>
                <c:pt idx="74">
                  <c:v>33513576.800000001</c:v>
                </c:pt>
                <c:pt idx="75">
                  <c:v>33513576.800000001</c:v>
                </c:pt>
                <c:pt idx="76">
                  <c:v>33513576.800000001</c:v>
                </c:pt>
                <c:pt idx="77">
                  <c:v>33513576.800000001</c:v>
                </c:pt>
                <c:pt idx="78">
                  <c:v>33513576.800000001</c:v>
                </c:pt>
                <c:pt idx="79">
                  <c:v>33513576.800000001</c:v>
                </c:pt>
                <c:pt idx="80">
                  <c:v>33513576.800000001</c:v>
                </c:pt>
                <c:pt idx="81">
                  <c:v>33513576.800000001</c:v>
                </c:pt>
                <c:pt idx="82">
                  <c:v>33513576.800000001</c:v>
                </c:pt>
                <c:pt idx="83">
                  <c:v>33513576.800000001</c:v>
                </c:pt>
                <c:pt idx="84">
                  <c:v>33513576.800000001</c:v>
                </c:pt>
                <c:pt idx="85">
                  <c:v>33513576.800000001</c:v>
                </c:pt>
                <c:pt idx="86">
                  <c:v>33513576.800000001</c:v>
                </c:pt>
                <c:pt idx="87">
                  <c:v>33513576.800000001</c:v>
                </c:pt>
                <c:pt idx="88">
                  <c:v>33513576.800000001</c:v>
                </c:pt>
                <c:pt idx="89">
                  <c:v>33513576.800000001</c:v>
                </c:pt>
                <c:pt idx="90">
                  <c:v>33513576.800000001</c:v>
                </c:pt>
                <c:pt idx="91">
                  <c:v>33513576.800000001</c:v>
                </c:pt>
                <c:pt idx="92">
                  <c:v>33513576.800000001</c:v>
                </c:pt>
                <c:pt idx="93">
                  <c:v>33513576.800000001</c:v>
                </c:pt>
                <c:pt idx="94">
                  <c:v>33513576.800000001</c:v>
                </c:pt>
                <c:pt idx="95">
                  <c:v>33513576.800000001</c:v>
                </c:pt>
                <c:pt idx="96">
                  <c:v>33513576.800000001</c:v>
                </c:pt>
                <c:pt idx="97">
                  <c:v>33513576.800000001</c:v>
                </c:pt>
                <c:pt idx="98">
                  <c:v>33513576.800000001</c:v>
                </c:pt>
                <c:pt idx="99">
                  <c:v>33513576.800000001</c:v>
                </c:pt>
                <c:pt idx="100">
                  <c:v>33513576.800000001</c:v>
                </c:pt>
                <c:pt idx="101">
                  <c:v>33513576.800000001</c:v>
                </c:pt>
                <c:pt idx="102">
                  <c:v>33513576.800000001</c:v>
                </c:pt>
                <c:pt idx="103">
                  <c:v>33513576.800000001</c:v>
                </c:pt>
                <c:pt idx="104">
                  <c:v>33513576.800000001</c:v>
                </c:pt>
                <c:pt idx="105">
                  <c:v>33513576.800000001</c:v>
                </c:pt>
                <c:pt idx="106">
                  <c:v>33513576.800000001</c:v>
                </c:pt>
                <c:pt idx="107">
                  <c:v>33513576.800000001</c:v>
                </c:pt>
                <c:pt idx="108">
                  <c:v>33513576.800000001</c:v>
                </c:pt>
                <c:pt idx="109">
                  <c:v>33513576.800000001</c:v>
                </c:pt>
                <c:pt idx="110">
                  <c:v>33513576.800000001</c:v>
                </c:pt>
                <c:pt idx="111">
                  <c:v>33513576.800000001</c:v>
                </c:pt>
                <c:pt idx="112">
                  <c:v>33513576.800000001</c:v>
                </c:pt>
                <c:pt idx="113">
                  <c:v>33513576.800000001</c:v>
                </c:pt>
                <c:pt idx="114">
                  <c:v>33513576.800000001</c:v>
                </c:pt>
                <c:pt idx="115">
                  <c:v>33513576.800000001</c:v>
                </c:pt>
                <c:pt idx="116">
                  <c:v>33513576.800000001</c:v>
                </c:pt>
                <c:pt idx="117">
                  <c:v>33513576.800000001</c:v>
                </c:pt>
                <c:pt idx="118">
                  <c:v>33513576.800000001</c:v>
                </c:pt>
                <c:pt idx="119">
                  <c:v>33513576.800000001</c:v>
                </c:pt>
                <c:pt idx="120">
                  <c:v>33513576.800000001</c:v>
                </c:pt>
                <c:pt idx="121">
                  <c:v>33513576.800000001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114</c:v>
                </c:pt>
                <c:pt idx="1">
                  <c:v>143</c:v>
                </c:pt>
                <c:pt idx="2">
                  <c:v>180</c:v>
                </c:pt>
                <c:pt idx="3">
                  <c:v>246</c:v>
                </c:pt>
                <c:pt idx="4">
                  <c:v>466</c:v>
                </c:pt>
                <c:pt idx="5">
                  <c:v>653</c:v>
                </c:pt>
                <c:pt idx="6">
                  <c:v>781</c:v>
                </c:pt>
                <c:pt idx="7">
                  <c:v>1022</c:v>
                </c:pt>
                <c:pt idx="8">
                  <c:v>1156</c:v>
                </c:pt>
                <c:pt idx="9">
                  <c:v>1437</c:v>
                </c:pt>
                <c:pt idx="10">
                  <c:v>1880</c:v>
                </c:pt>
                <c:pt idx="11">
                  <c:v>2050</c:v>
                </c:pt>
                <c:pt idx="12">
                  <c:v>3622</c:v>
                </c:pt>
                <c:pt idx="13">
                  <c:v>4530</c:v>
                </c:pt>
                <c:pt idx="14">
                  <c:v>5738</c:v>
                </c:pt>
                <c:pt idx="15">
                  <c:v>7188</c:v>
                </c:pt>
                <c:pt idx="16">
                  <c:v>9166</c:v>
                </c:pt>
                <c:pt idx="17">
                  <c:v>12194</c:v>
                </c:pt>
                <c:pt idx="18">
                  <c:v>15163</c:v>
                </c:pt>
                <c:pt idx="19">
                  <c:v>19601</c:v>
                </c:pt>
                <c:pt idx="20">
                  <c:v>21896</c:v>
                </c:pt>
                <c:pt idx="21">
                  <c:v>24513</c:v>
                </c:pt>
                <c:pt idx="22">
                  <c:v>34318.199999999997</c:v>
                </c:pt>
                <c:pt idx="23">
                  <c:v>48045.479999999996</c:v>
                </c:pt>
                <c:pt idx="24">
                  <c:v>67263.671999999991</c:v>
                </c:pt>
                <c:pt idx="25">
                  <c:v>94169.140799999979</c:v>
                </c:pt>
                <c:pt idx="26">
                  <c:v>131836.79711999997</c:v>
                </c:pt>
                <c:pt idx="27">
                  <c:v>184571.51596799996</c:v>
                </c:pt>
                <c:pt idx="28">
                  <c:v>258400.12235519994</c:v>
                </c:pt>
                <c:pt idx="29">
                  <c:v>361760.17129727989</c:v>
                </c:pt>
                <c:pt idx="30">
                  <c:v>506464.23981619178</c:v>
                </c:pt>
                <c:pt idx="31">
                  <c:v>709049.93574266846</c:v>
                </c:pt>
                <c:pt idx="32">
                  <c:v>992669.91003973573</c:v>
                </c:pt>
                <c:pt idx="33">
                  <c:v>1389737.8740556298</c:v>
                </c:pt>
                <c:pt idx="34">
                  <c:v>1945633.0236778816</c:v>
                </c:pt>
                <c:pt idx="35">
                  <c:v>2723886.233149034</c:v>
                </c:pt>
                <c:pt idx="36">
                  <c:v>3813440.7264086474</c:v>
                </c:pt>
                <c:pt idx="37">
                  <c:v>5338817.016972106</c:v>
                </c:pt>
                <c:pt idx="38">
                  <c:v>7474343.8237609481</c:v>
                </c:pt>
                <c:pt idx="39">
                  <c:v>10464081.353265326</c:v>
                </c:pt>
                <c:pt idx="40">
                  <c:v>14649713.894571457</c:v>
                </c:pt>
                <c:pt idx="41">
                  <c:v>20509599.45240004</c:v>
                </c:pt>
                <c:pt idx="42">
                  <c:v>28713439.233360056</c:v>
                </c:pt>
                <c:pt idx="43">
                  <c:v>33513576.800000001</c:v>
                </c:pt>
                <c:pt idx="44">
                  <c:v>33513576.800000001</c:v>
                </c:pt>
                <c:pt idx="45">
                  <c:v>33513576.800000001</c:v>
                </c:pt>
                <c:pt idx="46">
                  <c:v>33513576.800000001</c:v>
                </c:pt>
                <c:pt idx="47">
                  <c:v>33513576.800000001</c:v>
                </c:pt>
                <c:pt idx="48">
                  <c:v>33513576.800000001</c:v>
                </c:pt>
                <c:pt idx="49">
                  <c:v>33513576.800000001</c:v>
                </c:pt>
                <c:pt idx="50">
                  <c:v>33513576.800000001</c:v>
                </c:pt>
                <c:pt idx="51">
                  <c:v>33513576.800000001</c:v>
                </c:pt>
                <c:pt idx="52">
                  <c:v>33513576.800000001</c:v>
                </c:pt>
                <c:pt idx="53">
                  <c:v>33513576.800000001</c:v>
                </c:pt>
                <c:pt idx="54">
                  <c:v>33513576.800000001</c:v>
                </c:pt>
                <c:pt idx="55">
                  <c:v>33513576.800000001</c:v>
                </c:pt>
                <c:pt idx="56">
                  <c:v>33513576.800000001</c:v>
                </c:pt>
                <c:pt idx="57">
                  <c:v>33513576.800000001</c:v>
                </c:pt>
                <c:pt idx="58">
                  <c:v>33513576.800000001</c:v>
                </c:pt>
                <c:pt idx="59">
                  <c:v>33513576.800000001</c:v>
                </c:pt>
                <c:pt idx="60">
                  <c:v>33513576.800000001</c:v>
                </c:pt>
                <c:pt idx="61">
                  <c:v>33513576.800000001</c:v>
                </c:pt>
                <c:pt idx="62">
                  <c:v>33513576.800000001</c:v>
                </c:pt>
                <c:pt idx="63">
                  <c:v>33513576.800000001</c:v>
                </c:pt>
                <c:pt idx="64">
                  <c:v>33513576.800000001</c:v>
                </c:pt>
                <c:pt idx="65">
                  <c:v>33513576.800000001</c:v>
                </c:pt>
                <c:pt idx="66">
                  <c:v>33513576.800000001</c:v>
                </c:pt>
                <c:pt idx="67">
                  <c:v>33513576.800000001</c:v>
                </c:pt>
                <c:pt idx="68">
                  <c:v>33513576.800000001</c:v>
                </c:pt>
                <c:pt idx="69">
                  <c:v>33513576.800000001</c:v>
                </c:pt>
                <c:pt idx="70">
                  <c:v>33513576.800000001</c:v>
                </c:pt>
                <c:pt idx="71">
                  <c:v>33513576.800000001</c:v>
                </c:pt>
                <c:pt idx="72">
                  <c:v>33513576.800000001</c:v>
                </c:pt>
                <c:pt idx="73">
                  <c:v>33513576.800000001</c:v>
                </c:pt>
                <c:pt idx="74">
                  <c:v>33513576.800000001</c:v>
                </c:pt>
                <c:pt idx="75">
                  <c:v>33513576.800000001</c:v>
                </c:pt>
                <c:pt idx="76">
                  <c:v>33513576.800000001</c:v>
                </c:pt>
                <c:pt idx="77">
                  <c:v>33513576.800000001</c:v>
                </c:pt>
                <c:pt idx="78">
                  <c:v>33513576.800000001</c:v>
                </c:pt>
                <c:pt idx="79">
                  <c:v>33513576.800000001</c:v>
                </c:pt>
                <c:pt idx="80">
                  <c:v>33513576.800000001</c:v>
                </c:pt>
                <c:pt idx="81">
                  <c:v>33513576.800000001</c:v>
                </c:pt>
                <c:pt idx="82">
                  <c:v>33513576.800000001</c:v>
                </c:pt>
                <c:pt idx="83">
                  <c:v>33513576.800000001</c:v>
                </c:pt>
                <c:pt idx="84">
                  <c:v>33513576.800000001</c:v>
                </c:pt>
                <c:pt idx="85">
                  <c:v>33513576.800000001</c:v>
                </c:pt>
                <c:pt idx="86">
                  <c:v>33513576.800000001</c:v>
                </c:pt>
                <c:pt idx="87">
                  <c:v>33513576.800000001</c:v>
                </c:pt>
                <c:pt idx="88">
                  <c:v>33513576.800000001</c:v>
                </c:pt>
                <c:pt idx="89">
                  <c:v>33513576.800000001</c:v>
                </c:pt>
                <c:pt idx="90">
                  <c:v>33513576.800000001</c:v>
                </c:pt>
                <c:pt idx="91">
                  <c:v>33513576.800000001</c:v>
                </c:pt>
                <c:pt idx="92">
                  <c:v>33513576.800000001</c:v>
                </c:pt>
                <c:pt idx="93">
                  <c:v>33513576.800000001</c:v>
                </c:pt>
                <c:pt idx="94">
                  <c:v>33513576.800000001</c:v>
                </c:pt>
                <c:pt idx="95">
                  <c:v>33513576.800000001</c:v>
                </c:pt>
                <c:pt idx="96">
                  <c:v>33513576.800000001</c:v>
                </c:pt>
                <c:pt idx="97">
                  <c:v>33513576.800000001</c:v>
                </c:pt>
                <c:pt idx="98">
                  <c:v>33513576.800000001</c:v>
                </c:pt>
                <c:pt idx="99">
                  <c:v>33513576.800000001</c:v>
                </c:pt>
                <c:pt idx="100">
                  <c:v>33513576.800000001</c:v>
                </c:pt>
                <c:pt idx="101">
                  <c:v>33513576.800000001</c:v>
                </c:pt>
                <c:pt idx="102">
                  <c:v>33513576.800000001</c:v>
                </c:pt>
                <c:pt idx="103">
                  <c:v>33513576.800000001</c:v>
                </c:pt>
                <c:pt idx="104">
                  <c:v>33513576.800000001</c:v>
                </c:pt>
                <c:pt idx="105">
                  <c:v>33513576.800000001</c:v>
                </c:pt>
                <c:pt idx="106">
                  <c:v>33513576.800000001</c:v>
                </c:pt>
                <c:pt idx="107">
                  <c:v>33513576.800000001</c:v>
                </c:pt>
                <c:pt idx="108">
                  <c:v>33513576.800000001</c:v>
                </c:pt>
                <c:pt idx="109">
                  <c:v>33513576.800000001</c:v>
                </c:pt>
                <c:pt idx="110">
                  <c:v>33513576.800000001</c:v>
                </c:pt>
                <c:pt idx="111">
                  <c:v>33513576.800000001</c:v>
                </c:pt>
                <c:pt idx="112">
                  <c:v>33513576.800000001</c:v>
                </c:pt>
                <c:pt idx="113">
                  <c:v>33513576.800000001</c:v>
                </c:pt>
                <c:pt idx="114">
                  <c:v>33513576.800000001</c:v>
                </c:pt>
                <c:pt idx="115">
                  <c:v>33513576.800000001</c:v>
                </c:pt>
                <c:pt idx="116">
                  <c:v>33513576.800000001</c:v>
                </c:pt>
                <c:pt idx="117">
                  <c:v>33513576.800000001</c:v>
                </c:pt>
                <c:pt idx="118">
                  <c:v>33513576.800000001</c:v>
                </c:pt>
                <c:pt idx="119">
                  <c:v>33513576.800000001</c:v>
                </c:pt>
                <c:pt idx="120">
                  <c:v>33513576.800000001</c:v>
                </c:pt>
                <c:pt idx="121">
                  <c:v>33513576.800000001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Increase (22%)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114</c:v>
                </c:pt>
                <c:pt idx="1">
                  <c:v>143</c:v>
                </c:pt>
                <c:pt idx="2">
                  <c:v>180</c:v>
                </c:pt>
                <c:pt idx="3">
                  <c:v>246</c:v>
                </c:pt>
                <c:pt idx="4">
                  <c:v>466</c:v>
                </c:pt>
                <c:pt idx="5">
                  <c:v>653</c:v>
                </c:pt>
                <c:pt idx="6">
                  <c:v>781</c:v>
                </c:pt>
                <c:pt idx="7">
                  <c:v>1022</c:v>
                </c:pt>
                <c:pt idx="8">
                  <c:v>1156</c:v>
                </c:pt>
                <c:pt idx="9">
                  <c:v>1437</c:v>
                </c:pt>
                <c:pt idx="10">
                  <c:v>1880</c:v>
                </c:pt>
                <c:pt idx="11">
                  <c:v>2050</c:v>
                </c:pt>
                <c:pt idx="12">
                  <c:v>3622</c:v>
                </c:pt>
                <c:pt idx="13">
                  <c:v>4530</c:v>
                </c:pt>
                <c:pt idx="14">
                  <c:v>5738</c:v>
                </c:pt>
                <c:pt idx="15">
                  <c:v>7188</c:v>
                </c:pt>
                <c:pt idx="16">
                  <c:v>9166</c:v>
                </c:pt>
                <c:pt idx="17">
                  <c:v>12194</c:v>
                </c:pt>
                <c:pt idx="18">
                  <c:v>15163</c:v>
                </c:pt>
                <c:pt idx="19">
                  <c:v>19601</c:v>
                </c:pt>
                <c:pt idx="20">
                  <c:v>21896</c:v>
                </c:pt>
                <c:pt idx="21">
                  <c:v>24513</c:v>
                </c:pt>
                <c:pt idx="22">
                  <c:v>29842.815069239736</c:v>
                </c:pt>
                <c:pt idx="23">
                  <c:v>36331.481714063651</c:v>
                </c:pt>
                <c:pt idx="24">
                  <c:v>44230.966833283019</c:v>
                </c:pt>
                <c:pt idx="25">
                  <c:v>53848.022010334986</c:v>
                </c:pt>
                <c:pt idx="26">
                  <c:v>65556.095243290416</c:v>
                </c:pt>
                <c:pt idx="27">
                  <c:v>79809.832619711276</c:v>
                </c:pt>
                <c:pt idx="28">
                  <c:v>97162.733063151012</c:v>
                </c:pt>
                <c:pt idx="29">
                  <c:v>118288.64171768127</c:v>
                </c:pt>
                <c:pt idx="30">
                  <c:v>144007.91659822618</c:v>
                </c:pt>
                <c:pt idx="31">
                  <c:v>175319.28460601979</c:v>
                </c:pt>
                <c:pt idx="32">
                  <c:v>213438.62393704799</c:v>
                </c:pt>
                <c:pt idx="33">
                  <c:v>259846.17887595677</c:v>
                </c:pt>
                <c:pt idx="34">
                  <c:v>316344.04041299585</c:v>
                </c:pt>
                <c:pt idx="35">
                  <c:v>385126.12476241734</c:v>
                </c:pt>
                <c:pt idx="36">
                  <c:v>468863.36717732513</c:v>
                </c:pt>
                <c:pt idx="37">
                  <c:v>570807.43929400574</c:v>
                </c:pt>
                <c:pt idx="38">
                  <c:v>694917.01754160237</c:v>
                </c:pt>
                <c:pt idx="39">
                  <c:v>846011.50585247274</c:v>
                </c:pt>
                <c:pt idx="40">
                  <c:v>1029958.1820097244</c:v>
                </c:pt>
                <c:pt idx="41">
                  <c:v>1253900.0348699288</c:v>
                </c:pt>
                <c:pt idx="42">
                  <c:v>1526533.1398007809</c:v>
                </c:pt>
                <c:pt idx="43">
                  <c:v>1858444.3433337654</c:v>
                </c:pt>
                <c:pt idx="44">
                  <c:v>2262522.3699499955</c:v>
                </c:pt>
                <c:pt idx="45">
                  <c:v>2754458.3150342973</c:v>
                </c:pt>
                <c:pt idx="46">
                  <c:v>3353354.9590624655</c:v>
                </c:pt>
                <c:pt idx="47">
                  <c:v>4082468.5638158992</c:v>
                </c:pt>
                <c:pt idx="48">
                  <c:v>4970111.9559394047</c:v>
                </c:pt>
                <c:pt idx="49">
                  <c:v>6050753.9662430976</c:v>
                </c:pt>
                <c:pt idx="50">
                  <c:v>7366357.9180052057</c:v>
                </c:pt>
                <c:pt idx="51">
                  <c:v>8968011.1402463671</c:v>
                </c:pt>
                <c:pt idx="52">
                  <c:v>10917908.782982666</c:v>
                </c:pt>
                <c:pt idx="53">
                  <c:v>13291768.969664259</c:v>
                </c:pt>
                <c:pt idx="54">
                  <c:v>16181773.071625246</c:v>
                </c:pt>
                <c:pt idx="55">
                  <c:v>19700145.280827139</c:v>
                </c:pt>
                <c:pt idx="56">
                  <c:v>23983510.482310619</c:v>
                </c:pt>
                <c:pt idx="57">
                  <c:v>29198199.65058412</c:v>
                </c:pt>
                <c:pt idx="58">
                  <c:v>33513576.800000001</c:v>
                </c:pt>
                <c:pt idx="59">
                  <c:v>33513576.800000001</c:v>
                </c:pt>
                <c:pt idx="60">
                  <c:v>33513576.800000001</c:v>
                </c:pt>
                <c:pt idx="61">
                  <c:v>33513576.800000001</c:v>
                </c:pt>
                <c:pt idx="62">
                  <c:v>33513576.800000001</c:v>
                </c:pt>
                <c:pt idx="63">
                  <c:v>33513576.800000001</c:v>
                </c:pt>
                <c:pt idx="64">
                  <c:v>33513576.800000001</c:v>
                </c:pt>
                <c:pt idx="65">
                  <c:v>33513576.800000001</c:v>
                </c:pt>
                <c:pt idx="66">
                  <c:v>33513576.800000001</c:v>
                </c:pt>
                <c:pt idx="67">
                  <c:v>33513576.800000001</c:v>
                </c:pt>
                <c:pt idx="68">
                  <c:v>33513576.800000001</c:v>
                </c:pt>
                <c:pt idx="69">
                  <c:v>33513576.800000001</c:v>
                </c:pt>
                <c:pt idx="70">
                  <c:v>33513576.800000001</c:v>
                </c:pt>
                <c:pt idx="71">
                  <c:v>33513576.800000001</c:v>
                </c:pt>
                <c:pt idx="72">
                  <c:v>33513576.800000001</c:v>
                </c:pt>
                <c:pt idx="73">
                  <c:v>33513576.800000001</c:v>
                </c:pt>
                <c:pt idx="74">
                  <c:v>33513576.800000001</c:v>
                </c:pt>
                <c:pt idx="75">
                  <c:v>33513576.800000001</c:v>
                </c:pt>
                <c:pt idx="76">
                  <c:v>33513576.800000001</c:v>
                </c:pt>
                <c:pt idx="77">
                  <c:v>33513576.800000001</c:v>
                </c:pt>
                <c:pt idx="78">
                  <c:v>33513576.800000001</c:v>
                </c:pt>
                <c:pt idx="79">
                  <c:v>33513576.800000001</c:v>
                </c:pt>
                <c:pt idx="80">
                  <c:v>33513576.800000001</c:v>
                </c:pt>
                <c:pt idx="81">
                  <c:v>33513576.800000001</c:v>
                </c:pt>
                <c:pt idx="82">
                  <c:v>33513576.800000001</c:v>
                </c:pt>
                <c:pt idx="83">
                  <c:v>33513576.800000001</c:v>
                </c:pt>
                <c:pt idx="84">
                  <c:v>33513576.800000001</c:v>
                </c:pt>
                <c:pt idx="85">
                  <c:v>33513576.800000001</c:v>
                </c:pt>
                <c:pt idx="86">
                  <c:v>33513576.800000001</c:v>
                </c:pt>
                <c:pt idx="87">
                  <c:v>33513576.800000001</c:v>
                </c:pt>
                <c:pt idx="88">
                  <c:v>33513576.800000001</c:v>
                </c:pt>
                <c:pt idx="89">
                  <c:v>33513576.800000001</c:v>
                </c:pt>
                <c:pt idx="90">
                  <c:v>33513576.800000001</c:v>
                </c:pt>
                <c:pt idx="91">
                  <c:v>33513576.800000001</c:v>
                </c:pt>
                <c:pt idx="92">
                  <c:v>33513576.800000001</c:v>
                </c:pt>
                <c:pt idx="93">
                  <c:v>33513576.800000001</c:v>
                </c:pt>
                <c:pt idx="94">
                  <c:v>33513576.800000001</c:v>
                </c:pt>
                <c:pt idx="95">
                  <c:v>33513576.800000001</c:v>
                </c:pt>
                <c:pt idx="96">
                  <c:v>33513576.800000001</c:v>
                </c:pt>
                <c:pt idx="97">
                  <c:v>33513576.800000001</c:v>
                </c:pt>
                <c:pt idx="98">
                  <c:v>33513576.800000001</c:v>
                </c:pt>
                <c:pt idx="99">
                  <c:v>33513576.800000001</c:v>
                </c:pt>
                <c:pt idx="100">
                  <c:v>33513576.800000001</c:v>
                </c:pt>
                <c:pt idx="101">
                  <c:v>33513576.800000001</c:v>
                </c:pt>
                <c:pt idx="102">
                  <c:v>33513576.800000001</c:v>
                </c:pt>
                <c:pt idx="103">
                  <c:v>33513576.800000001</c:v>
                </c:pt>
                <c:pt idx="104">
                  <c:v>33513576.800000001</c:v>
                </c:pt>
                <c:pt idx="105">
                  <c:v>33513576.800000001</c:v>
                </c:pt>
                <c:pt idx="106">
                  <c:v>33513576.800000001</c:v>
                </c:pt>
                <c:pt idx="107">
                  <c:v>33513576.800000001</c:v>
                </c:pt>
                <c:pt idx="108">
                  <c:v>33513576.800000001</c:v>
                </c:pt>
                <c:pt idx="109">
                  <c:v>33513576.800000001</c:v>
                </c:pt>
                <c:pt idx="110">
                  <c:v>33513576.800000001</c:v>
                </c:pt>
                <c:pt idx="111">
                  <c:v>33513576.800000001</c:v>
                </c:pt>
                <c:pt idx="112">
                  <c:v>33513576.800000001</c:v>
                </c:pt>
                <c:pt idx="113">
                  <c:v>33513576.800000001</c:v>
                </c:pt>
                <c:pt idx="114">
                  <c:v>33513576.800000001</c:v>
                </c:pt>
                <c:pt idx="115">
                  <c:v>33513576.800000001</c:v>
                </c:pt>
                <c:pt idx="116">
                  <c:v>33513576.800000001</c:v>
                </c:pt>
                <c:pt idx="117">
                  <c:v>33513576.800000001</c:v>
                </c:pt>
                <c:pt idx="118">
                  <c:v>33513576.800000001</c:v>
                </c:pt>
                <c:pt idx="119">
                  <c:v>33513576.800000001</c:v>
                </c:pt>
                <c:pt idx="120">
                  <c:v>33513576.800000001</c:v>
                </c:pt>
                <c:pt idx="121">
                  <c:v>33513576.800000001</c:v>
                </c:pt>
                <c:pt idx="122">
                  <c:v>33513576.800000001</c:v>
                </c:pt>
                <c:pt idx="123">
                  <c:v>33513576.800000001</c:v>
                </c:pt>
                <c:pt idx="124">
                  <c:v>33513576.800000001</c:v>
                </c:pt>
                <c:pt idx="125">
                  <c:v>33513576.800000001</c:v>
                </c:pt>
                <c:pt idx="126">
                  <c:v>33513576.800000001</c:v>
                </c:pt>
                <c:pt idx="127">
                  <c:v>33513576.800000001</c:v>
                </c:pt>
                <c:pt idx="128">
                  <c:v>33513576.800000001</c:v>
                </c:pt>
                <c:pt idx="129">
                  <c:v>33513576.800000001</c:v>
                </c:pt>
                <c:pt idx="130">
                  <c:v>33513576.800000001</c:v>
                </c:pt>
                <c:pt idx="131">
                  <c:v>33513576.800000001</c:v>
                </c:pt>
                <c:pt idx="132">
                  <c:v>33513576.800000001</c:v>
                </c:pt>
                <c:pt idx="133">
                  <c:v>33513576.800000001</c:v>
                </c:pt>
                <c:pt idx="134">
                  <c:v>33513576.800000001</c:v>
                </c:pt>
                <c:pt idx="135">
                  <c:v>33513576.800000001</c:v>
                </c:pt>
                <c:pt idx="136">
                  <c:v>33513576.800000001</c:v>
                </c:pt>
                <c:pt idx="137">
                  <c:v>33513576.800000001</c:v>
                </c:pt>
                <c:pt idx="138">
                  <c:v>33513576.800000001</c:v>
                </c:pt>
                <c:pt idx="139">
                  <c:v>33513576.800000001</c:v>
                </c:pt>
                <c:pt idx="140">
                  <c:v>33513576.800000001</c:v>
                </c:pt>
                <c:pt idx="141">
                  <c:v>33513576.800000001</c:v>
                </c:pt>
                <c:pt idx="142">
                  <c:v>33513576.800000001</c:v>
                </c:pt>
                <c:pt idx="143">
                  <c:v>33513576.800000001</c:v>
                </c:pt>
                <c:pt idx="144">
                  <c:v>33513576.800000001</c:v>
                </c:pt>
                <c:pt idx="145">
                  <c:v>33513576.800000001</c:v>
                </c:pt>
                <c:pt idx="146">
                  <c:v>33513576.800000001</c:v>
                </c:pt>
                <c:pt idx="147">
                  <c:v>33513576.800000001</c:v>
                </c:pt>
                <c:pt idx="148">
                  <c:v>33513576.800000001</c:v>
                </c:pt>
                <c:pt idx="149">
                  <c:v>33513576.800000001</c:v>
                </c:pt>
                <c:pt idx="150">
                  <c:v>33513576.800000001</c:v>
                </c:pt>
                <c:pt idx="151">
                  <c:v>33513576.800000001</c:v>
                </c:pt>
                <c:pt idx="152">
                  <c:v>33513576.800000001</c:v>
                </c:pt>
                <c:pt idx="153">
                  <c:v>33513576.800000001</c:v>
                </c:pt>
                <c:pt idx="154">
                  <c:v>33513576.800000001</c:v>
                </c:pt>
                <c:pt idx="155">
                  <c:v>33513576.800000001</c:v>
                </c:pt>
                <c:pt idx="156">
                  <c:v>33513576.800000001</c:v>
                </c:pt>
                <c:pt idx="157">
                  <c:v>33513576.800000001</c:v>
                </c:pt>
                <c:pt idx="158">
                  <c:v>33513576.800000001</c:v>
                </c:pt>
                <c:pt idx="159">
                  <c:v>33513576.800000001</c:v>
                </c:pt>
                <c:pt idx="160">
                  <c:v>33513576.800000001</c:v>
                </c:pt>
                <c:pt idx="161">
                  <c:v>33513576.800000001</c:v>
                </c:pt>
                <c:pt idx="162">
                  <c:v>33513576.800000001</c:v>
                </c:pt>
                <c:pt idx="163">
                  <c:v>33513576.800000001</c:v>
                </c:pt>
                <c:pt idx="164">
                  <c:v>33513576.800000001</c:v>
                </c:pt>
                <c:pt idx="165">
                  <c:v>33513576.800000001</c:v>
                </c:pt>
                <c:pt idx="166">
                  <c:v>33513576.800000001</c:v>
                </c:pt>
                <c:pt idx="167">
                  <c:v>33513576.800000001</c:v>
                </c:pt>
                <c:pt idx="168">
                  <c:v>33513576.800000001</c:v>
                </c:pt>
                <c:pt idx="169">
                  <c:v>33513576.800000001</c:v>
                </c:pt>
                <c:pt idx="170">
                  <c:v>33513576.800000001</c:v>
                </c:pt>
                <c:pt idx="171">
                  <c:v>33513576.800000001</c:v>
                </c:pt>
                <c:pt idx="172">
                  <c:v>33513576.800000001</c:v>
                </c:pt>
                <c:pt idx="173">
                  <c:v>33513576.800000001</c:v>
                </c:pt>
                <c:pt idx="174">
                  <c:v>33513576.800000001</c:v>
                </c:pt>
                <c:pt idx="175">
                  <c:v>33513576.800000001</c:v>
                </c:pt>
                <c:pt idx="176">
                  <c:v>33513576.800000001</c:v>
                </c:pt>
                <c:pt idx="177">
                  <c:v>33513576.800000001</c:v>
                </c:pt>
                <c:pt idx="178">
                  <c:v>33513576.800000001</c:v>
                </c:pt>
                <c:pt idx="179">
                  <c:v>33513576.800000001</c:v>
                </c:pt>
                <c:pt idx="180">
                  <c:v>33513576.800000001</c:v>
                </c:pt>
                <c:pt idx="181">
                  <c:v>33513576.800000001</c:v>
                </c:pt>
                <c:pt idx="182">
                  <c:v>33513576.800000001</c:v>
                </c:pt>
                <c:pt idx="183">
                  <c:v>33513576.800000001</c:v>
                </c:pt>
                <c:pt idx="184">
                  <c:v>33513576.800000001</c:v>
                </c:pt>
                <c:pt idx="185">
                  <c:v>33513576.800000001</c:v>
                </c:pt>
                <c:pt idx="186">
                  <c:v>33513576.800000001</c:v>
                </c:pt>
                <c:pt idx="187">
                  <c:v>33513576.800000001</c:v>
                </c:pt>
                <c:pt idx="188">
                  <c:v>33513576.800000001</c:v>
                </c:pt>
                <c:pt idx="189">
                  <c:v>33513576.800000001</c:v>
                </c:pt>
                <c:pt idx="190">
                  <c:v>33513576.800000001</c:v>
                </c:pt>
                <c:pt idx="191">
                  <c:v>33513576.800000001</c:v>
                </c:pt>
                <c:pt idx="192">
                  <c:v>33513576.800000001</c:v>
                </c:pt>
                <c:pt idx="193">
                  <c:v>33513576.800000001</c:v>
                </c:pt>
                <c:pt idx="194">
                  <c:v>33513576.800000001</c:v>
                </c:pt>
                <c:pt idx="195">
                  <c:v>33513576.800000001</c:v>
                </c:pt>
                <c:pt idx="196">
                  <c:v>33513576.800000001</c:v>
                </c:pt>
                <c:pt idx="197">
                  <c:v>33513576.800000001</c:v>
                </c:pt>
                <c:pt idx="198">
                  <c:v>33513576.800000001</c:v>
                </c:pt>
                <c:pt idx="199">
                  <c:v>33513576.800000001</c:v>
                </c:pt>
                <c:pt idx="200">
                  <c:v>33513576.800000001</c:v>
                </c:pt>
                <c:pt idx="201">
                  <c:v>33513576.800000001</c:v>
                </c:pt>
                <c:pt idx="202">
                  <c:v>33513576.800000001</c:v>
                </c:pt>
                <c:pt idx="203">
                  <c:v>33513576.800000001</c:v>
                </c:pt>
                <c:pt idx="204">
                  <c:v>33513576.800000001</c:v>
                </c:pt>
                <c:pt idx="205">
                  <c:v>33513576.800000001</c:v>
                </c:pt>
                <c:pt idx="206">
                  <c:v>33513576.800000001</c:v>
                </c:pt>
                <c:pt idx="207">
                  <c:v>33513576.800000001</c:v>
                </c:pt>
                <c:pt idx="208">
                  <c:v>33513576.800000001</c:v>
                </c:pt>
                <c:pt idx="209">
                  <c:v>33513576.800000001</c:v>
                </c:pt>
                <c:pt idx="210">
                  <c:v>33513576.800000001</c:v>
                </c:pt>
                <c:pt idx="211">
                  <c:v>33513576.800000001</c:v>
                </c:pt>
                <c:pt idx="212">
                  <c:v>33513576.800000001</c:v>
                </c:pt>
                <c:pt idx="213">
                  <c:v>33513576.800000001</c:v>
                </c:pt>
                <c:pt idx="214">
                  <c:v>33513576.800000001</c:v>
                </c:pt>
                <c:pt idx="215">
                  <c:v>33513576.800000001</c:v>
                </c:pt>
                <c:pt idx="216">
                  <c:v>33513576.800000001</c:v>
                </c:pt>
                <c:pt idx="217">
                  <c:v>33513576.800000001</c:v>
                </c:pt>
                <c:pt idx="218">
                  <c:v>33513576.800000001</c:v>
                </c:pt>
                <c:pt idx="219">
                  <c:v>33513576.800000001</c:v>
                </c:pt>
                <c:pt idx="220">
                  <c:v>33513576.800000001</c:v>
                </c:pt>
                <c:pt idx="221">
                  <c:v>33513576.800000001</c:v>
                </c:pt>
                <c:pt idx="222">
                  <c:v>33513576.800000001</c:v>
                </c:pt>
                <c:pt idx="223">
                  <c:v>33513576.800000001</c:v>
                </c:pt>
                <c:pt idx="224">
                  <c:v>33513576.800000001</c:v>
                </c:pt>
                <c:pt idx="225">
                  <c:v>33513576.800000001</c:v>
                </c:pt>
                <c:pt idx="226">
                  <c:v>33513576.800000001</c:v>
                </c:pt>
                <c:pt idx="227">
                  <c:v>33513576.800000001</c:v>
                </c:pt>
                <c:pt idx="228">
                  <c:v>33513576.800000001</c:v>
                </c:pt>
                <c:pt idx="229">
                  <c:v>33513576.800000001</c:v>
                </c:pt>
                <c:pt idx="230">
                  <c:v>33513576.800000001</c:v>
                </c:pt>
                <c:pt idx="231">
                  <c:v>33513576.800000001</c:v>
                </c:pt>
                <c:pt idx="232">
                  <c:v>33513576.800000001</c:v>
                </c:pt>
                <c:pt idx="233">
                  <c:v>33513576.800000001</c:v>
                </c:pt>
                <c:pt idx="234">
                  <c:v>33513576.800000001</c:v>
                </c:pt>
                <c:pt idx="235">
                  <c:v>33513576.800000001</c:v>
                </c:pt>
                <c:pt idx="236">
                  <c:v>33513576.800000001</c:v>
                </c:pt>
                <c:pt idx="237">
                  <c:v>33513576.800000001</c:v>
                </c:pt>
                <c:pt idx="238">
                  <c:v>33513576.800000001</c:v>
                </c:pt>
                <c:pt idx="239">
                  <c:v>33513576.800000001</c:v>
                </c:pt>
                <c:pt idx="240">
                  <c:v>33513576.800000001</c:v>
                </c:pt>
                <c:pt idx="241">
                  <c:v>33513576.800000001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4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5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1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6"/>
          <c:tx>
            <c:strRef>
              <c:f>Projections_Data!$F$5</c:f>
              <c:strCache>
                <c:ptCount val="1"/>
                <c:pt idx="0">
                  <c:v>Active cases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D-4F96-B115-63E8B4896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114</c:v>
                </c:pt>
                <c:pt idx="1">
                  <c:v>143</c:v>
                </c:pt>
                <c:pt idx="2">
                  <c:v>180</c:v>
                </c:pt>
                <c:pt idx="3">
                  <c:v>246</c:v>
                </c:pt>
                <c:pt idx="4">
                  <c:v>466</c:v>
                </c:pt>
                <c:pt idx="5">
                  <c:v>653</c:v>
                </c:pt>
                <c:pt idx="6">
                  <c:v>781</c:v>
                </c:pt>
                <c:pt idx="7">
                  <c:v>1022</c:v>
                </c:pt>
                <c:pt idx="8">
                  <c:v>1156</c:v>
                </c:pt>
                <c:pt idx="9">
                  <c:v>1437</c:v>
                </c:pt>
                <c:pt idx="10">
                  <c:v>1880</c:v>
                </c:pt>
                <c:pt idx="11">
                  <c:v>2050</c:v>
                </c:pt>
                <c:pt idx="12">
                  <c:v>3622</c:v>
                </c:pt>
                <c:pt idx="13">
                  <c:v>4530</c:v>
                </c:pt>
                <c:pt idx="14">
                  <c:v>5738</c:v>
                </c:pt>
                <c:pt idx="15">
                  <c:v>7188</c:v>
                </c:pt>
                <c:pt idx="16">
                  <c:v>9166</c:v>
                </c:pt>
                <c:pt idx="17">
                  <c:v>12194</c:v>
                </c:pt>
                <c:pt idx="18">
                  <c:v>15163</c:v>
                </c:pt>
                <c:pt idx="19">
                  <c:v>19601</c:v>
                </c:pt>
                <c:pt idx="20">
                  <c:v>21896</c:v>
                </c:pt>
                <c:pt idx="21">
                  <c:v>24513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9"/>
          <c:order val="7"/>
          <c:tx>
            <c:strRef>
              <c:f>Projections_Data!$F$29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539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1.1965246517524378E-2"/>
                  <c:y val="-9.349136318321170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D6-41CB-88EF-19979CB849B5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4ED6-41CB-88EF-19979CB849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Projections_Data!$G$29:$IN$29</c:f>
              <c:numCache>
                <c:formatCode>0.00%</c:formatCode>
                <c:ptCount val="242"/>
                <c:pt idx="0">
                  <c:v>0.2543859649122806</c:v>
                </c:pt>
                <c:pt idx="1">
                  <c:v>0.2543859649122806</c:v>
                </c:pt>
                <c:pt idx="2">
                  <c:v>0.25511121823321586</c:v>
                </c:pt>
                <c:pt idx="3">
                  <c:v>0.26439359110681065</c:v>
                </c:pt>
                <c:pt idx="4">
                  <c:v>0.29589566659471817</c:v>
                </c:pt>
                <c:pt idx="5">
                  <c:v>0.32856978595966585</c:v>
                </c:pt>
                <c:pt idx="6">
                  <c:v>0.35855459998858363</c:v>
                </c:pt>
                <c:pt idx="7">
                  <c:v>0.39029389388914865</c:v>
                </c:pt>
                <c:pt idx="8">
                  <c:v>0.40438844380353017</c:v>
                </c:pt>
                <c:pt idx="9">
                  <c:v>0.37052866702752602</c:v>
                </c:pt>
                <c:pt idx="10">
                  <c:v>0.33408087312821511</c:v>
                </c:pt>
                <c:pt idx="11">
                  <c:v>0.29579639135883495</c:v>
                </c:pt>
                <c:pt idx="12">
                  <c:v>0.27033505295780114</c:v>
                </c:pt>
                <c:pt idx="13">
                  <c:v>0.26061215430634277</c:v>
                </c:pt>
                <c:pt idx="14">
                  <c:v>0.27390083176785307</c:v>
                </c:pt>
                <c:pt idx="15">
                  <c:v>0.28832642550165083</c:v>
                </c:pt>
                <c:pt idx="16">
                  <c:v>0.31559440893271445</c:v>
                </c:pt>
                <c:pt idx="17">
                  <c:v>0.31296263735438656</c:v>
                </c:pt>
                <c:pt idx="18">
                  <c:v>0.30480674212079484</c:v>
                </c:pt>
                <c:pt idx="19">
                  <c:v>0.29669869899277679</c:v>
                </c:pt>
                <c:pt idx="20">
                  <c:v>0.28507826580630158</c:v>
                </c:pt>
                <c:pt idx="21">
                  <c:v>0.2587183775733351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D6-41CB-88EF-19979CB849B5}"/>
            </c:ext>
          </c:extLst>
        </c:ser>
        <c:ser>
          <c:idx val="10"/>
          <c:order val="8"/>
          <c:tx>
            <c:strRef>
              <c:f>Projections_Data!$F$30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635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layout>
                <c:manualLayout>
                  <c:x val="3.828878885607815E-2"/>
                  <c:y val="-2.1424856561048076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C0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D6-41CB-88EF-19979CB849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Projections_Data!$G$30:$IN$30</c:f>
              <c:numCache>
                <c:formatCode>0.00%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0.33698995951251659</c:v>
                </c:pt>
                <c:pt idx="19">
                  <c:v>0.37960137647446246</c:v>
                </c:pt>
                <c:pt idx="20">
                  <c:v>0.380021238641784</c:v>
                </c:pt>
                <c:pt idx="21">
                  <c:v>0.36546944164318701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D6-41CB-88EF-19979CB84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8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7353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3.8733884320672735E-2"/>
          <c:y val="0.87336570406812253"/>
          <c:w val="0.9463158016719877"/>
          <c:h val="9.20381982153087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81397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  <c:pt idx="64">
                  <c:v>81397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Days_Since_100!$I$6:$CE$6</c:f>
              <c:numCache>
                <c:formatCode>General</c:formatCode>
                <c:ptCount val="75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Days_Since_100!$I$7:$BJ$7</c:f>
              <c:numCache>
                <c:formatCode>General</c:formatCode>
                <c:ptCount val="54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E7E6E6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Days_Since_100!$I$8:$CZ$8</c:f>
              <c:numCache>
                <c:formatCode>General</c:formatCode>
                <c:ptCount val="96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Days_Since_100!$I$9:$AA$9</c:f>
              <c:numCache>
                <c:formatCode>General</c:formatCode>
                <c:ptCount val="1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Days_Since_100!$I$10:$AH$10</c:f>
              <c:numCache>
                <c:formatCode>General</c:formatCode>
                <c:ptCount val="26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  <c:pt idx="20">
                  <c:v>12726</c:v>
                </c:pt>
                <c:pt idx="21">
                  <c:v>14431</c:v>
                </c:pt>
                <c:pt idx="22">
                  <c:v>16176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4472C4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Days_Since_100!$I$11:$AO$11</c:f>
              <c:numCache>
                <c:formatCode>General</c:formatCode>
                <c:ptCount val="33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00206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Days_Since_100!$I$12:$T$12</c:f>
              <c:numCache>
                <c:formatCode>General</c:formatCode>
                <c:ptCount val="12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Days_Since_100!$I$19:$CS$19</c:f>
              <c:numCache>
                <c:formatCode>General</c:formatCode>
                <c:ptCount val="8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Days_Since_100!$I$20:$FR$20</c:f>
              <c:numCache>
                <c:formatCode>General</c:formatCode>
                <c:ptCount val="166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Days_Since_100!$I$25:$AO$25</c:f>
              <c:numCache>
                <c:formatCode>General</c:formatCode>
                <c:ptCount val="33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Cruise Ship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Days_Since_100!$H$53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Days_Since_100!$H$54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Days_Since_100!$H$55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208035001406"/>
          <c:y val="7.8034561373258995E-2"/>
          <c:w val="0.1737299119555645"/>
          <c:h val="0.763223173745617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827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Deaths_since_10!$I$6:$AP$6</c:f>
              <c:numCache>
                <c:formatCode>General</c:formatCode>
                <c:ptCount val="34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70AD4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Deaths_since_10!$I$7:$BE$7</c:f>
              <c:numCache>
                <c:formatCode>General</c:formatCode>
                <c:ptCount val="4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55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Deaths_since_10!$I$8:$AW$8</c:f>
              <c:numCache>
                <c:formatCode>General</c:formatCode>
                <c:ptCount val="41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48</c:v>
                </c:pt>
                <c:pt idx="7">
                  <c:v>79</c:v>
                </c:pt>
                <c:pt idx="8">
                  <c:v>91</c:v>
                </c:pt>
                <c:pt idx="9">
                  <c:v>91</c:v>
                </c:pt>
                <c:pt idx="10">
                  <c:v>148</c:v>
                </c:pt>
                <c:pt idx="11">
                  <c:v>148</c:v>
                </c:pt>
                <c:pt idx="12">
                  <c:v>148</c:v>
                </c:pt>
                <c:pt idx="13">
                  <c:v>243</c:v>
                </c:pt>
                <c:pt idx="14">
                  <c:v>450</c:v>
                </c:pt>
                <c:pt idx="15">
                  <c:v>562</c:v>
                </c:pt>
                <c:pt idx="16">
                  <c:v>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ED7D31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FFC000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Deaths_since_10!$H$16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Deaths_since_10!$H$17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Deaths_since_10!$I$17:$P$17</c:f>
              <c:numCache>
                <c:formatCode>General</c:formatCode>
                <c:ptCount val="8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Deaths_since_10!$H$18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Deaths_since_10!$H$19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8702960656323"/>
          <c:y val="0.10493380998229521"/>
          <c:w val="0.15564547865384992"/>
          <c:h val="0.810542107702251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33</xdr:col>
      <xdr:colOff>536219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2619278" y="33844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37</xdr:col>
      <xdr:colOff>218669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4752081" y="34558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37</xdr:col>
      <xdr:colOff>218669</xdr:colOff>
      <xdr:row>5</xdr:row>
      <xdr:rowOff>28154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4752081" y="924625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33</xdr:col>
      <xdr:colOff>536219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2619278" y="95239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38100</xdr:colOff>
      <xdr:row>6</xdr:row>
      <xdr:rowOff>99060</xdr:rowOff>
    </xdr:from>
    <xdr:ext cx="449290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2123420" y="1562100"/>
          <a:ext cx="44929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97970</xdr:colOff>
      <xdr:row>56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51" zoomScaleNormal="51" workbookViewId="0">
      <selection activeCell="AG27" sqref="AG27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32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32" x14ac:dyDescent="0.25">
      <c r="A2" s="48"/>
      <c r="B2" s="91" t="str">
        <f>C7&amp;" Covid-19 Active Case Projections"</f>
        <v>Germany Covid-19 Active Case Projections</v>
      </c>
      <c r="C2" s="92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32" x14ac:dyDescent="0.25">
      <c r="A3" s="48"/>
      <c r="B3" s="93"/>
      <c r="C3" s="94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  <c r="W3" s="121" t="s">
        <v>547</v>
      </c>
      <c r="X3" s="122"/>
      <c r="Y3" s="123"/>
      <c r="Z3" s="130" t="s">
        <v>53</v>
      </c>
      <c r="AA3" s="131"/>
      <c r="AB3" s="131"/>
      <c r="AC3" s="132"/>
    </row>
    <row r="4" spans="1:32" x14ac:dyDescent="0.25">
      <c r="A4" s="48"/>
      <c r="B4" s="93"/>
      <c r="C4" s="94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  <c r="W4" s="124"/>
      <c r="X4" s="125"/>
      <c r="Y4" s="126"/>
      <c r="Z4" s="133"/>
      <c r="AA4" s="134"/>
      <c r="AB4" s="134"/>
      <c r="AC4" s="135"/>
    </row>
    <row r="5" spans="1:32" x14ac:dyDescent="0.25">
      <c r="A5" s="48"/>
      <c r="B5" s="95"/>
      <c r="C5" s="96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  <c r="W5" s="127"/>
      <c r="X5" s="128"/>
      <c r="Y5" s="129"/>
      <c r="Z5" s="136"/>
      <c r="AA5" s="137"/>
      <c r="AB5" s="137"/>
      <c r="AC5" s="138"/>
    </row>
    <row r="6" spans="1:32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32" x14ac:dyDescent="0.25">
      <c r="A7" s="48"/>
      <c r="B7" s="99" t="s">
        <v>478</v>
      </c>
      <c r="C7" s="97" t="str">
        <f>Z3</f>
        <v>Germany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32" ht="13.8" customHeight="1" x14ac:dyDescent="0.25">
      <c r="A8" s="48"/>
      <c r="B8" s="100"/>
      <c r="C8" s="98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W8" s="121" t="s">
        <v>546</v>
      </c>
      <c r="X8" s="122"/>
      <c r="Y8" s="123"/>
      <c r="Z8" s="130">
        <v>5</v>
      </c>
      <c r="AA8" s="132"/>
      <c r="AB8" s="139" t="s">
        <v>555</v>
      </c>
      <c r="AC8" s="140"/>
      <c r="AD8" s="140"/>
      <c r="AE8" s="140"/>
      <c r="AF8" s="140"/>
    </row>
    <row r="9" spans="1:32" ht="17.399999999999999" x14ac:dyDescent="0.3">
      <c r="A9" s="48"/>
      <c r="B9" s="72"/>
      <c r="C9" s="72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  <c r="W9" s="124"/>
      <c r="X9" s="125"/>
      <c r="Y9" s="126"/>
      <c r="Z9" s="133"/>
      <c r="AA9" s="135"/>
      <c r="AB9" s="139"/>
      <c r="AC9" s="140"/>
      <c r="AD9" s="140"/>
      <c r="AE9" s="140"/>
      <c r="AF9" s="140"/>
    </row>
    <row r="10" spans="1:32" ht="15.6" customHeight="1" x14ac:dyDescent="0.25">
      <c r="A10" s="48"/>
      <c r="B10" s="99" t="s">
        <v>508</v>
      </c>
      <c r="C10" s="107">
        <f>Projections_Data!C4</f>
        <v>24873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  <c r="W10" s="127"/>
      <c r="X10" s="128"/>
      <c r="Y10" s="129"/>
      <c r="Z10" s="136"/>
      <c r="AA10" s="138"/>
      <c r="AB10" s="139"/>
      <c r="AC10" s="140"/>
      <c r="AD10" s="140"/>
      <c r="AE10" s="140"/>
      <c r="AF10" s="140"/>
    </row>
    <row r="11" spans="1:32" ht="15.6" customHeight="1" x14ac:dyDescent="0.25">
      <c r="A11" s="48"/>
      <c r="B11" s="100"/>
      <c r="C11" s="108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</row>
    <row r="12" spans="1:32" ht="15.6" customHeight="1" x14ac:dyDescent="0.25">
      <c r="A12" s="48"/>
      <c r="B12" s="99" t="s">
        <v>509</v>
      </c>
      <c r="C12" s="105">
        <f>Projections_Data!C6</f>
        <v>24513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32" ht="15.6" customHeight="1" x14ac:dyDescent="0.25">
      <c r="A13" s="48"/>
      <c r="B13" s="100"/>
      <c r="C13" s="106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  <c r="W13" s="149" t="s">
        <v>548</v>
      </c>
      <c r="X13" s="149"/>
      <c r="Y13" s="149"/>
      <c r="Z13" s="149"/>
      <c r="AA13" s="149"/>
    </row>
    <row r="14" spans="1:32" ht="15.6" customHeight="1" x14ac:dyDescent="0.25">
      <c r="A14" s="48"/>
      <c r="B14" s="99" t="s">
        <v>511</v>
      </c>
      <c r="C14" s="103">
        <f>Projections_Data!C7</f>
        <v>266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  <c r="W14" s="149"/>
      <c r="X14" s="149"/>
      <c r="Y14" s="149"/>
      <c r="Z14" s="149"/>
      <c r="AA14" s="149"/>
    </row>
    <row r="15" spans="1:32" ht="15.6" customHeight="1" x14ac:dyDescent="0.25">
      <c r="A15" s="48"/>
      <c r="B15" s="100"/>
      <c r="C15" s="104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W15" s="150" t="s">
        <v>549</v>
      </c>
      <c r="X15" s="150"/>
      <c r="Y15" s="150"/>
      <c r="Z15" s="151">
        <v>0.4</v>
      </c>
      <c r="AA15" s="152"/>
    </row>
    <row r="16" spans="1:32" ht="15.6" customHeight="1" x14ac:dyDescent="0.25">
      <c r="A16" s="48"/>
      <c r="B16" s="99" t="s">
        <v>517</v>
      </c>
      <c r="C16" s="101">
        <f>Projections_Data!C8</f>
        <v>94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W16" s="150"/>
      <c r="X16" s="150"/>
      <c r="Y16" s="150"/>
      <c r="Z16" s="152"/>
      <c r="AA16" s="152"/>
    </row>
    <row r="17" spans="1:42" ht="15.6" customHeight="1" x14ac:dyDescent="0.25">
      <c r="A17" s="48"/>
      <c r="B17" s="100"/>
      <c r="C17" s="102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W17" s="150" t="s">
        <v>550</v>
      </c>
      <c r="X17" s="150"/>
      <c r="Y17" s="150"/>
      <c r="Z17" s="151">
        <v>0.25</v>
      </c>
      <c r="AA17" s="152"/>
    </row>
    <row r="18" spans="1:42" ht="15.6" customHeight="1" x14ac:dyDescent="0.25">
      <c r="A18" s="48"/>
      <c r="B18" s="99" t="s">
        <v>510</v>
      </c>
      <c r="C18" s="145">
        <f>Projections_Data!C14</f>
        <v>30309.568324292617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W18" s="150"/>
      <c r="X18" s="150"/>
      <c r="Y18" s="150"/>
      <c r="Z18" s="152"/>
      <c r="AA18" s="152"/>
    </row>
    <row r="19" spans="1:42" ht="15.6" customHeight="1" x14ac:dyDescent="0.25">
      <c r="A19" s="48"/>
      <c r="B19" s="100"/>
      <c r="C19" s="146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W19" s="150" t="s">
        <v>551</v>
      </c>
      <c r="X19" s="150"/>
      <c r="Y19" s="150"/>
      <c r="Z19" s="151">
        <v>0.1</v>
      </c>
      <c r="AA19" s="152"/>
    </row>
    <row r="20" spans="1:42" ht="19.8" customHeight="1" x14ac:dyDescent="0.25">
      <c r="A20" s="48"/>
      <c r="B20" s="141" t="s">
        <v>532</v>
      </c>
      <c r="C20" s="143">
        <f>Projections_Data!C11</f>
        <v>0.21742810220045428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W20" s="150"/>
      <c r="X20" s="150"/>
      <c r="Y20" s="150"/>
      <c r="Z20" s="152"/>
      <c r="AA20" s="152"/>
    </row>
    <row r="21" spans="1:42" ht="19.8" customHeight="1" x14ac:dyDescent="0.25">
      <c r="A21" s="48"/>
      <c r="B21" s="142"/>
      <c r="C21" s="144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42" ht="19.8" customHeight="1" x14ac:dyDescent="0.25">
      <c r="A22" s="48"/>
      <c r="B22" s="113" t="s">
        <v>507</v>
      </c>
      <c r="C22" s="109">
        <f>Projections_Data!C23</f>
        <v>43900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500</v>
      </c>
    </row>
    <row r="23" spans="1:42" ht="19.8" customHeight="1" x14ac:dyDescent="0.25">
      <c r="A23" s="48"/>
      <c r="B23" s="114"/>
      <c r="C23" s="110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42" ht="18.600000000000001" customHeight="1" x14ac:dyDescent="0.25">
      <c r="A24" s="48"/>
      <c r="B24" s="99" t="s">
        <v>506</v>
      </c>
      <c r="C24" s="109">
        <f>Projections_Data!C24</f>
        <v>43907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42" ht="18.600000000000001" customHeight="1" x14ac:dyDescent="0.25">
      <c r="A25" s="48"/>
      <c r="B25" s="100"/>
      <c r="C25" s="110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42" ht="15.6" customHeight="1" x14ac:dyDescent="0.25">
      <c r="A26" s="48"/>
      <c r="B26" s="147" t="s">
        <v>533</v>
      </c>
      <c r="C26" s="147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42" ht="15.6" customHeight="1" x14ac:dyDescent="0.25">
      <c r="A27" s="48"/>
      <c r="B27" s="148"/>
      <c r="C27" s="148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42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42" ht="15.6" customHeight="1" x14ac:dyDescent="0.25">
      <c r="A29" s="48"/>
      <c r="B29" s="91" t="str">
        <f>Projections_Data!B35</f>
        <v xml:space="preserve">Germany critically ill projections </v>
      </c>
      <c r="C29" s="92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42" ht="15.6" customHeight="1" x14ac:dyDescent="0.25">
      <c r="A30" s="48"/>
      <c r="B30" s="93"/>
      <c r="C30" s="94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42" ht="15.6" customHeight="1" x14ac:dyDescent="0.25">
      <c r="A31" s="48"/>
      <c r="B31" s="93"/>
      <c r="C31" s="94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42" ht="15.6" customHeight="1" x14ac:dyDescent="0.25">
      <c r="A32" s="48"/>
      <c r="B32" s="95"/>
      <c r="C32" s="96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  <c r="W32" s="149" t="s">
        <v>552</v>
      </c>
      <c r="X32" s="149"/>
      <c r="Y32" s="149"/>
      <c r="Z32" s="153"/>
      <c r="AA32" s="153"/>
      <c r="AB32" s="154" t="s">
        <v>553</v>
      </c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</row>
    <row r="33" spans="1:43" ht="15.6" customHeight="1" x14ac:dyDescent="0.25">
      <c r="A33" s="48"/>
      <c r="B33" s="73"/>
      <c r="C33" s="73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  <c r="W33" s="149"/>
      <c r="X33" s="149"/>
      <c r="Y33" s="149"/>
      <c r="Z33" s="153"/>
      <c r="AA33" s="153"/>
      <c r="AB33" s="154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</row>
    <row r="34" spans="1:43" ht="15.6" customHeight="1" x14ac:dyDescent="0.25">
      <c r="A34" s="48"/>
      <c r="B34" s="118" t="s">
        <v>466</v>
      </c>
      <c r="C34" s="120">
        <f>Projections_Data!C16</f>
        <v>24464.911064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  <c r="W34" s="149"/>
      <c r="X34" s="149"/>
      <c r="Y34" s="149"/>
      <c r="Z34" s="153"/>
      <c r="AA34" s="153"/>
      <c r="AB34" s="154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</row>
    <row r="35" spans="1:43" ht="18" customHeight="1" x14ac:dyDescent="0.25">
      <c r="A35" s="48"/>
      <c r="B35" s="118"/>
      <c r="C35" s="120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  <c r="W35" s="149"/>
      <c r="X35" s="149"/>
      <c r="Y35" s="149"/>
      <c r="Z35" s="153"/>
      <c r="AA35" s="153"/>
      <c r="AB35" s="154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</row>
    <row r="36" spans="1:43" ht="18" customHeight="1" x14ac:dyDescent="0.25">
      <c r="A36" s="48"/>
      <c r="B36" s="112" t="s">
        <v>522</v>
      </c>
      <c r="C36" s="111">
        <f>Projections_Data!C15</f>
        <v>9.4479958187592972E-3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  <c r="W36" s="149"/>
      <c r="X36" s="149"/>
      <c r="Y36" s="149"/>
      <c r="Z36" s="153"/>
      <c r="AA36" s="153"/>
      <c r="AB36" s="154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</row>
    <row r="37" spans="1:43" ht="20.399999999999999" customHeight="1" x14ac:dyDescent="0.25">
      <c r="A37" s="48"/>
      <c r="B37" s="112"/>
      <c r="C37" s="111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43" ht="20.399999999999999" customHeight="1" x14ac:dyDescent="0.25">
      <c r="A38" s="48"/>
      <c r="B38" s="112" t="s">
        <v>521</v>
      </c>
      <c r="C38" s="120">
        <f>Projections!C12*Projections!C36</f>
        <v>231.59872150524666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43" ht="20.399999999999999" customHeight="1" x14ac:dyDescent="0.25">
      <c r="A39" s="48"/>
      <c r="B39" s="112"/>
      <c r="C39" s="120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  <c r="W39" s="149" t="s">
        <v>466</v>
      </c>
      <c r="X39" s="149"/>
      <c r="Y39" s="149"/>
      <c r="Z39" s="157"/>
      <c r="AA39" s="157"/>
      <c r="AB39" s="156" t="s">
        <v>554</v>
      </c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</row>
    <row r="40" spans="1:43" ht="20.399999999999999" customHeight="1" x14ac:dyDescent="0.25">
      <c r="A40" s="48"/>
      <c r="B40" s="112" t="s">
        <v>489</v>
      </c>
      <c r="C40" s="119">
        <f ca="1">Projections_Data!D31</f>
        <v>43936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  <c r="W40" s="149"/>
      <c r="X40" s="149"/>
      <c r="Y40" s="149"/>
      <c r="Z40" s="157"/>
      <c r="AA40" s="157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</row>
    <row r="41" spans="1:43" ht="20.399999999999999" customHeight="1" x14ac:dyDescent="0.25">
      <c r="A41" s="48"/>
      <c r="B41" s="112"/>
      <c r="C41" s="11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  <c r="W41" s="149"/>
      <c r="X41" s="149"/>
      <c r="Y41" s="149"/>
      <c r="Z41" s="157"/>
      <c r="AA41" s="157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</row>
    <row r="42" spans="1:43" ht="20.399999999999999" customHeight="1" x14ac:dyDescent="0.25">
      <c r="A42" s="48"/>
      <c r="B42" s="118" t="s">
        <v>490</v>
      </c>
      <c r="C42" s="117">
        <f ca="1">IFERROR(C40-TODAY(),"N/A")</f>
        <v>22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  <c r="W42" s="149"/>
      <c r="X42" s="149"/>
      <c r="Y42" s="149"/>
      <c r="Z42" s="157"/>
      <c r="AA42" s="157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</row>
    <row r="43" spans="1:43" ht="18" customHeight="1" x14ac:dyDescent="0.25">
      <c r="A43" s="48"/>
      <c r="B43" s="118"/>
      <c r="C43" s="117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43" ht="18" customHeight="1" x14ac:dyDescent="0.25">
      <c r="A44" s="48"/>
      <c r="B44" s="11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15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43" ht="15.6" customHeight="1" x14ac:dyDescent="0.25">
      <c r="A45" s="48"/>
      <c r="B45" s="116"/>
      <c r="C45" s="116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  <c r="W45" s="121" t="s">
        <v>546</v>
      </c>
      <c r="X45" s="122"/>
      <c r="Y45" s="123"/>
      <c r="Z45" s="130"/>
      <c r="AA45" s="132"/>
    </row>
    <row r="46" spans="1:43" ht="15.6" customHeight="1" x14ac:dyDescent="0.25">
      <c r="A46" s="48"/>
      <c r="B46" s="116"/>
      <c r="C46" s="116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  <c r="W46" s="124"/>
      <c r="X46" s="125"/>
      <c r="Y46" s="126"/>
      <c r="Z46" s="133"/>
      <c r="AA46" s="135"/>
    </row>
    <row r="47" spans="1:43" ht="13.8" customHeight="1" x14ac:dyDescent="0.25">
      <c r="A47" s="48"/>
      <c r="B47" s="116"/>
      <c r="C47" s="116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  <c r="W47" s="127"/>
      <c r="X47" s="128"/>
      <c r="Y47" s="129"/>
      <c r="Z47" s="136"/>
      <c r="AA47" s="138"/>
    </row>
    <row r="48" spans="1:43" ht="14.4" customHeight="1" x14ac:dyDescent="0.25">
      <c r="A48" s="48"/>
      <c r="B48" s="116"/>
      <c r="C48" s="116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88" t="str">
        <f>"Source: Analysis of John Hopkins University and WHO data.
Data updated: "&amp;TEXT(Projections_Data!C2,"DD/MM/YYYY")&amp;"."</f>
        <v>Source: Analysis of John Hopkins University and WHO data.
Data updated: 22/03/2020.</v>
      </c>
      <c r="C49" s="88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89"/>
      <c r="C50" s="8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89"/>
      <c r="C51" s="8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89"/>
      <c r="C52" s="8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90"/>
      <c r="C53" s="90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53">
    <mergeCell ref="W45:Y47"/>
    <mergeCell ref="Z45:AA47"/>
    <mergeCell ref="AB32:AP36"/>
    <mergeCell ref="AB39:AQ42"/>
    <mergeCell ref="Z39:AA42"/>
    <mergeCell ref="W39:Y42"/>
    <mergeCell ref="Z19:AA20"/>
    <mergeCell ref="W32:Y36"/>
    <mergeCell ref="Z32:AA36"/>
    <mergeCell ref="Z8:AA10"/>
    <mergeCell ref="W8:Y10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Days_Since_100!$C$5:$C$57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A1:Q81"/>
  <sheetViews>
    <sheetView workbookViewId="0">
      <selection sqref="A1:I68"/>
    </sheetView>
  </sheetViews>
  <sheetFormatPr defaultColWidth="9" defaultRowHeight="13.2" customHeight="1" x14ac:dyDescent="0.2"/>
  <cols>
    <col min="1" max="1" width="2.21875" style="60" customWidth="1"/>
    <col min="2" max="2" width="3.88671875" style="59" customWidth="1"/>
    <col min="3" max="3" width="14" style="60" bestFit="1" customWidth="1"/>
    <col min="4" max="6" width="10.6640625" style="60" customWidth="1"/>
    <col min="7" max="8" width="13" style="59" customWidth="1"/>
    <col min="9" max="9" width="3" style="60" customWidth="1"/>
    <col min="10" max="10" width="16" style="60" customWidth="1"/>
    <col min="11" max="11" width="14" style="60" bestFit="1" customWidth="1"/>
    <col min="12" max="12" width="17.6640625" style="60" bestFit="1" customWidth="1"/>
    <col min="13" max="13" width="11.44140625" style="60" bestFit="1" customWidth="1"/>
    <col min="14" max="14" width="9" style="60"/>
    <col min="15" max="15" width="0" style="60" hidden="1" customWidth="1"/>
    <col min="16" max="16384" width="9" style="60"/>
  </cols>
  <sheetData>
    <row r="1" spans="2:17" ht="8.4" customHeight="1" x14ac:dyDescent="0.2"/>
    <row r="2" spans="2:17" ht="30.6" customHeight="1" thickBot="1" x14ac:dyDescent="0.25">
      <c r="B2" s="158" t="s">
        <v>564</v>
      </c>
      <c r="C2" s="158"/>
      <c r="D2" s="158"/>
      <c r="E2" s="158"/>
      <c r="F2" s="158"/>
      <c r="G2" s="158"/>
      <c r="H2" s="158"/>
    </row>
    <row r="3" spans="2:17" ht="34.799999999999997" thickBot="1" x14ac:dyDescent="0.25">
      <c r="B3" s="65" t="s">
        <v>514</v>
      </c>
      <c r="C3" s="66" t="s">
        <v>478</v>
      </c>
      <c r="D3" s="66" t="s">
        <v>563</v>
      </c>
      <c r="E3" s="66" t="s">
        <v>505</v>
      </c>
      <c r="F3" s="66" t="s">
        <v>570</v>
      </c>
      <c r="G3" s="66" t="s">
        <v>572</v>
      </c>
      <c r="H3" s="67" t="s">
        <v>573</v>
      </c>
      <c r="J3" s="74" t="s">
        <v>544</v>
      </c>
      <c r="K3" s="66" t="s">
        <v>518</v>
      </c>
      <c r="L3" s="66" t="s">
        <v>479</v>
      </c>
      <c r="M3" s="67" t="s">
        <v>519</v>
      </c>
      <c r="Q3" s="75" t="s">
        <v>545</v>
      </c>
    </row>
    <row r="4" spans="2:17" s="61" customFormat="1" ht="13.8" customHeight="1" x14ac:dyDescent="0.3">
      <c r="B4" s="85">
        <v>1</v>
      </c>
      <c r="C4" s="80" t="s">
        <v>103</v>
      </c>
      <c r="D4" s="81">
        <f>VLOOKUP(C4,Country_Data!B:F,5,FALSE)</f>
        <v>789</v>
      </c>
      <c r="E4" s="81">
        <f>D4*Projections_Data!$C$15</f>
        <v>7.4544687010010851</v>
      </c>
      <c r="F4" s="81">
        <f>VLOOKUP(C4,Country_Data!C:H,6,FALSE)</f>
        <v>14</v>
      </c>
      <c r="G4" s="82">
        <f>IFERROR(VLOOKUP(C4,Days_Since_100!C:G,5,FALSE)-1,0)</f>
        <v>0.63282073239717485</v>
      </c>
      <c r="H4" s="86">
        <f>IFERROR(VLOOKUP(C4,Deaths_since_10!C:G,5,FALSE)-1,0)</f>
        <v>0</v>
      </c>
      <c r="J4" s="70" t="str">
        <f t="shared" ref="J4:J35" si="0">IFERROR(LOG((M4/E4),1+G4),"")</f>
        <v/>
      </c>
      <c r="K4" s="69"/>
      <c r="L4" s="63">
        <f>VLOOKUP(C4,Country_Data!C:K,9,FALSE)</f>
        <v>17643054</v>
      </c>
      <c r="M4" s="62"/>
      <c r="O4" s="61">
        <f t="array" ref="O4">IF(OR(C4=$Q$4:$Q$22),1,0)</f>
        <v>0</v>
      </c>
      <c r="Q4" s="61" t="s">
        <v>41</v>
      </c>
    </row>
    <row r="5" spans="2:17" s="61" customFormat="1" ht="13.8" customHeight="1" x14ac:dyDescent="0.3">
      <c r="B5" s="68">
        <f t="shared" ref="B5:B36" si="1">B4+1</f>
        <v>2</v>
      </c>
      <c r="C5" s="64" t="s">
        <v>81</v>
      </c>
      <c r="D5" s="77">
        <f>VLOOKUP(C5,Country_Data!B:F,5,FALSE)</f>
        <v>1593</v>
      </c>
      <c r="E5" s="77">
        <f>D5*Projections_Data!$C$15</f>
        <v>15.050657339283561</v>
      </c>
      <c r="F5" s="77">
        <f>VLOOKUP(C5,Country_Data!C:H,6,FALSE)</f>
        <v>25</v>
      </c>
      <c r="G5" s="78">
        <f>IFERROR(VLOOKUP(C5,Days_Since_100!C:G,5,FALSE)-1,0)</f>
        <v>0.37766031631925445</v>
      </c>
      <c r="H5" s="79">
        <f>IFERROR(VLOOKUP(C5,Deaths_since_10!C:G,5,FALSE)-1,0)</f>
        <v>0.50755672288881826</v>
      </c>
      <c r="J5" s="70">
        <f t="shared" si="0"/>
        <v>19.930511342178434</v>
      </c>
      <c r="K5" s="69">
        <v>4.2</v>
      </c>
      <c r="L5" s="63">
        <f>VLOOKUP(C5,Country_Data!C:K,9,FALSE)</f>
        <v>212559417</v>
      </c>
      <c r="M5" s="62">
        <f>(L5/100000)*K5</f>
        <v>8927.4955140000002</v>
      </c>
      <c r="O5" s="61">
        <f t="array" ref="O5">IF(OR(C5=$Q$4:$Q$22),1,0)</f>
        <v>0</v>
      </c>
      <c r="Q5" s="61" t="s">
        <v>38</v>
      </c>
    </row>
    <row r="6" spans="2:17" s="61" customFormat="1" ht="13.8" customHeight="1" x14ac:dyDescent="0.3">
      <c r="B6" s="68">
        <f t="shared" si="1"/>
        <v>3</v>
      </c>
      <c r="C6" s="64" t="s">
        <v>107</v>
      </c>
      <c r="D6" s="77">
        <f>VLOOKUP(C6,Country_Data!B:F,5,FALSE)</f>
        <v>514</v>
      </c>
      <c r="E6" s="77">
        <f>D6*Projections_Data!$C$15</f>
        <v>4.8562698508422786</v>
      </c>
      <c r="F6" s="77">
        <f>VLOOKUP(C6,Country_Data!C:H,6,FALSE)</f>
        <v>48</v>
      </c>
      <c r="G6" s="78">
        <f>IFERROR(VLOOKUP(C6,Days_Since_100!C:G,5,FALSE)-1,0)</f>
        <v>0.24476375604250644</v>
      </c>
      <c r="H6" s="79">
        <f>IFERROR(VLOOKUP(C6,Deaths_since_10!C:G,5,FALSE)-1,0)</f>
        <v>0.26072948267185869</v>
      </c>
      <c r="J6" s="70" t="str">
        <f t="shared" si="0"/>
        <v/>
      </c>
      <c r="K6" s="69"/>
      <c r="L6" s="63">
        <f>VLOOKUP(C6,Country_Data!C:K,9,FALSE)</f>
        <v>273523615</v>
      </c>
      <c r="M6" s="62">
        <f>(L6/100000)*K6</f>
        <v>0</v>
      </c>
      <c r="O6" s="61">
        <f t="array" ref="O6">IF(OR(C6=$Q$4:$Q$22),1,0)</f>
        <v>0</v>
      </c>
      <c r="Q6" s="61" t="s">
        <v>349</v>
      </c>
    </row>
    <row r="7" spans="2:17" s="61" customFormat="1" ht="13.8" customHeight="1" x14ac:dyDescent="0.3">
      <c r="B7" s="68">
        <f t="shared" si="1"/>
        <v>4</v>
      </c>
      <c r="C7" s="64" t="s">
        <v>108</v>
      </c>
      <c r="D7" s="77">
        <f>VLOOKUP(C7,Country_Data!B:F,5,FALSE)</f>
        <v>1600</v>
      </c>
      <c r="E7" s="77">
        <f>D7*Projections_Data!$C$15</f>
        <v>15.116793310014875</v>
      </c>
      <c r="F7" s="77">
        <f>VLOOKUP(C7,Country_Data!C:H,6,FALSE)</f>
        <v>14</v>
      </c>
      <c r="G7" s="78">
        <f>IFERROR(VLOOKUP(C7,Days_Since_100!C:G,5,FALSE)-1,0)</f>
        <v>0.28993668421168972</v>
      </c>
      <c r="H7" s="79">
        <f>IFERROR(VLOOKUP(C7,Deaths_since_10!C:G,5,FALSE)-1,0)</f>
        <v>0.16666666666666674</v>
      </c>
      <c r="J7" s="70">
        <f t="shared" si="0"/>
        <v>17.124770249222149</v>
      </c>
      <c r="K7" s="69">
        <v>11.6</v>
      </c>
      <c r="L7" s="63">
        <f>VLOOKUP(C7,Country_Data!C:K,9,FALSE)</f>
        <v>10196709</v>
      </c>
      <c r="M7" s="62">
        <f>(L7/100000)*K7</f>
        <v>1182.818244</v>
      </c>
      <c r="O7" s="61">
        <f t="array" ref="O7">IF(OR(C7=$Q$4:$Q$22),1,0)</f>
        <v>0</v>
      </c>
      <c r="Q7" s="61" t="s">
        <v>58</v>
      </c>
    </row>
    <row r="8" spans="2:17" s="61" customFormat="1" ht="13.8" customHeight="1" x14ac:dyDescent="0.3">
      <c r="B8" s="68">
        <f t="shared" si="1"/>
        <v>5</v>
      </c>
      <c r="C8" s="64" t="s">
        <v>63</v>
      </c>
      <c r="D8" s="77">
        <f>VLOOKUP(C8,Country_Data!B:F,5,FALSE)</f>
        <v>3401</v>
      </c>
      <c r="E8" s="77">
        <f>D8*Projections_Data!$C$15</f>
        <v>32.132633779600368</v>
      </c>
      <c r="F8" s="77">
        <f>VLOOKUP(C8,Country_Data!C:H,6,FALSE)</f>
        <v>75</v>
      </c>
      <c r="G8" s="78">
        <f>IFERROR(VLOOKUP(C8,Days_Since_100!C:G,5,FALSE)-1,0)</f>
        <v>0.22300181248032502</v>
      </c>
      <c r="H8" s="79">
        <f>IFERROR(VLOOKUP(C8,Deaths_since_10!C:G,5,FALSE)-1,0)</f>
        <v>0.4962778697388448</v>
      </c>
      <c r="J8" s="70">
        <f t="shared" si="0"/>
        <v>10.509908412207814</v>
      </c>
      <c r="K8" s="69">
        <v>2.2999999999999998</v>
      </c>
      <c r="L8" s="63">
        <f>VLOOKUP(C8,Country_Data!C:K,9,FALSE)</f>
        <v>11589623</v>
      </c>
      <c r="M8" s="62">
        <f>(L8/100000)*K8</f>
        <v>266.561329</v>
      </c>
      <c r="O8" s="61">
        <f t="array" ref="O8">IF(OR(C8=$Q$4:$Q$22),1,0)</f>
        <v>0</v>
      </c>
      <c r="Q8" s="61" t="s">
        <v>60</v>
      </c>
    </row>
    <row r="9" spans="2:17" s="61" customFormat="1" ht="13.8" customHeight="1" x14ac:dyDescent="0.2">
      <c r="B9" s="68">
        <f t="shared" si="1"/>
        <v>6</v>
      </c>
      <c r="C9" s="64" t="s">
        <v>78</v>
      </c>
      <c r="D9" s="77">
        <f>VLOOKUP(C9,Country_Data!B:F,5,FALSE)</f>
        <v>3244</v>
      </c>
      <c r="E9" s="77">
        <f>D9*Projections_Data!$C$15</f>
        <v>30.649298436055162</v>
      </c>
      <c r="F9" s="77">
        <f>VLOOKUP(C9,Country_Data!C:H,6,FALSE)</f>
        <v>16</v>
      </c>
      <c r="G9" s="78">
        <f>IFERROR(VLOOKUP(C9,Days_Since_100!C:G,5,FALSE)-1,0)</f>
        <v>0.19485532705314479</v>
      </c>
      <c r="H9" s="79">
        <f>IFERROR(VLOOKUP(C9,Deaths_since_10!C:G,5,FALSE)-1,0)</f>
        <v>1</v>
      </c>
      <c r="I9" s="60"/>
      <c r="J9" s="70" t="str">
        <f t="shared" si="0"/>
        <v/>
      </c>
      <c r="K9" s="69">
        <v>12.2</v>
      </c>
      <c r="L9" s="63">
        <f>VLOOKUP(C9,Country_Data!C:K,9,FALSE)</f>
        <v>9006398</v>
      </c>
      <c r="M9" s="62"/>
      <c r="O9" s="61">
        <f t="array" ref="O9">IF(OR(C9=$Q$4:$Q$22),1,0)</f>
        <v>0</v>
      </c>
      <c r="Q9" s="61" t="s">
        <v>53</v>
      </c>
    </row>
    <row r="10" spans="2:17" s="61" customFormat="1" ht="13.8" customHeight="1" x14ac:dyDescent="0.3">
      <c r="B10" s="68">
        <f t="shared" si="1"/>
        <v>7</v>
      </c>
      <c r="C10" s="64" t="s">
        <v>41</v>
      </c>
      <c r="D10" s="77">
        <f>VLOOKUP(C10,Country_Data!B:F,5,FALSE)</f>
        <v>16176</v>
      </c>
      <c r="E10" s="77">
        <f>D10*Projections_Data!$C$15</f>
        <v>152.83078036425039</v>
      </c>
      <c r="F10" s="77">
        <f>VLOOKUP(C10,Country_Data!C:H,6,FALSE)</f>
        <v>674</v>
      </c>
      <c r="G10" s="78">
        <f>IFERROR(VLOOKUP(C10,Days_Since_100!C:G,5,FALSE)-1,0)</f>
        <v>0.16007846189611885</v>
      </c>
      <c r="H10" s="79">
        <f>IFERROR(VLOOKUP(C10,Deaths_since_10!C:G,5,FALSE)-1,0)</f>
        <v>0.35419010538457241</v>
      </c>
      <c r="J10" s="70">
        <f t="shared" si="0"/>
        <v>22.278878124072396</v>
      </c>
      <c r="K10" s="69">
        <v>6.4</v>
      </c>
      <c r="L10" s="63">
        <f>VLOOKUP(C10,Country_Data!C:K,9,FALSE)</f>
        <v>65273511</v>
      </c>
      <c r="M10" s="62">
        <f t="shared" ref="M10:M27" si="2">(L10/100000)*K10</f>
        <v>4177.5047039999999</v>
      </c>
      <c r="O10" s="61">
        <f t="array" ref="O10">IF(OR(C10=$Q$4:$Q$22),1,0)</f>
        <v>1</v>
      </c>
    </row>
    <row r="11" spans="2:17" s="61" customFormat="1" ht="13.8" customHeight="1" x14ac:dyDescent="0.3">
      <c r="B11" s="68">
        <f t="shared" si="1"/>
        <v>8</v>
      </c>
      <c r="C11" s="64" t="s">
        <v>45</v>
      </c>
      <c r="D11" s="77">
        <f>VLOOKUP(C11,Country_Data!B:F,5,FALSE)</f>
        <v>1465</v>
      </c>
      <c r="E11" s="77">
        <f>D11*Projections_Data!$C$15</f>
        <v>13.84131387448237</v>
      </c>
      <c r="F11" s="77">
        <f>VLOOKUP(C11,Country_Data!C:H,6,FALSE)</f>
        <v>21</v>
      </c>
      <c r="G11" s="78">
        <f>IFERROR(VLOOKUP(C11,Days_Since_100!C:G,5,FALSE)-1,0)</f>
        <v>0.2510709666230857</v>
      </c>
      <c r="H11" s="79">
        <f>IFERROR(VLOOKUP(C11,Deaths_since_10!C:G,5,FALSE)-1,0)</f>
        <v>0.27286494751091528</v>
      </c>
      <c r="J11" s="70">
        <f t="shared" si="0"/>
        <v>23.38047868600151</v>
      </c>
      <c r="K11" s="69">
        <v>6.9</v>
      </c>
      <c r="L11" s="63">
        <f>VLOOKUP(C11,Country_Data!C:K,9,FALSE)</f>
        <v>37742154</v>
      </c>
      <c r="M11" s="62">
        <f t="shared" si="2"/>
        <v>2604.2086260000001</v>
      </c>
      <c r="O11" s="61">
        <f t="array" ref="O11">IF(OR(C11=$Q$4:$Q$22),1,0)</f>
        <v>0</v>
      </c>
    </row>
    <row r="12" spans="2:17" s="61" customFormat="1" ht="13.8" customHeight="1" x14ac:dyDescent="0.3">
      <c r="B12" s="68">
        <f t="shared" si="1"/>
        <v>9</v>
      </c>
      <c r="C12" s="64" t="s">
        <v>89</v>
      </c>
      <c r="D12" s="77">
        <f>VLOOKUP(C12,Country_Data!B:F,5,FALSE)</f>
        <v>4216</v>
      </c>
      <c r="E12" s="77">
        <f>D12*Projections_Data!$C$15</f>
        <v>39.832750371889198</v>
      </c>
      <c r="F12" s="77">
        <f>VLOOKUP(C12,Country_Data!C:H,6,FALSE)</f>
        <v>180</v>
      </c>
      <c r="G12" s="78">
        <f>IFERROR(VLOOKUP(C12,Days_Since_100!C:G,5,FALSE)-1,0)</f>
        <v>0.19765055073592541</v>
      </c>
      <c r="H12" s="79">
        <f>IFERROR(VLOOKUP(C12,Deaths_since_10!C:G,5,FALSE)-1,0)</f>
        <v>0.33156021281332393</v>
      </c>
      <c r="J12" s="70" t="str">
        <f t="shared" si="0"/>
        <v/>
      </c>
      <c r="K12" s="69"/>
      <c r="L12" s="63">
        <f>VLOOKUP(C12,Country_Data!C:K,9,FALSE)</f>
        <v>17134872</v>
      </c>
      <c r="M12" s="62">
        <f t="shared" si="2"/>
        <v>0</v>
      </c>
      <c r="O12" s="61">
        <f t="array" ref="O12">IF(OR(C12=$Q$4:$Q$22),1,0)</f>
        <v>0</v>
      </c>
    </row>
    <row r="13" spans="2:17" s="61" customFormat="1" ht="13.8" customHeight="1" x14ac:dyDescent="0.3">
      <c r="B13" s="68">
        <f t="shared" si="1"/>
        <v>10</v>
      </c>
      <c r="C13" s="64" t="s">
        <v>349</v>
      </c>
      <c r="D13" s="77">
        <f>VLOOKUP(C13,Country_Data!B:F,5,FALSE)</f>
        <v>5741</v>
      </c>
      <c r="E13" s="77">
        <f>D13*Projections_Data!$C$15</f>
        <v>54.240943995497126</v>
      </c>
      <c r="F13" s="77">
        <f>VLOOKUP(C13,Country_Data!C:H,6,FALSE)</f>
        <v>282</v>
      </c>
      <c r="G13" s="78">
        <f>IFERROR(VLOOKUP(C13,Days_Since_100!C:G,5,FALSE)-1,0)</f>
        <v>0.23978476456698816</v>
      </c>
      <c r="H13" s="79">
        <f>IFERROR(VLOOKUP(C13,Deaths_since_10!C:G,5,FALSE)-1,0)</f>
        <v>0.31764419159315649</v>
      </c>
      <c r="J13" s="70">
        <f t="shared" si="0"/>
        <v>26.095406805673932</v>
      </c>
      <c r="K13" s="69">
        <v>21.8</v>
      </c>
      <c r="L13" s="63">
        <f>VLOOKUP(C13,Country_Data!C:K,9,FALSE)</f>
        <v>67886011</v>
      </c>
      <c r="M13" s="62">
        <f t="shared" si="2"/>
        <v>14799.150398</v>
      </c>
      <c r="O13" s="61">
        <f t="array" ref="O13">IF(OR(C13=$Q$4:$Q$22),1,0)</f>
        <v>1</v>
      </c>
    </row>
    <row r="14" spans="2:17" s="61" customFormat="1" ht="13.8" customHeight="1" x14ac:dyDescent="0.3">
      <c r="B14" s="68">
        <f t="shared" si="1"/>
        <v>11</v>
      </c>
      <c r="C14" s="64" t="s">
        <v>53</v>
      </c>
      <c r="D14" s="77">
        <f>VLOOKUP(C14,Country_Data!B:F,5,FALSE)</f>
        <v>24873</v>
      </c>
      <c r="E14" s="77">
        <f>D14*Projections_Data!$C$15</f>
        <v>235</v>
      </c>
      <c r="F14" s="77">
        <f>VLOOKUP(C14,Country_Data!C:H,6,FALSE)</f>
        <v>94</v>
      </c>
      <c r="G14" s="78">
        <f>IFERROR(VLOOKUP(C14,Days_Since_100!C:G,5,FALSE)-1,0)</f>
        <v>0.21857308423964206</v>
      </c>
      <c r="H14" s="79">
        <f>IFERROR(VLOOKUP(C14,Deaths_since_10!C:G,5,FALSE)-1,0)</f>
        <v>0.31396356370828427</v>
      </c>
      <c r="J14" s="70" t="str">
        <f t="shared" si="0"/>
        <v/>
      </c>
      <c r="K14" s="69"/>
      <c r="L14" s="63">
        <f>VLOOKUP(C14,Country_Data!C:K,9,FALSE)</f>
        <v>83783942</v>
      </c>
      <c r="M14" s="62">
        <f t="shared" si="2"/>
        <v>0</v>
      </c>
      <c r="O14" s="61">
        <f t="array" ref="O14">IF(OR(C14=$Q$4:$Q$22),1,0)</f>
        <v>1</v>
      </c>
      <c r="Q14" s="61">
        <v>20</v>
      </c>
    </row>
    <row r="15" spans="2:17" s="61" customFormat="1" ht="13.8" customHeight="1" x14ac:dyDescent="0.3">
      <c r="B15" s="68">
        <f t="shared" si="1"/>
        <v>12</v>
      </c>
      <c r="C15" s="64" t="s">
        <v>38</v>
      </c>
      <c r="D15" s="77">
        <f>VLOOKUP(C15,Country_Data!B:F,5,FALSE)</f>
        <v>33272</v>
      </c>
      <c r="E15" s="77">
        <f>D15*Projections_Data!$C$15</f>
        <v>314.35371688175934</v>
      </c>
      <c r="F15" s="77">
        <f>VLOOKUP(C15,Country_Data!C:H,6,FALSE)</f>
        <v>417</v>
      </c>
      <c r="G15" s="78">
        <f>IFERROR(VLOOKUP(C15,Days_Since_100!C:G,5,FALSE)-1,0)</f>
        <v>0.38961741288235041</v>
      </c>
      <c r="H15" s="79">
        <f>IFERROR(VLOOKUP(C15,Deaths_since_10!C:G,5,FALSE)-1,0)</f>
        <v>0.3102146764437772</v>
      </c>
      <c r="J15" s="70" t="str">
        <f t="shared" si="0"/>
        <v/>
      </c>
      <c r="K15" s="69"/>
      <c r="L15" s="63">
        <f>VLOOKUP(C15,Country_Data!C:K,9,FALSE)</f>
        <v>331002651</v>
      </c>
      <c r="M15" s="62">
        <f t="shared" si="2"/>
        <v>0</v>
      </c>
      <c r="O15" s="61">
        <f t="array" ref="O15">IF(OR(C15=$Q$4:$Q$22),1,0)</f>
        <v>1</v>
      </c>
    </row>
    <row r="16" spans="2:17" s="61" customFormat="1" ht="13.8" customHeight="1" x14ac:dyDescent="0.3">
      <c r="B16" s="68">
        <f t="shared" si="1"/>
        <v>13</v>
      </c>
      <c r="C16" s="64" t="s">
        <v>77</v>
      </c>
      <c r="D16" s="77">
        <f>VLOOKUP(C16,Country_Data!B:F,5,FALSE)</f>
        <v>7245</v>
      </c>
      <c r="E16" s="77">
        <f>D16*Projections_Data!$C$15</f>
        <v>68.450729706911105</v>
      </c>
      <c r="F16" s="77">
        <f>VLOOKUP(C16,Country_Data!C:H,6,FALSE)</f>
        <v>98</v>
      </c>
      <c r="G16" s="78">
        <f>IFERROR(VLOOKUP(C16,Days_Since_100!C:G,5,FALSE)-1,0)</f>
        <v>0.21824580656046066</v>
      </c>
      <c r="H16" s="79">
        <f>IFERROR(VLOOKUP(C16,Deaths_since_10!C:G,5,FALSE)-1,0)</f>
        <v>0.2941137818343178</v>
      </c>
      <c r="J16" s="70" t="str">
        <f t="shared" si="0"/>
        <v/>
      </c>
      <c r="K16" s="69"/>
      <c r="L16" s="63">
        <f>VLOOKUP(C16,Country_Data!C:K,9,FALSE)</f>
        <v>8654622</v>
      </c>
      <c r="M16" s="62">
        <f t="shared" si="2"/>
        <v>0</v>
      </c>
      <c r="O16" s="61">
        <f t="array" ref="O16">IF(OR(C16=$Q$4:$Q$22),1,0)</f>
        <v>0</v>
      </c>
    </row>
    <row r="17" spans="2:15" s="61" customFormat="1" ht="13.8" customHeight="1" x14ac:dyDescent="0.3">
      <c r="B17" s="68">
        <f t="shared" si="1"/>
        <v>14</v>
      </c>
      <c r="C17" s="64" t="s">
        <v>60</v>
      </c>
      <c r="D17" s="77">
        <f>VLOOKUP(C17,Country_Data!B:F,5,FALSE)</f>
        <v>28768</v>
      </c>
      <c r="E17" s="77">
        <f>D17*Projections_Data!$C$15</f>
        <v>271.79994371406747</v>
      </c>
      <c r="F17" s="77">
        <f>VLOOKUP(C17,Country_Data!C:H,6,FALSE)</f>
        <v>1772</v>
      </c>
      <c r="G17" s="78">
        <f>IFERROR(VLOOKUP(C17,Days_Since_100!C:G,5,FALSE)-1,0)</f>
        <v>0.19615964491464699</v>
      </c>
      <c r="H17" s="79">
        <f>IFERROR(VLOOKUP(C17,Deaths_since_10!C:G,5,FALSE)-1,0)</f>
        <v>0.27159057918961405</v>
      </c>
      <c r="J17" s="70">
        <f t="shared" si="0"/>
        <v>13.56385332135026</v>
      </c>
      <c r="K17" s="69">
        <v>6.6</v>
      </c>
      <c r="L17" s="63">
        <f>VLOOKUP(C17,Country_Data!C:K,9,FALSE)</f>
        <v>46754778</v>
      </c>
      <c r="M17" s="62">
        <f t="shared" si="2"/>
        <v>3085.8153479999996</v>
      </c>
      <c r="O17" s="61">
        <f t="array" ref="O17">IF(OR(C17=$Q$4:$Q$22),1,0)</f>
        <v>1</v>
      </c>
    </row>
    <row r="18" spans="2:15" s="61" customFormat="1" ht="13.8" customHeight="1" x14ac:dyDescent="0.3">
      <c r="B18" s="68">
        <f t="shared" si="1"/>
        <v>15</v>
      </c>
      <c r="C18" s="64" t="s">
        <v>57</v>
      </c>
      <c r="D18" s="77">
        <f>VLOOKUP(C18,Country_Data!B:F,5,FALSE)</f>
        <v>396</v>
      </c>
      <c r="E18" s="77">
        <f>D18*Projections_Data!$C$15</f>
        <v>3.7414063442286816</v>
      </c>
      <c r="F18" s="77">
        <f>VLOOKUP(C18,Country_Data!C:H,6,FALSE)</f>
        <v>7</v>
      </c>
      <c r="G18" s="78">
        <f>IFERROR(VLOOKUP(C18,Days_Since_100!C:G,5,FALSE)-1,0)</f>
        <v>0.2276692225925423</v>
      </c>
      <c r="H18" s="79">
        <f>IFERROR(VLOOKUP(C18,Deaths_since_10!C:G,5,FALSE)-1,0)</f>
        <v>0</v>
      </c>
      <c r="J18" s="70" t="str">
        <f t="shared" si="0"/>
        <v/>
      </c>
      <c r="K18" s="69"/>
      <c r="L18" s="63">
        <f>VLOOKUP(C18,Country_Data!C:K,9,FALSE)</f>
        <v>1380004385</v>
      </c>
      <c r="M18" s="62">
        <f t="shared" si="2"/>
        <v>0</v>
      </c>
      <c r="O18" s="61">
        <f t="array" ref="O18">IF(OR(C18=$Q$4:$Q$22),1,0)</f>
        <v>0</v>
      </c>
    </row>
    <row r="19" spans="2:15" s="61" customFormat="1" ht="13.8" customHeight="1" x14ac:dyDescent="0.3">
      <c r="B19" s="68">
        <f t="shared" si="1"/>
        <v>16</v>
      </c>
      <c r="C19" s="64" t="s">
        <v>58</v>
      </c>
      <c r="D19" s="77">
        <f>VLOOKUP(C19,Country_Data!B:F,5,FALSE)</f>
        <v>59138</v>
      </c>
      <c r="E19" s="77">
        <f>D19*Projections_Data!$C$15</f>
        <v>558.73557672978734</v>
      </c>
      <c r="F19" s="77">
        <f>VLOOKUP(C19,Country_Data!C:H,6,FALSE)</f>
        <v>5476</v>
      </c>
      <c r="G19" s="78">
        <f>IFERROR(VLOOKUP(C19,Days_Since_100!C:G,5,FALSE)-1,0)</f>
        <v>0.13421313613568997</v>
      </c>
      <c r="H19" s="79">
        <f>IFERROR(VLOOKUP(C19,Deaths_since_10!C:G,5,FALSE)-1,0)</f>
        <v>0.16950078584955053</v>
      </c>
      <c r="J19" s="70">
        <f t="shared" si="0"/>
        <v>14.853844839673807</v>
      </c>
      <c r="K19" s="69">
        <v>6</v>
      </c>
      <c r="L19" s="63">
        <f>VLOOKUP(C19,Country_Data!C:K,9,FALSE)</f>
        <v>60461826</v>
      </c>
      <c r="M19" s="62">
        <f t="shared" si="2"/>
        <v>3627.7095599999998</v>
      </c>
      <c r="O19" s="61">
        <f t="array" ref="O19">IF(OR(C19=$Q$4:$Q$22),1,0)</f>
        <v>1</v>
      </c>
    </row>
    <row r="20" spans="2:15" s="61" customFormat="1" ht="13.8" customHeight="1" x14ac:dyDescent="0.3">
      <c r="B20" s="68">
        <f t="shared" si="1"/>
        <v>17</v>
      </c>
      <c r="C20" s="64" t="s">
        <v>56</v>
      </c>
      <c r="D20" s="77">
        <f>VLOOKUP(C20,Country_Data!B:F,5,FALSE)</f>
        <v>380</v>
      </c>
      <c r="E20" s="77">
        <f>D20*Projections_Data!$C$15</f>
        <v>3.5902384111285328</v>
      </c>
      <c r="F20" s="77">
        <f>VLOOKUP(C20,Country_Data!C:H,6,FALSE)</f>
        <v>25</v>
      </c>
      <c r="G20" s="78">
        <f>IFERROR(VLOOKUP(C20,Days_Since_100!C:G,5,FALSE)-1,0)</f>
        <v>0.15236059198756324</v>
      </c>
      <c r="H20" s="79">
        <f>IFERROR(VLOOKUP(C20,Deaths_since_10!C:G,5,FALSE)-1,0)</f>
        <v>0.15811517561929445</v>
      </c>
      <c r="J20" s="70">
        <f t="shared" si="0"/>
        <v>58.152548334289939</v>
      </c>
      <c r="K20" s="69">
        <v>12.5</v>
      </c>
      <c r="L20" s="63">
        <f>VLOOKUP(C20,Country_Data!C:K,9,FALSE)</f>
        <v>109581078</v>
      </c>
      <c r="M20" s="62">
        <f t="shared" si="2"/>
        <v>13697.634750000001</v>
      </c>
      <c r="O20" s="61">
        <f t="array" ref="O20">IF(OR(C20=$Q$4:$Q$22),1,0)</f>
        <v>0</v>
      </c>
    </row>
    <row r="21" spans="2:15" s="61" customFormat="1" ht="13.8" customHeight="1" x14ac:dyDescent="0.3">
      <c r="B21" s="68">
        <f t="shared" si="1"/>
        <v>18</v>
      </c>
      <c r="C21" s="64" t="s">
        <v>48</v>
      </c>
      <c r="D21" s="77">
        <f>VLOOKUP(C21,Country_Data!B:F,5,FALSE)</f>
        <v>1314</v>
      </c>
      <c r="E21" s="77">
        <f>D21*Projections_Data!$C$15</f>
        <v>12.414666505849716</v>
      </c>
      <c r="F21" s="77">
        <f>VLOOKUP(C21,Country_Data!C:H,6,FALSE)</f>
        <v>7</v>
      </c>
      <c r="G21" s="78">
        <f>IFERROR(VLOOKUP(C21,Days_Since_100!C:G,5,FALSE)-1,0)</f>
        <v>0.2379165982295528</v>
      </c>
      <c r="H21" s="79">
        <f>IFERROR(VLOOKUP(C21,Deaths_since_10!C:G,5,FALSE)-1,0)</f>
        <v>0</v>
      </c>
      <c r="J21" s="70" t="str">
        <f t="shared" si="0"/>
        <v/>
      </c>
      <c r="K21" s="69"/>
      <c r="L21" s="63">
        <f>VLOOKUP(C21,Country_Data!C:K,9,FALSE)</f>
        <v>25499884</v>
      </c>
      <c r="M21" s="62">
        <f t="shared" si="2"/>
        <v>0</v>
      </c>
      <c r="O21" s="61">
        <f t="array" ref="O21">IF(OR(C21=$Q$4:$Q$22),1,0)</f>
        <v>0</v>
      </c>
    </row>
    <row r="22" spans="2:15" s="61" customFormat="1" ht="13.8" customHeight="1" x14ac:dyDescent="0.3">
      <c r="B22" s="68">
        <f t="shared" si="1"/>
        <v>19</v>
      </c>
      <c r="C22" s="64" t="s">
        <v>137</v>
      </c>
      <c r="D22" s="77">
        <f>VLOOKUP(C22,Country_Data!B:F,5,FALSE)</f>
        <v>634</v>
      </c>
      <c r="E22" s="77">
        <f>D22*Projections_Data!$C$15</f>
        <v>5.990029349093394</v>
      </c>
      <c r="F22" s="77">
        <f>VLOOKUP(C22,Country_Data!C:H,6,FALSE)</f>
        <v>7</v>
      </c>
      <c r="G22" s="78">
        <f>IFERROR(VLOOKUP(C22,Days_Since_100!C:G,5,FALSE)-1,0)</f>
        <v>0.21647296104759484</v>
      </c>
      <c r="H22" s="79">
        <f>IFERROR(VLOOKUP(C22,Deaths_since_10!C:G,5,FALSE)-1,0)</f>
        <v>0</v>
      </c>
      <c r="J22" s="70" t="str">
        <f t="shared" si="0"/>
        <v/>
      </c>
      <c r="K22" s="69"/>
      <c r="L22" s="63">
        <f>VLOOKUP(C22,Country_Data!C:K,9,FALSE)</f>
        <v>37846611</v>
      </c>
      <c r="M22" s="62">
        <f t="shared" si="2"/>
        <v>0</v>
      </c>
      <c r="O22" s="61">
        <f t="array" ref="O22">IF(OR(C22=$Q$4:$Q$22),1,0)</f>
        <v>0</v>
      </c>
    </row>
    <row r="23" spans="2:15" s="61" customFormat="1" ht="13.8" customHeight="1" thickBot="1" x14ac:dyDescent="0.35">
      <c r="B23" s="68">
        <f t="shared" si="1"/>
        <v>20</v>
      </c>
      <c r="C23" s="64" t="s">
        <v>99</v>
      </c>
      <c r="D23" s="77">
        <f>VLOOKUP(C23,Country_Data!B:F,5,FALSE)</f>
        <v>798</v>
      </c>
      <c r="E23" s="77">
        <f>D23*Projections_Data!$C$15</f>
        <v>7.5395006633699193</v>
      </c>
      <c r="F23" s="77">
        <f>VLOOKUP(C23,Country_Data!C:H,6,FALSE)</f>
        <v>8</v>
      </c>
      <c r="G23" s="78">
        <f>IFERROR(VLOOKUP(C23,Days_Since_100!C:G,5,FALSE)-1,0)</f>
        <v>0.41636429826432586</v>
      </c>
      <c r="H23" s="79">
        <f>IFERROR(VLOOKUP(C23,Deaths_since_10!C:G,5,FALSE)-1,0)</f>
        <v>0</v>
      </c>
      <c r="J23" s="70">
        <f t="shared" si="0"/>
        <v>8.6897199808062169</v>
      </c>
      <c r="K23" s="69">
        <v>24.8</v>
      </c>
      <c r="L23" s="63">
        <f>VLOOKUP(C23,Country_Data!C:K,9,FALSE)</f>
        <v>625978</v>
      </c>
      <c r="M23" s="62">
        <f t="shared" si="2"/>
        <v>155.24254400000001</v>
      </c>
      <c r="O23" s="61">
        <f t="array" ref="O23">IF(OR(C23=$Q$4:$Q$22),1,0)</f>
        <v>0</v>
      </c>
    </row>
    <row r="24" spans="2:15" s="61" customFormat="1" ht="13.8" hidden="1" customHeight="1" x14ac:dyDescent="0.3">
      <c r="B24" s="68">
        <f t="shared" si="1"/>
        <v>21</v>
      </c>
      <c r="C24" s="64" t="s">
        <v>98</v>
      </c>
      <c r="D24" s="77">
        <f>VLOOKUP(C24,Country_Data!B:F,5,FALSE)</f>
        <v>906</v>
      </c>
      <c r="E24" s="77">
        <f>D24*Projections_Data!$C$15</f>
        <v>8.5598842117959233</v>
      </c>
      <c r="F24" s="77">
        <f>VLOOKUP(C24,Country_Data!C:H,6,FALSE)</f>
        <v>4</v>
      </c>
      <c r="G24" s="78">
        <f>IFERROR(VLOOKUP(C24,Days_Since_100!C:G,5,FALSE)-1,0)</f>
        <v>0.32362410277857045</v>
      </c>
      <c r="H24" s="79">
        <f>IFERROR(VLOOKUP(C24,Deaths_since_10!C:G,5,FALSE)-1,0)</f>
        <v>0</v>
      </c>
      <c r="J24" s="70" t="str">
        <f t="shared" si="0"/>
        <v/>
      </c>
      <c r="K24" s="69"/>
      <c r="L24" s="63">
        <f>VLOOKUP(C24,Country_Data!C:K,9,FALSE)</f>
        <v>4937786</v>
      </c>
      <c r="M24" s="62">
        <f t="shared" si="2"/>
        <v>0</v>
      </c>
      <c r="O24" s="61">
        <f t="array" ref="O24">IF(OR(C24=$Q$4:$Q$22),1,0)</f>
        <v>0</v>
      </c>
    </row>
    <row r="25" spans="2:15" s="61" customFormat="1" ht="13.8" hidden="1" customHeight="1" x14ac:dyDescent="0.3">
      <c r="B25" s="68">
        <f t="shared" si="1"/>
        <v>22</v>
      </c>
      <c r="C25" s="64" t="s">
        <v>35</v>
      </c>
      <c r="D25" s="77">
        <f>VLOOKUP(C25,Country_Data!B:F,5,FALSE)</f>
        <v>599</v>
      </c>
      <c r="E25" s="77">
        <f>D25*Projections_Data!$C$15</f>
        <v>5.6593494954368193</v>
      </c>
      <c r="F25" s="77">
        <f>VLOOKUP(C25,Country_Data!C:H,6,FALSE)</f>
        <v>1</v>
      </c>
      <c r="G25" s="78">
        <f>IFERROR(VLOOKUP(C25,Days_Since_100!C:G,5,FALSE)-1,0)</f>
        <v>0.2761176375472989</v>
      </c>
      <c r="H25" s="79">
        <f>IFERROR(VLOOKUP(C25,Deaths_since_10!C:G,5,FALSE)-1,0)</f>
        <v>0</v>
      </c>
      <c r="J25" s="70" t="str">
        <f t="shared" si="0"/>
        <v/>
      </c>
      <c r="K25" s="69"/>
      <c r="L25" s="63">
        <f>VLOOKUP(C25,Country_Data!C:K,9,FALSE)</f>
        <v>69799978</v>
      </c>
      <c r="M25" s="62">
        <f t="shared" si="2"/>
        <v>0</v>
      </c>
      <c r="O25" s="61">
        <f t="array" ref="O25">IF(OR(C25=$Q$4:$Q$22),1,0)</f>
        <v>0</v>
      </c>
    </row>
    <row r="26" spans="2:15" s="61" customFormat="1" ht="13.8" hidden="1" customHeight="1" x14ac:dyDescent="0.3">
      <c r="B26" s="68">
        <f t="shared" si="1"/>
        <v>23</v>
      </c>
      <c r="C26" s="64" t="s">
        <v>80</v>
      </c>
      <c r="D26" s="77">
        <f>VLOOKUP(C26,Country_Data!B:F,5,FALSE)</f>
        <v>776</v>
      </c>
      <c r="E26" s="77">
        <f>D26*Projections_Data!$C$15</f>
        <v>7.3316447553572148</v>
      </c>
      <c r="F26" s="77">
        <f>VLOOKUP(C26,Country_Data!C:H,6,FALSE)</f>
        <v>5</v>
      </c>
      <c r="G26" s="78">
        <f>IFERROR(VLOOKUP(C26,Days_Since_100!C:G,5,FALSE)-1,0)</f>
        <v>0.26879057428865716</v>
      </c>
      <c r="H26" s="79">
        <f>IFERROR(VLOOKUP(C26,Deaths_since_10!C:G,5,FALSE)-1,0)</f>
        <v>0</v>
      </c>
      <c r="J26" s="70" t="str">
        <f t="shared" si="0"/>
        <v/>
      </c>
      <c r="K26" s="69"/>
      <c r="L26" s="63">
        <f>VLOOKUP(C26,Country_Data!C:K,9,FALSE)</f>
        <v>220892340</v>
      </c>
      <c r="M26" s="62">
        <f t="shared" si="2"/>
        <v>0</v>
      </c>
      <c r="O26" s="61">
        <f t="array" ref="O26">IF(OR(C26=$Q$4:$Q$22),1,0)</f>
        <v>0</v>
      </c>
    </row>
    <row r="27" spans="2:15" s="61" customFormat="1" ht="13.8" hidden="1" customHeight="1" x14ac:dyDescent="0.3">
      <c r="B27" s="68">
        <f t="shared" si="1"/>
        <v>24</v>
      </c>
      <c r="C27" s="64" t="s">
        <v>344</v>
      </c>
      <c r="D27" s="77">
        <f>VLOOKUP(C27,Country_Data!B:F,5,FALSE)</f>
        <v>367</v>
      </c>
      <c r="E27" s="77">
        <f>D27*Projections_Data!$C$15</f>
        <v>3.4674144654846621</v>
      </c>
      <c r="F27" s="77">
        <f>VLOOKUP(C27,Country_Data!C:H,6,FALSE)</f>
        <v>1</v>
      </c>
      <c r="G27" s="78">
        <f>IFERROR(VLOOKUP(C27,Days_Since_100!C:G,5,FALSE)-1,0)</f>
        <v>0.26343307681294492</v>
      </c>
      <c r="H27" s="79">
        <f>IFERROR(VLOOKUP(C27,Deaths_since_10!C:G,5,FALSE)-1,0)</f>
        <v>0</v>
      </c>
      <c r="J27" s="70">
        <f t="shared" si="0"/>
        <v>33.845293554768006</v>
      </c>
      <c r="K27" s="69">
        <v>6.5</v>
      </c>
      <c r="L27" s="63">
        <f>VLOOKUP(C27,Country_Data!C:K,9,FALSE)</f>
        <v>145934462</v>
      </c>
      <c r="M27" s="62">
        <f t="shared" si="2"/>
        <v>9485.7400300000008</v>
      </c>
      <c r="O27" s="61">
        <f t="array" ref="O27">IF(OR(C27=$Q$4:$Q$22),1,0)</f>
        <v>0</v>
      </c>
    </row>
    <row r="28" spans="2:15" s="61" customFormat="1" ht="13.8" hidden="1" customHeight="1" x14ac:dyDescent="0.3">
      <c r="B28" s="68">
        <f t="shared" si="1"/>
        <v>25</v>
      </c>
      <c r="C28" s="64" t="s">
        <v>79</v>
      </c>
      <c r="D28" s="77">
        <f>VLOOKUP(C28,Country_Data!B:F,5,FALSE)</f>
        <v>1071</v>
      </c>
      <c r="E28" s="77">
        <f>D28*Projections_Data!$C$15</f>
        <v>10.118803521891207</v>
      </c>
      <c r="F28" s="77">
        <f>VLOOKUP(C28,Country_Data!C:H,6,FALSE)</f>
        <v>1</v>
      </c>
      <c r="G28" s="78">
        <f>IFERROR(VLOOKUP(C28,Days_Since_100!C:G,5,FALSE)-1,0)</f>
        <v>0.26017805947040373</v>
      </c>
      <c r="H28" s="79">
        <f>IFERROR(VLOOKUP(C28,Deaths_since_10!C:G,5,FALSE)-1,0)</f>
        <v>0</v>
      </c>
      <c r="J28" s="70" t="str">
        <f t="shared" si="0"/>
        <v/>
      </c>
      <c r="K28" s="69">
        <v>9.1999999999999993</v>
      </c>
      <c r="L28" s="63">
        <f>VLOOKUP(C28,Country_Data!C:K,9,FALSE)</f>
        <v>8655535</v>
      </c>
      <c r="M28" s="62"/>
      <c r="O28" s="61">
        <f t="array" ref="O28">IF(OR(C28=$Q$4:$Q$22),1,0)</f>
        <v>0</v>
      </c>
    </row>
    <row r="29" spans="2:15" s="61" customFormat="1" ht="13.8" hidden="1" customHeight="1" x14ac:dyDescent="0.3">
      <c r="B29" s="68">
        <f t="shared" si="1"/>
        <v>26</v>
      </c>
      <c r="C29" s="64" t="s">
        <v>124</v>
      </c>
      <c r="D29" s="77">
        <f>VLOOKUP(C29,Country_Data!B:F,5,FALSE)</f>
        <v>632</v>
      </c>
      <c r="E29" s="77">
        <f>D29*Projections_Data!$C$15</f>
        <v>5.9711333574558756</v>
      </c>
      <c r="F29" s="77">
        <f>VLOOKUP(C29,Country_Data!C:H,6,FALSE)</f>
        <v>1</v>
      </c>
      <c r="G29" s="78">
        <f>IFERROR(VLOOKUP(C29,Days_Since_100!C:G,5,FALSE)-1,0)</f>
        <v>0.25748902738681467</v>
      </c>
      <c r="H29" s="79">
        <f>IFERROR(VLOOKUP(C29,Deaths_since_10!C:G,5,FALSE)-1,0)</f>
        <v>0</v>
      </c>
      <c r="J29" s="70">
        <f t="shared" si="0"/>
        <v>29.855298012695496</v>
      </c>
      <c r="K29" s="69">
        <v>29.2</v>
      </c>
      <c r="L29" s="63">
        <f>VLOOKUP(C29,Country_Data!C:K,9,FALSE)</f>
        <v>19116201</v>
      </c>
      <c r="M29" s="62">
        <f t="shared" ref="M29:M35" si="3">(L29/100000)*K29</f>
        <v>5581.9306919999999</v>
      </c>
      <c r="O29" s="61">
        <f t="array" ref="O29">IF(OR(C29=$Q$4:$Q$22),1,0)</f>
        <v>0</v>
      </c>
    </row>
    <row r="30" spans="2:15" s="61" customFormat="1" ht="13.8" hidden="1" customHeight="1" x14ac:dyDescent="0.3">
      <c r="B30" s="68">
        <f t="shared" si="1"/>
        <v>27</v>
      </c>
      <c r="C30" s="64" t="s">
        <v>160</v>
      </c>
      <c r="D30" s="77">
        <f>VLOOKUP(C30,Country_Data!B:F,5,FALSE)</f>
        <v>363</v>
      </c>
      <c r="E30" s="77">
        <f>D30*Projections_Data!$C$15</f>
        <v>3.4296224822096248</v>
      </c>
      <c r="F30" s="77">
        <f>VLOOKUP(C30,Country_Data!C:H,6,FALSE)</f>
        <v>5</v>
      </c>
      <c r="G30" s="78">
        <f>IFERROR(VLOOKUP(C30,Days_Since_100!C:G,5,FALSE)-1,0)</f>
        <v>0.25413460867825588</v>
      </c>
      <c r="H30" s="79">
        <f>IFERROR(VLOOKUP(C30,Deaths_since_10!C:G,5,FALSE)-1,0)</f>
        <v>0</v>
      </c>
      <c r="J30" s="70">
        <f t="shared" si="0"/>
        <v>35.078493004253602</v>
      </c>
      <c r="K30" s="69">
        <v>29.3</v>
      </c>
      <c r="L30" s="63">
        <f>VLOOKUP(C30,Country_Data!C:K,9,FALSE)</f>
        <v>32971854</v>
      </c>
      <c r="M30" s="62">
        <f t="shared" si="3"/>
        <v>9660.7532220000012</v>
      </c>
      <c r="O30" s="61">
        <f t="array" ref="O30">IF(OR(C30=$Q$4:$Q$22),1,0)</f>
        <v>0</v>
      </c>
    </row>
    <row r="31" spans="2:15" s="61" customFormat="1" ht="13.8" hidden="1" customHeight="1" x14ac:dyDescent="0.3">
      <c r="B31" s="68">
        <f t="shared" si="1"/>
        <v>28</v>
      </c>
      <c r="C31" s="64" t="s">
        <v>113</v>
      </c>
      <c r="D31" s="77">
        <f>VLOOKUP(C31,Country_Data!B:F,5,FALSE)</f>
        <v>511</v>
      </c>
      <c r="E31" s="77">
        <f>D31*Projections_Data!$C$15</f>
        <v>4.8279258633860005</v>
      </c>
      <c r="F31" s="77">
        <f>VLOOKUP(C31,Country_Data!C:H,6,FALSE)</f>
        <v>0</v>
      </c>
      <c r="G31" s="78">
        <f>IFERROR(VLOOKUP(C31,Days_Since_100!C:G,5,FALSE)-1,0)</f>
        <v>0.24475809115031399</v>
      </c>
      <c r="H31" s="79">
        <f>IFERROR(VLOOKUP(C31,Deaths_since_10!C:G,5,FALSE)-1,0)</f>
        <v>0</v>
      </c>
      <c r="J31" s="70">
        <f t="shared" si="0"/>
        <v>29.918122896025196</v>
      </c>
      <c r="K31" s="69">
        <v>9.6999999999999993</v>
      </c>
      <c r="L31" s="63">
        <f>VLOOKUP(C31,Country_Data!C:K,9,FALSE)</f>
        <v>34813871</v>
      </c>
      <c r="M31" s="62">
        <f t="shared" si="3"/>
        <v>3376.945487</v>
      </c>
      <c r="O31" s="61">
        <f t="array" ref="O31">IF(OR(C31=$Q$4:$Q$22),1,0)</f>
        <v>0</v>
      </c>
    </row>
    <row r="32" spans="2:15" s="61" customFormat="1" ht="13.8" hidden="1" customHeight="1" x14ac:dyDescent="0.3">
      <c r="B32" s="68">
        <f t="shared" si="1"/>
        <v>29</v>
      </c>
      <c r="C32" s="64" t="s">
        <v>145</v>
      </c>
      <c r="D32" s="77">
        <f>VLOOKUP(C32,Country_Data!B:F,5,FALSE)</f>
        <v>274</v>
      </c>
      <c r="E32" s="77">
        <f>D32*Projections_Data!$C$15</f>
        <v>2.5887508543400473</v>
      </c>
      <c r="F32" s="77">
        <f>VLOOKUP(C32,Country_Data!C:H,6,FALSE)</f>
        <v>0</v>
      </c>
      <c r="G32" s="78">
        <f>IFERROR(VLOOKUP(C32,Days_Since_100!C:G,5,FALSE)-1,0)</f>
        <v>0.23971867492996446</v>
      </c>
      <c r="H32" s="79">
        <f>IFERROR(VLOOKUP(C32,Deaths_since_10!C:G,5,FALSE)-1,0)</f>
        <v>0</v>
      </c>
      <c r="J32" s="70" t="str">
        <f t="shared" si="0"/>
        <v/>
      </c>
      <c r="K32" s="69"/>
      <c r="L32" s="63">
        <f>VLOOKUP(C32,Country_Data!C:K,9,FALSE)</f>
        <v>59308690</v>
      </c>
      <c r="M32" s="62">
        <f t="shared" si="3"/>
        <v>0</v>
      </c>
      <c r="O32" s="61">
        <f t="array" ref="O32">IF(OR(C32=$Q$4:$Q$22),1,0)</f>
        <v>0</v>
      </c>
    </row>
    <row r="33" spans="2:15" s="61" customFormat="1" ht="13.8" hidden="1" customHeight="1" x14ac:dyDescent="0.3">
      <c r="B33" s="68">
        <f t="shared" si="1"/>
        <v>30</v>
      </c>
      <c r="C33" s="64" t="s">
        <v>199</v>
      </c>
      <c r="D33" s="77">
        <f>VLOOKUP(C33,Country_Data!B:F,5,FALSE)</f>
        <v>187</v>
      </c>
      <c r="E33" s="77">
        <f>D33*Projections_Data!$C$15</f>
        <v>1.7667752181079885</v>
      </c>
      <c r="F33" s="77">
        <f>VLOOKUP(C33,Country_Data!C:H,6,FALSE)</f>
        <v>3</v>
      </c>
      <c r="G33" s="78">
        <f>IFERROR(VLOOKUP(C33,Days_Since_100!C:G,5,FALSE)-1,0)</f>
        <v>0.21344177646967877</v>
      </c>
      <c r="H33" s="79">
        <f>IFERROR(VLOOKUP(C33,Deaths_since_10!C:G,5,FALSE)-1,0)</f>
        <v>0</v>
      </c>
      <c r="J33" s="70" t="str">
        <f t="shared" si="0"/>
        <v/>
      </c>
      <c r="K33" s="69"/>
      <c r="L33" s="63">
        <f>VLOOKUP(C33,Country_Data!C:K,9,FALSE)</f>
        <v>6948445</v>
      </c>
      <c r="M33" s="62">
        <f t="shared" si="3"/>
        <v>0</v>
      </c>
      <c r="O33" s="61">
        <f t="array" ref="O33">IF(OR(C33=$Q$4:$Q$22),1,0)</f>
        <v>0</v>
      </c>
    </row>
    <row r="34" spans="2:15" s="61" customFormat="1" ht="13.8" hidden="1" customHeight="1" x14ac:dyDescent="0.3">
      <c r="B34" s="68">
        <f t="shared" si="1"/>
        <v>31</v>
      </c>
      <c r="C34" s="64" t="s">
        <v>86</v>
      </c>
      <c r="D34" s="77">
        <f>VLOOKUP(C34,Country_Data!B:F,5,FALSE)</f>
        <v>433</v>
      </c>
      <c r="E34" s="77">
        <f>D34*Projections_Data!$C$15</f>
        <v>4.0909821895227756</v>
      </c>
      <c r="F34" s="77">
        <f>VLOOKUP(C34,Country_Data!C:H,6,FALSE)</f>
        <v>3</v>
      </c>
      <c r="G34" s="78">
        <f>IFERROR(VLOOKUP(C34,Days_Since_100!C:G,5,FALSE)-1,0)</f>
        <v>0.18668107037508919</v>
      </c>
      <c r="H34" s="79">
        <f>IFERROR(VLOOKUP(C34,Deaths_since_10!C:G,5,FALSE)-1,0)</f>
        <v>0</v>
      </c>
      <c r="J34" s="70" t="str">
        <f t="shared" si="0"/>
        <v/>
      </c>
      <c r="K34" s="69"/>
      <c r="L34" s="63">
        <f>VLOOKUP(C34,Country_Data!C:K,9,FALSE)</f>
        <v>19237691</v>
      </c>
      <c r="M34" s="62">
        <f t="shared" si="3"/>
        <v>0</v>
      </c>
      <c r="O34" s="61">
        <f t="array" ref="O34">IF(OR(C34=$Q$4:$Q$22),1,0)</f>
        <v>0</v>
      </c>
    </row>
    <row r="35" spans="2:15" s="61" customFormat="1" ht="13.8" hidden="1" customHeight="1" x14ac:dyDescent="0.3">
      <c r="B35" s="68">
        <f t="shared" si="1"/>
        <v>32</v>
      </c>
      <c r="C35" s="64" t="s">
        <v>67</v>
      </c>
      <c r="D35" s="77">
        <f>VLOOKUP(C35,Country_Data!B:F,5,FALSE)</f>
        <v>248</v>
      </c>
      <c r="E35" s="77">
        <f>D35*Projections_Data!$C$15</f>
        <v>2.3431029630523055</v>
      </c>
      <c r="F35" s="77">
        <f>VLOOKUP(C35,Country_Data!C:H,6,FALSE)</f>
        <v>4</v>
      </c>
      <c r="G35" s="78">
        <f>IFERROR(VLOOKUP(C35,Days_Since_100!C:G,5,FALSE)-1,0)</f>
        <v>0.15625623316640436</v>
      </c>
      <c r="H35" s="79">
        <f>IFERROR(VLOOKUP(C35,Deaths_since_10!C:G,5,FALSE)-1,0)</f>
        <v>0</v>
      </c>
      <c r="J35" s="70">
        <f t="shared" si="0"/>
        <v>35.67840788470378</v>
      </c>
      <c r="K35" s="69">
        <v>6.1</v>
      </c>
      <c r="L35" s="63">
        <f>VLOOKUP(C35,Country_Data!C:K,9,FALSE)</f>
        <v>6825445</v>
      </c>
      <c r="M35" s="62">
        <f t="shared" si="3"/>
        <v>416.35214500000001</v>
      </c>
      <c r="O35" s="61">
        <f t="array" ref="O35">IF(OR(C35=$Q$4:$Q$22),1,0)</f>
        <v>0</v>
      </c>
    </row>
    <row r="36" spans="2:15" s="61" customFormat="1" ht="13.8" hidden="1" customHeight="1" x14ac:dyDescent="0.2">
      <c r="B36" s="68">
        <f t="shared" si="1"/>
        <v>33</v>
      </c>
      <c r="C36" s="64" t="s">
        <v>162</v>
      </c>
      <c r="D36" s="77">
        <f>VLOOKUP(C36,Country_Data!B:F,5,FALSE)</f>
        <v>185</v>
      </c>
      <c r="E36" s="77">
        <f>D36*Projections_Data!$C$15</f>
        <v>1.7478792264704699</v>
      </c>
      <c r="F36" s="77">
        <f>VLOOKUP(C36,Country_Data!C:H,6,FALSE)</f>
        <v>1</v>
      </c>
      <c r="G36" s="78">
        <f>IFERROR(VLOOKUP(C36,Days_Since_100!C:G,5,FALSE)-1,0)</f>
        <v>0.15211440671845788</v>
      </c>
      <c r="H36" s="79">
        <f>IFERROR(VLOOKUP(C36,Deaths_since_10!C:G,5,FALSE)-1,0)</f>
        <v>0</v>
      </c>
      <c r="I36" s="60"/>
      <c r="J36" s="70" t="str">
        <f t="shared" ref="J36:J66" si="4">IFERROR(LOG((M36/E36),1+G36),"")</f>
        <v/>
      </c>
      <c r="K36" s="69">
        <v>9.1</v>
      </c>
      <c r="L36" s="63">
        <f>VLOOKUP(C36,Country_Data!C:K,9,FALSE)</f>
        <v>5459642</v>
      </c>
      <c r="M36" s="62"/>
      <c r="O36" s="61">
        <f t="array" ref="O36">IF(OR(C36=$Q$4:$Q$22),1,0)</f>
        <v>0</v>
      </c>
    </row>
    <row r="37" spans="2:15" s="61" customFormat="1" ht="13.8" hidden="1" customHeight="1" x14ac:dyDescent="0.2">
      <c r="B37" s="68">
        <f t="shared" ref="B37:B59" si="5">B36+1</f>
        <v>34</v>
      </c>
      <c r="C37" s="64" t="s">
        <v>54</v>
      </c>
      <c r="D37" s="77">
        <f>VLOOKUP(C37,Country_Data!B:F,5,FALSE)</f>
        <v>626</v>
      </c>
      <c r="E37" s="77">
        <f>D37*Projections_Data!$C$15</f>
        <v>5.9144453825433203</v>
      </c>
      <c r="F37" s="77">
        <f>VLOOKUP(C37,Country_Data!C:H,6,FALSE)</f>
        <v>1</v>
      </c>
      <c r="G37" s="78">
        <f>IFERROR(VLOOKUP(C37,Days_Since_100!C:G,5,FALSE)-1,0)</f>
        <v>0.14291480941996371</v>
      </c>
      <c r="H37" s="79">
        <f>IFERROR(VLOOKUP(C37,Deaths_since_10!C:G,5,FALSE)-1,0)</f>
        <v>0</v>
      </c>
      <c r="I37" s="60"/>
      <c r="J37" s="70" t="str">
        <f t="shared" si="4"/>
        <v/>
      </c>
      <c r="K37" s="69">
        <v>9.6999999999999993</v>
      </c>
      <c r="L37" s="63">
        <f>VLOOKUP(C37,Country_Data!C:K,9,FALSE)</f>
        <v>5540720</v>
      </c>
      <c r="M37" s="62"/>
      <c r="O37" s="61">
        <f t="array" ref="O37">IF(OR(C37=$Q$4:$Q$22),1,0)</f>
        <v>0</v>
      </c>
    </row>
    <row r="38" spans="2:15" s="61" customFormat="1" ht="13.8" hidden="1" customHeight="1" x14ac:dyDescent="0.3">
      <c r="B38" s="68">
        <f t="shared" si="5"/>
        <v>35</v>
      </c>
      <c r="C38" s="64" t="s">
        <v>43</v>
      </c>
      <c r="D38" s="77">
        <f>VLOOKUP(C38,Country_Data!B:F,5,FALSE)</f>
        <v>1306</v>
      </c>
      <c r="E38" s="77">
        <f>D38*Projections_Data!$C$15</f>
        <v>12.339082539299643</v>
      </c>
      <c r="F38" s="77">
        <f>VLOOKUP(C38,Country_Data!C:H,6,FALSE)</f>
        <v>10</v>
      </c>
      <c r="G38" s="78">
        <f>IFERROR(VLOOKUP(C38,Days_Since_100!C:G,5,FALSE)-1,0)</f>
        <v>0.14178838965466367</v>
      </c>
      <c r="H38" s="79">
        <f>IFERROR(VLOOKUP(C38,Deaths_since_10!C:G,5,FALSE)-1,0)</f>
        <v>0</v>
      </c>
      <c r="J38" s="70">
        <f t="shared" si="4"/>
        <v>47.741429179201141</v>
      </c>
      <c r="K38" s="69">
        <v>21.4</v>
      </c>
      <c r="L38" s="63">
        <f>VLOOKUP(C38,Country_Data!C:K,9,FALSE)</f>
        <v>32365999</v>
      </c>
      <c r="M38" s="62">
        <f>(L38/100000)*K38</f>
        <v>6926.323785999999</v>
      </c>
      <c r="O38" s="61">
        <f t="array" ref="O38">IF(OR(C38=$Q$4:$Q$22),1,0)</f>
        <v>0</v>
      </c>
    </row>
    <row r="39" spans="2:15" s="61" customFormat="1" ht="13.8" hidden="1" customHeight="1" x14ac:dyDescent="0.3">
      <c r="B39" s="68">
        <f t="shared" si="5"/>
        <v>36</v>
      </c>
      <c r="C39" s="64" t="s">
        <v>342</v>
      </c>
      <c r="D39" s="77">
        <f>VLOOKUP(C39,Country_Data!B:F,5,FALSE)</f>
        <v>169</v>
      </c>
      <c r="E39" s="77">
        <f>D39*Projections_Data!$C$15</f>
        <v>1.5967112933703211</v>
      </c>
      <c r="F39" s="77">
        <f>VLOOKUP(C39,Country_Data!C:H,6,FALSE)</f>
        <v>2</v>
      </c>
      <c r="G39" s="78">
        <f>IFERROR(VLOOKUP(C39,Days_Since_100!C:G,5,FALSE)-1,0)</f>
        <v>0.14017542509913805</v>
      </c>
      <c r="H39" s="79">
        <f>IFERROR(VLOOKUP(C39,Deaths_since_10!C:G,5,FALSE)-1,0)</f>
        <v>0</v>
      </c>
      <c r="J39" s="70" t="str">
        <f t="shared" si="4"/>
        <v/>
      </c>
      <c r="K39" s="69"/>
      <c r="L39" s="63">
        <f>VLOOKUP(C39,Country_Data!C:K,9,FALSE)</f>
        <v>23816775</v>
      </c>
      <c r="M39" s="62">
        <f>(L39/100000)*K39</f>
        <v>0</v>
      </c>
      <c r="O39" s="61">
        <f t="array" ref="O39">IF(OR(C39=$Q$4:$Q$22),1,0)</f>
        <v>0</v>
      </c>
    </row>
    <row r="40" spans="2:15" s="61" customFormat="1" ht="13.8" hidden="1" customHeight="1" x14ac:dyDescent="0.3">
      <c r="B40" s="68">
        <f t="shared" si="5"/>
        <v>37</v>
      </c>
      <c r="C40" s="64" t="s">
        <v>111</v>
      </c>
      <c r="D40" s="77">
        <f>VLOOKUP(C40,Country_Data!B:F,5,FALSE)</f>
        <v>139</v>
      </c>
      <c r="E40" s="77">
        <f>D40*Projections_Data!$C$15</f>
        <v>1.3132714188075423</v>
      </c>
      <c r="F40" s="77">
        <f>VLOOKUP(C40,Country_Data!C:H,6,FALSE)</f>
        <v>0</v>
      </c>
      <c r="G40" s="78">
        <f>IFERROR(VLOOKUP(C40,Days_Since_100!C:G,5,FALSE)-1,0)</f>
        <v>0.11904077327515306</v>
      </c>
      <c r="H40" s="79">
        <f>IFERROR(VLOOKUP(C40,Deaths_since_10!C:G,5,FALSE)-1,0)</f>
        <v>0</v>
      </c>
      <c r="J40" s="70">
        <f t="shared" si="4"/>
        <v>45.011454172761958</v>
      </c>
      <c r="K40" s="69">
        <v>11</v>
      </c>
      <c r="L40" s="63">
        <f>VLOOKUP(C40,Country_Data!C:K,9,FALSE)</f>
        <v>1886198</v>
      </c>
      <c r="M40" s="62">
        <f>(L40/100000)*K40</f>
        <v>207.48177999999999</v>
      </c>
      <c r="O40" s="61">
        <f t="array" ref="O40">IF(OR(C40=$Q$4:$Q$22),1,0)</f>
        <v>0</v>
      </c>
    </row>
    <row r="41" spans="2:15" s="61" customFormat="1" ht="13.8" hidden="1" customHeight="1" x14ac:dyDescent="0.3">
      <c r="B41" s="68">
        <f t="shared" si="5"/>
        <v>38</v>
      </c>
      <c r="C41" s="64" t="s">
        <v>40</v>
      </c>
      <c r="D41" s="77">
        <f>VLOOKUP(C41,Country_Data!B:F,5,FALSE)</f>
        <v>455</v>
      </c>
      <c r="E41" s="77">
        <f>D41*Projections_Data!$C$15</f>
        <v>4.2988380975354801</v>
      </c>
      <c r="F41" s="77">
        <f>VLOOKUP(C41,Country_Data!C:H,6,FALSE)</f>
        <v>2</v>
      </c>
      <c r="G41" s="78">
        <f>IFERROR(VLOOKUP(C41,Days_Since_100!C:G,5,FALSE)-1,0)</f>
        <v>0.11333523013581326</v>
      </c>
      <c r="H41" s="79">
        <f>IFERROR(VLOOKUP(C41,Deaths_since_10!C:G,5,FALSE)-1,0)</f>
        <v>0</v>
      </c>
      <c r="J41" s="70" t="str">
        <f t="shared" si="4"/>
        <v/>
      </c>
      <c r="K41" s="69"/>
      <c r="L41" s="63">
        <f>VLOOKUP(C41,Country_Data!C:K,9,FALSE)</f>
        <v>5850342</v>
      </c>
      <c r="M41" s="62">
        <f>(L41/100000)*K41</f>
        <v>0</v>
      </c>
      <c r="O41" s="61">
        <f t="array" ref="O41">IF(OR(C41=$Q$4:$Q$22),1,0)</f>
        <v>0</v>
      </c>
    </row>
    <row r="42" spans="2:15" s="61" customFormat="1" ht="13.8" hidden="1" customHeight="1" x14ac:dyDescent="0.3">
      <c r="B42" s="68">
        <f t="shared" si="5"/>
        <v>39</v>
      </c>
      <c r="C42" s="64" t="s">
        <v>92</v>
      </c>
      <c r="D42" s="77">
        <f>VLOOKUP(C42,Country_Data!B:F,5,FALSE)</f>
        <v>568</v>
      </c>
      <c r="E42" s="77">
        <f>D42*Projections_Data!$C$15</f>
        <v>5.3664616250552806</v>
      </c>
      <c r="F42" s="77">
        <f>VLOOKUP(C42,Country_Data!C:H,6,FALSE)</f>
        <v>5</v>
      </c>
      <c r="G42" s="78">
        <f>IFERROR(VLOOKUP(C42,Days_Since_100!C:G,5,FALSE)-1,0)</f>
        <v>0.2088853956670611</v>
      </c>
      <c r="H42" s="79">
        <f>IFERROR(VLOOKUP(C42,Deaths_since_10!C:G,5,FALSE)-1,0)</f>
        <v>0</v>
      </c>
      <c r="J42" s="70" t="str">
        <f t="shared" si="4"/>
        <v/>
      </c>
      <c r="K42" s="69"/>
      <c r="L42" s="63">
        <f>VLOOKUP(C42,Country_Data!C:K,9,FALSE)</f>
        <v>341243</v>
      </c>
      <c r="M42" s="62"/>
      <c r="O42" s="61">
        <f t="array" ref="O42">IF(OR(C42=$Q$4:$Q$22),1,0)</f>
        <v>0</v>
      </c>
    </row>
    <row r="43" spans="2:15" s="61" customFormat="1" ht="13.8" hidden="1" customHeight="1" x14ac:dyDescent="0.3">
      <c r="B43" s="68">
        <f t="shared" si="5"/>
        <v>40</v>
      </c>
      <c r="C43" s="64" t="s">
        <v>92</v>
      </c>
      <c r="D43" s="77">
        <f>VLOOKUP(C43,Country_Data!B:F,5,FALSE)</f>
        <v>568</v>
      </c>
      <c r="E43" s="77">
        <f>D43*Projections_Data!$C$15</f>
        <v>5.3664616250552806</v>
      </c>
      <c r="F43" s="77">
        <f>VLOOKUP(C43,Country_Data!C:H,6,FALSE)</f>
        <v>5</v>
      </c>
      <c r="G43" s="78">
        <f>IFERROR(VLOOKUP(C43,Days_Since_100!C:G,5,FALSE)-1,0)</f>
        <v>0.2088853956670611</v>
      </c>
      <c r="H43" s="79">
        <f>IFERROR(VLOOKUP(C43,Deaths_since_10!C:G,5,FALSE)-1,0)</f>
        <v>0</v>
      </c>
      <c r="J43" s="70">
        <f t="shared" si="4"/>
        <v>12.196046005270468</v>
      </c>
      <c r="K43" s="69">
        <v>15.9</v>
      </c>
      <c r="L43" s="63">
        <f>VLOOKUP(C43,Country_Data!C:K,9,FALSE)</f>
        <v>341243</v>
      </c>
      <c r="M43" s="62">
        <f>(L43/100000)*K43</f>
        <v>54.257637000000003</v>
      </c>
      <c r="O43" s="61">
        <f t="array" ref="O43">IF(OR(C43=$Q$4:$Q$22),1,0)</f>
        <v>0</v>
      </c>
    </row>
    <row r="44" spans="2:15" s="61" customFormat="1" ht="13.8" hidden="1" customHeight="1" x14ac:dyDescent="0.3">
      <c r="B44" s="68">
        <f t="shared" si="5"/>
        <v>41</v>
      </c>
      <c r="C44" s="64" t="s">
        <v>65</v>
      </c>
      <c r="D44" s="77">
        <f>VLOOKUP(C44,Country_Data!B:F,5,FALSE)</f>
        <v>327</v>
      </c>
      <c r="E44" s="77">
        <f>D44*Projections_Data!$C$15</f>
        <v>3.08949463273429</v>
      </c>
      <c r="F44" s="77">
        <f>VLOOKUP(C44,Country_Data!C:H,6,FALSE)</f>
        <v>14</v>
      </c>
      <c r="G44" s="78">
        <f>IFERROR(VLOOKUP(C44,Days_Since_100!C:G,5,FALSE)-1,0)</f>
        <v>0.10779228499358218</v>
      </c>
      <c r="H44" s="79">
        <f>IFERROR(VLOOKUP(C44,Deaths_since_10!C:G,5,FALSE)-1,0)</f>
        <v>0.32287565553229536</v>
      </c>
      <c r="J44" s="70">
        <f t="shared" si="4"/>
        <v>60.420700366133367</v>
      </c>
      <c r="K44" s="69"/>
      <c r="L44" s="63">
        <f>VLOOKUP(C44,Country_Data!C:K,9,FALSE)</f>
        <v>102334404</v>
      </c>
      <c r="M44" s="62">
        <v>1500</v>
      </c>
      <c r="O44" s="61">
        <f t="array" ref="O44">IF(OR(C44=$Q$4:$Q$22),1,0)</f>
        <v>0</v>
      </c>
    </row>
    <row r="45" spans="2:15" s="61" customFormat="1" ht="13.8" hidden="1" customHeight="1" x14ac:dyDescent="0.3">
      <c r="B45" s="68">
        <f t="shared" si="5"/>
        <v>42</v>
      </c>
      <c r="C45" s="64" t="s">
        <v>85</v>
      </c>
      <c r="D45" s="77">
        <f>VLOOKUP(C45,Country_Data!B:F,5,FALSE)</f>
        <v>2383</v>
      </c>
      <c r="E45" s="77">
        <f>D45*Projections_Data!$C$15</f>
        <v>22.514574036103404</v>
      </c>
      <c r="F45" s="77">
        <f>VLOOKUP(C45,Country_Data!C:H,6,FALSE)</f>
        <v>7</v>
      </c>
      <c r="G45" s="78">
        <f>IFERROR(VLOOKUP(C45,Days_Since_100!C:G,5,FALSE)-1,0)</f>
        <v>0.10249326030233807</v>
      </c>
      <c r="H45" s="79">
        <f>IFERROR(VLOOKUP(C45,Deaths_since_10!C:G,5,FALSE)-1,0)</f>
        <v>0</v>
      </c>
      <c r="J45" s="70">
        <f t="shared" si="4"/>
        <v>30.317318460696555</v>
      </c>
      <c r="K45" s="69">
        <v>8</v>
      </c>
      <c r="L45" s="63">
        <f>VLOOKUP(C45,Country_Data!C:K,9,FALSE)</f>
        <v>5421241</v>
      </c>
      <c r="M45" s="62">
        <f>(L45/100000)*K45</f>
        <v>433.69927999999999</v>
      </c>
      <c r="O45" s="61">
        <f t="array" ref="O45">IF(OR(C45=$Q$4:$Q$22),1,0)</f>
        <v>0</v>
      </c>
    </row>
    <row r="46" spans="2:15" s="61" customFormat="1" ht="13.8" hidden="1" customHeight="1" x14ac:dyDescent="0.3">
      <c r="B46" s="68">
        <f t="shared" si="5"/>
        <v>43</v>
      </c>
      <c r="C46" s="64" t="s">
        <v>59</v>
      </c>
      <c r="D46" s="77">
        <f>VLOOKUP(C46,Country_Data!B:F,5,FALSE)</f>
        <v>1934</v>
      </c>
      <c r="E46" s="77">
        <f>D46*Projections_Data!$C$15</f>
        <v>18.27242391348048</v>
      </c>
      <c r="F46" s="77">
        <f>VLOOKUP(C46,Country_Data!C:H,6,FALSE)</f>
        <v>21</v>
      </c>
      <c r="G46" s="78">
        <f>IFERROR(VLOOKUP(C46,Days_Since_100!C:G,5,FALSE)-1,0)</f>
        <v>0.10200077939066832</v>
      </c>
      <c r="H46" s="79">
        <f>IFERROR(VLOOKUP(C46,Deaths_since_10!C:G,5,FALSE)-1,0)</f>
        <v>0.20380134350271595</v>
      </c>
      <c r="J46" s="70">
        <f t="shared" si="4"/>
        <v>45.205322333308978</v>
      </c>
      <c r="K46" s="69">
        <v>14.6</v>
      </c>
      <c r="L46" s="63">
        <f>VLOOKUP(C46,Country_Data!C:K,9,FALSE)</f>
        <v>10099265</v>
      </c>
      <c r="M46" s="62">
        <f>(L46/100000)*K46</f>
        <v>1474.49269</v>
      </c>
      <c r="O46" s="61">
        <f t="array" ref="O46">IF(OR(C46=$Q$4:$Q$22),1,0)</f>
        <v>0</v>
      </c>
    </row>
    <row r="47" spans="2:15" s="61" customFormat="1" ht="13.8" hidden="1" customHeight="1" x14ac:dyDescent="0.3">
      <c r="B47" s="68">
        <f t="shared" si="5"/>
        <v>44</v>
      </c>
      <c r="C47" s="64" t="s">
        <v>83</v>
      </c>
      <c r="D47" s="77">
        <f>VLOOKUP(C47,Country_Data!B:F,5,FALSE)</f>
        <v>624</v>
      </c>
      <c r="E47" s="77">
        <f>D47*Projections_Data!$C$15</f>
        <v>5.895549390905801</v>
      </c>
      <c r="F47" s="77">
        <f>VLOOKUP(C47,Country_Data!C:H,6,FALSE)</f>
        <v>15</v>
      </c>
      <c r="G47" s="78">
        <f>IFERROR(VLOOKUP(C47,Days_Since_100!C:G,5,FALSE)-1,0)</f>
        <v>0.10025848115452951</v>
      </c>
      <c r="H47" s="79">
        <f>IFERROR(VLOOKUP(C47,Deaths_since_10!C:G,5,FALSE)-1,0)</f>
        <v>0.15384615384615374</v>
      </c>
      <c r="J47" s="70" t="str">
        <f t="shared" si="4"/>
        <v/>
      </c>
      <c r="K47" s="69"/>
      <c r="L47" s="63">
        <f>VLOOKUP(C47,Country_Data!C:K,9,FALSE)</f>
        <v>10423054</v>
      </c>
      <c r="M47" s="62"/>
      <c r="O47" s="61">
        <f t="array" ref="O47">IF(OR(C47=$Q$4:$Q$22),1,0)</f>
        <v>0</v>
      </c>
    </row>
    <row r="48" spans="2:15" s="61" customFormat="1" ht="13.8" hidden="1" customHeight="1" x14ac:dyDescent="0.3">
      <c r="B48" s="68">
        <f t="shared" si="5"/>
        <v>45</v>
      </c>
      <c r="C48" s="64" t="s">
        <v>70</v>
      </c>
      <c r="D48" s="77">
        <f>VLOOKUP(C48,Country_Data!B:F,5,FALSE)</f>
        <v>233</v>
      </c>
      <c r="E48" s="77">
        <f>D48*Projections_Data!$C$15</f>
        <v>2.2013830257709164</v>
      </c>
      <c r="F48" s="77">
        <f>VLOOKUP(C48,Country_Data!C:H,6,FALSE)</f>
        <v>20</v>
      </c>
      <c r="G48" s="78">
        <f>IFERROR(VLOOKUP(C48,Days_Since_100!C:G,5,FALSE)-1,0)</f>
        <v>8.6343174518396237E-2</v>
      </c>
      <c r="H48" s="79">
        <f>IFERROR(VLOOKUP(C48,Deaths_since_10!C:G,5,FALSE)-1,0)</f>
        <v>0.12700920209792543</v>
      </c>
      <c r="J48" s="70">
        <f t="shared" si="4"/>
        <v>84.110378883409595</v>
      </c>
      <c r="K48" s="69">
        <v>5.8</v>
      </c>
      <c r="L48" s="63">
        <f>VLOOKUP(C48,Country_Data!C:K,9,FALSE)</f>
        <v>40222493</v>
      </c>
      <c r="M48" s="62">
        <f t="shared" ref="M48:M61" si="6">(L48/100000)*K48</f>
        <v>2332.9045939999996</v>
      </c>
      <c r="O48" s="61">
        <f t="array" ref="O48">IF(OR(C48=$Q$4:$Q$22),1,0)</f>
        <v>0</v>
      </c>
    </row>
    <row r="49" spans="2:15" s="61" customFormat="1" ht="13.8" hidden="1" customHeight="1" x14ac:dyDescent="0.3">
      <c r="B49" s="68">
        <f t="shared" si="5"/>
        <v>46</v>
      </c>
      <c r="C49" s="64" t="s">
        <v>141</v>
      </c>
      <c r="D49" s="77">
        <f>VLOOKUP(C49,Country_Data!B:F,5,FALSE)</f>
        <v>414</v>
      </c>
      <c r="E49" s="77">
        <f>D49*Projections_Data!$C$15</f>
        <v>3.9114702689663492</v>
      </c>
      <c r="F49" s="77">
        <f>VLOOKUP(C49,Country_Data!C:H,6,FALSE)</f>
        <v>2</v>
      </c>
      <c r="G49" s="78">
        <f>IFERROR(VLOOKUP(C49,Days_Since_100!C:G,5,FALSE)-1,0)</f>
        <v>8.5259333227229783E-2</v>
      </c>
      <c r="H49" s="79">
        <f>IFERROR(VLOOKUP(C49,Deaths_since_10!C:G,5,FALSE)-1,0)</f>
        <v>0</v>
      </c>
      <c r="J49" s="70" t="str">
        <f t="shared" si="4"/>
        <v/>
      </c>
      <c r="K49" s="69"/>
      <c r="L49" s="63">
        <f>VLOOKUP(C49,Country_Data!C:K,9,FALSE)</f>
        <v>2078938</v>
      </c>
      <c r="M49" s="62">
        <f t="shared" si="6"/>
        <v>0</v>
      </c>
      <c r="O49" s="61">
        <f t="array" ref="O49">IF(OR(C49=$Q$4:$Q$22),1,0)</f>
        <v>0</v>
      </c>
    </row>
    <row r="50" spans="2:15" s="61" customFormat="1" ht="13.8" hidden="1" customHeight="1" x14ac:dyDescent="0.3">
      <c r="B50" s="68">
        <f t="shared" si="5"/>
        <v>47</v>
      </c>
      <c r="C50" s="64" t="s">
        <v>87</v>
      </c>
      <c r="D50" s="77">
        <f>VLOOKUP(C50,Country_Data!B:F,5,FALSE)</f>
        <v>1514</v>
      </c>
      <c r="E50" s="77">
        <f>D50*Projections_Data!$C$15</f>
        <v>14.304265669601575</v>
      </c>
      <c r="F50" s="77">
        <f>VLOOKUP(C50,Country_Data!C:H,6,FALSE)</f>
        <v>13</v>
      </c>
      <c r="G50" s="78">
        <f>IFERROR(VLOOKUP(C50,Days_Since_100!C:G,5,FALSE)-1,0)</f>
        <v>8.1136181961195319E-2</v>
      </c>
      <c r="H50" s="79">
        <f>IFERROR(VLOOKUP(C50,Deaths_since_10!C:G,5,FALSE)-1,0)</f>
        <v>0.20185042515466312</v>
      </c>
      <c r="J50" s="70" t="str">
        <f t="shared" si="4"/>
        <v/>
      </c>
      <c r="K50" s="69"/>
      <c r="L50" s="63">
        <f>VLOOKUP(C50,Country_Data!C:K,9,FALSE)</f>
        <v>5792202</v>
      </c>
      <c r="M50" s="62">
        <f t="shared" si="6"/>
        <v>0</v>
      </c>
      <c r="O50" s="61">
        <f t="array" ref="O50">IF(OR(C50=$Q$4:$Q$22),1,0)</f>
        <v>0</v>
      </c>
    </row>
    <row r="51" spans="2:15" s="61" customFormat="1" ht="13.8" hidden="1" customHeight="1" x14ac:dyDescent="0.3">
      <c r="B51" s="68">
        <f t="shared" si="5"/>
        <v>48</v>
      </c>
      <c r="C51" s="64" t="s">
        <v>90</v>
      </c>
      <c r="D51" s="77">
        <f>VLOOKUP(C51,Country_Data!B:F,5,FALSE)</f>
        <v>160</v>
      </c>
      <c r="E51" s="77">
        <f>D51*Projections_Data!$C$15</f>
        <v>1.5116793310014875</v>
      </c>
      <c r="F51" s="77">
        <f>VLOOKUP(C51,Country_Data!C:H,6,FALSE)</f>
        <v>20</v>
      </c>
      <c r="G51" s="78">
        <f>IFERROR(VLOOKUP(C51,Days_Since_100!C:G,5,FALSE)-1,0)</f>
        <v>7.9788497814500259E-2</v>
      </c>
      <c r="H51" s="79">
        <f>IFERROR(VLOOKUP(C51,Deaths_since_10!C:G,5,FALSE)-1,0)</f>
        <v>0.16120615091657342</v>
      </c>
      <c r="J51" s="70" t="str">
        <f t="shared" si="4"/>
        <v/>
      </c>
      <c r="K51" s="69"/>
      <c r="L51" s="63">
        <f>VLOOKUP(C51,Country_Data!C:K,9,FALSE)</f>
        <v>33931</v>
      </c>
      <c r="M51" s="62">
        <f t="shared" si="6"/>
        <v>0</v>
      </c>
      <c r="O51" s="61">
        <f t="array" ref="O51">IF(OR(C51=$Q$4:$Q$22),1,0)</f>
        <v>0</v>
      </c>
    </row>
    <row r="52" spans="2:15" s="61" customFormat="1" ht="13.8" hidden="1" customHeight="1" x14ac:dyDescent="0.3">
      <c r="B52" s="68">
        <f t="shared" si="5"/>
        <v>49</v>
      </c>
      <c r="C52" s="64" t="s">
        <v>55</v>
      </c>
      <c r="D52" s="77">
        <f>VLOOKUP(C52,Country_Data!B:F,5,FALSE)</f>
        <v>153</v>
      </c>
      <c r="E52" s="77">
        <f>D52*Projections_Data!$C$15</f>
        <v>1.4455433602701724</v>
      </c>
      <c r="F52" s="77">
        <f>VLOOKUP(C52,Country_Data!C:H,6,FALSE)</f>
        <v>2</v>
      </c>
      <c r="G52" s="78">
        <f>IFERROR(VLOOKUP(C52,Days_Since_100!C:G,5,FALSE)-1,0)</f>
        <v>7.870637866404695E-2</v>
      </c>
      <c r="H52" s="79">
        <f>IFERROR(VLOOKUP(C52,Deaths_since_10!C:G,5,FALSE)-1,0)</f>
        <v>0</v>
      </c>
      <c r="J52" s="70">
        <f t="shared" si="4"/>
        <v>80.881307458709372</v>
      </c>
      <c r="K52" s="69">
        <v>6.7</v>
      </c>
      <c r="L52" s="63">
        <f>VLOOKUP(C52,Country_Data!C:K,9,FALSE)</f>
        <v>9890402</v>
      </c>
      <c r="M52" s="62">
        <f t="shared" si="6"/>
        <v>662.65693400000009</v>
      </c>
      <c r="O52" s="61">
        <f t="array" ref="O52">IF(OR(C52=$Q$4:$Q$22),1,0)</f>
        <v>0</v>
      </c>
    </row>
    <row r="53" spans="2:15" s="61" customFormat="1" ht="13.8" hidden="1" customHeight="1" x14ac:dyDescent="0.3">
      <c r="B53" s="68">
        <f t="shared" si="5"/>
        <v>50</v>
      </c>
      <c r="C53" s="64" t="s">
        <v>73</v>
      </c>
      <c r="D53" s="77">
        <f>VLOOKUP(C53,Country_Data!B:F,5,FALSE)</f>
        <v>332</v>
      </c>
      <c r="E53" s="77">
        <f>D53*Projections_Data!$C$15</f>
        <v>3.1367346118280865</v>
      </c>
      <c r="F53" s="77">
        <f>VLOOKUP(C53,Country_Data!C:H,6,FALSE)</f>
        <v>2</v>
      </c>
      <c r="G53" s="78">
        <f>IFERROR(VLOOKUP(C53,Days_Since_100!C:G,5,FALSE)-1,0)</f>
        <v>7.8054327723966255E-2</v>
      </c>
      <c r="H53" s="79">
        <f>IFERROR(VLOOKUP(C53,Deaths_since_10!C:G,5,FALSE)-1,0)</f>
        <v>0</v>
      </c>
      <c r="J53" s="70" t="str">
        <f t="shared" si="4"/>
        <v/>
      </c>
      <c r="K53" s="69"/>
      <c r="L53" s="63">
        <f>VLOOKUP(C53,Country_Data!C:K,9,FALSE)</f>
        <v>1701575</v>
      </c>
      <c r="M53" s="62">
        <f t="shared" si="6"/>
        <v>0</v>
      </c>
      <c r="O53" s="61">
        <f t="array" ref="O53">IF(OR(C53=$Q$4:$Q$22),1,0)</f>
        <v>0</v>
      </c>
    </row>
    <row r="54" spans="2:15" s="61" customFormat="1" ht="13.8" hidden="1" customHeight="1" x14ac:dyDescent="0.3">
      <c r="B54" s="68">
        <f t="shared" si="5"/>
        <v>51</v>
      </c>
      <c r="C54" s="64" t="s">
        <v>88</v>
      </c>
      <c r="D54" s="77">
        <f>VLOOKUP(C54,Country_Data!B:F,5,FALSE)</f>
        <v>326</v>
      </c>
      <c r="E54" s="77">
        <f>D54*Projections_Data!$C$15</f>
        <v>3.0800466369155308</v>
      </c>
      <c r="F54" s="77">
        <f>VLOOKUP(C54,Country_Data!C:H,6,FALSE)</f>
        <v>0</v>
      </c>
      <c r="G54" s="78">
        <f>IFERROR(VLOOKUP(C54,Days_Since_100!C:G,5,FALSE)-1,0)</f>
        <v>7.6978457693336777E-2</v>
      </c>
      <c r="H54" s="79">
        <f>IFERROR(VLOOKUP(C54,Deaths_since_10!C:G,5,FALSE)-1,0)</f>
        <v>0</v>
      </c>
      <c r="J54" s="70" t="str">
        <f t="shared" si="4"/>
        <v/>
      </c>
      <c r="K54" s="69"/>
      <c r="L54" s="63">
        <f>VLOOKUP(C54,Country_Data!C:K,9,FALSE)</f>
        <v>1326535</v>
      </c>
      <c r="M54" s="62">
        <f t="shared" si="6"/>
        <v>0</v>
      </c>
      <c r="O54" s="61">
        <f t="array" ref="O54">IF(OR(C54=$Q$4:$Q$22),1,0)</f>
        <v>0</v>
      </c>
    </row>
    <row r="55" spans="2:15" s="61" customFormat="1" ht="13.8" hidden="1" customHeight="1" x14ac:dyDescent="0.3">
      <c r="B55" s="68">
        <f t="shared" si="5"/>
        <v>52</v>
      </c>
      <c r="C55" s="64" t="s">
        <v>74</v>
      </c>
      <c r="D55" s="77">
        <f>VLOOKUP(C55,Country_Data!B:F,5,FALSE)</f>
        <v>188</v>
      </c>
      <c r="E55" s="77">
        <f>D55*Projections_Data!$C$15</f>
        <v>1.7762232139267478</v>
      </c>
      <c r="F55" s="77">
        <f>VLOOKUP(C55,Country_Data!C:H,6,FALSE)</f>
        <v>0</v>
      </c>
      <c r="G55" s="78">
        <f>IFERROR(VLOOKUP(C55,Days_Since_100!C:G,5,FALSE)-1,0)</f>
        <v>7.6571551576315011E-2</v>
      </c>
      <c r="H55" s="79">
        <f>IFERROR(VLOOKUP(C55,Deaths_since_10!C:G,5,FALSE)-1,0)</f>
        <v>0</v>
      </c>
      <c r="J55" s="70" t="str">
        <f t="shared" si="4"/>
        <v/>
      </c>
      <c r="K55" s="69"/>
      <c r="L55" s="63">
        <f>VLOOKUP(C55,Country_Data!C:K,9,FALSE)</f>
        <v>4270571</v>
      </c>
      <c r="M55" s="62">
        <f t="shared" si="6"/>
        <v>0</v>
      </c>
      <c r="O55" s="61">
        <f t="array" ref="O55">IF(OR(C55=$Q$4:$Q$22),1,0)</f>
        <v>0</v>
      </c>
    </row>
    <row r="56" spans="2:15" s="61" customFormat="1" ht="13.8" hidden="1" customHeight="1" x14ac:dyDescent="0.3">
      <c r="B56" s="68">
        <f t="shared" si="5"/>
        <v>53</v>
      </c>
      <c r="C56" s="64" t="s">
        <v>338</v>
      </c>
      <c r="D56" s="77">
        <f>VLOOKUP(C56,Country_Data!B:F,5,FALSE)</f>
        <v>21638</v>
      </c>
      <c r="E56" s="77">
        <f>D56*Projections_Data!$C$15</f>
        <v>204.43573352631367</v>
      </c>
      <c r="F56" s="77">
        <f>VLOOKUP(C56,Country_Data!C:H,6,FALSE)</f>
        <v>1685</v>
      </c>
      <c r="G56" s="78">
        <f>IFERROR(VLOOKUP(C56,Days_Since_100!C:G,5,FALSE)-1,0)</f>
        <v>6.0002259686627646E-2</v>
      </c>
      <c r="H56" s="79">
        <f>IFERROR(VLOOKUP(C56,Deaths_since_10!C:G,5,FALSE)-1,0)</f>
        <v>0.11267567088709507</v>
      </c>
      <c r="J56" s="70" t="str">
        <f t="shared" si="4"/>
        <v/>
      </c>
      <c r="K56" s="69"/>
      <c r="L56" s="63">
        <f>VLOOKUP(C56,Country_Data!C:K,9,FALSE)</f>
        <v>83992949</v>
      </c>
      <c r="M56" s="62">
        <f t="shared" si="6"/>
        <v>0</v>
      </c>
      <c r="O56" s="61">
        <f t="array" ref="O56">IF(OR(C56=$Q$4:$Q$22),1,0)</f>
        <v>0</v>
      </c>
    </row>
    <row r="57" spans="2:15" s="61" customFormat="1" ht="13.8" hidden="1" customHeight="1" x14ac:dyDescent="0.3">
      <c r="B57" s="68">
        <f t="shared" si="5"/>
        <v>54</v>
      </c>
      <c r="C57" s="64" t="s">
        <v>36</v>
      </c>
      <c r="D57" s="77">
        <f>VLOOKUP(C57,Country_Data!B:F,5,FALSE)</f>
        <v>1086</v>
      </c>
      <c r="E57" s="77">
        <f>D57*Projections_Data!$C$15</f>
        <v>10.260523459172596</v>
      </c>
      <c r="F57" s="77">
        <f>VLOOKUP(C57,Country_Data!C:H,6,FALSE)</f>
        <v>40</v>
      </c>
      <c r="G57" s="78">
        <f>IFERROR(VLOOKUP(C57,Days_Since_100!C:G,5,FALSE)-1,0)</f>
        <v>4.3438992341987337E-2</v>
      </c>
      <c r="H57" s="79">
        <f>IFERROR(VLOOKUP(C57,Deaths_since_10!C:G,5,FALSE)-1,0)</f>
        <v>6.6430110168431922E-2</v>
      </c>
      <c r="J57" s="70">
        <f t="shared" si="4"/>
        <v>159.9693047138835</v>
      </c>
      <c r="K57" s="69">
        <v>7.3</v>
      </c>
      <c r="L57" s="63">
        <f>VLOOKUP(C57,Country_Data!C:K,9,FALSE)</f>
        <v>126476461</v>
      </c>
      <c r="M57" s="62">
        <f t="shared" si="6"/>
        <v>9232.781653</v>
      </c>
      <c r="O57" s="61">
        <f t="array" ref="O57">IF(OR(C57=$Q$4:$Q$22),1,0)</f>
        <v>0</v>
      </c>
    </row>
    <row r="58" spans="2:15" s="61" customFormat="1" ht="13.8" hidden="1" customHeight="1" x14ac:dyDescent="0.3">
      <c r="B58" s="68">
        <f t="shared" si="5"/>
        <v>55</v>
      </c>
      <c r="C58" s="64" t="s">
        <v>101</v>
      </c>
      <c r="D58" s="77">
        <f>VLOOKUP(C58,Country_Data!B:F,5,FALSE)</f>
        <v>494</v>
      </c>
      <c r="E58" s="77">
        <f>D58*Projections_Data!$C$15</f>
        <v>4.6673099344670925</v>
      </c>
      <c r="F58" s="77">
        <f>VLOOKUP(C58,Country_Data!C:H,6,FALSE)</f>
        <v>0</v>
      </c>
      <c r="G58" s="78">
        <f>IFERROR(VLOOKUP(C58,Days_Since_100!C:G,5,FALSE)-1,0)</f>
        <v>2.38880769831884E-2</v>
      </c>
      <c r="H58" s="79">
        <f>IFERROR(VLOOKUP(C58,Deaths_since_10!C:G,5,FALSE)-1,0)</f>
        <v>0</v>
      </c>
      <c r="J58" s="70" t="str">
        <f t="shared" si="4"/>
        <v/>
      </c>
      <c r="K58" s="69"/>
      <c r="L58" s="63">
        <f>VLOOKUP(C58,Country_Data!C:K,9,FALSE)</f>
        <v>2881053</v>
      </c>
      <c r="M58" s="62">
        <f t="shared" si="6"/>
        <v>0</v>
      </c>
      <c r="O58" s="61">
        <f t="array" ref="O58">IF(OR(C58=$Q$4:$Q$22),1,0)</f>
        <v>0</v>
      </c>
    </row>
    <row r="59" spans="2:15" s="61" customFormat="1" ht="13.8" hidden="1" customHeight="1" x14ac:dyDescent="0.3">
      <c r="B59" s="68">
        <f t="shared" si="5"/>
        <v>56</v>
      </c>
      <c r="C59" s="64" t="s">
        <v>340</v>
      </c>
      <c r="D59" s="77">
        <f>VLOOKUP(C59,Country_Data!B:F,5,FALSE)</f>
        <v>712</v>
      </c>
      <c r="E59" s="77">
        <f>D59*Projections_Data!$C$15</f>
        <v>6.7269730229566198</v>
      </c>
      <c r="F59" s="77">
        <f>VLOOKUP(C59,Country_Data!C:H,6,FALSE)</f>
        <v>8</v>
      </c>
      <c r="G59" s="78">
        <f>IFERROR(VLOOKUP(C59,Days_Since_100!C:G,5,FALSE)-1,0)</f>
        <v>4.5559973556712485E-3</v>
      </c>
      <c r="H59" s="79">
        <f>IFERROR(VLOOKUP(C59,Deaths_since_10!C:G,5,FALSE)-1,0)</f>
        <v>0</v>
      </c>
      <c r="J59" s="70" t="str">
        <f t="shared" si="4"/>
        <v/>
      </c>
      <c r="K59" s="69"/>
      <c r="L59" s="63" t="e">
        <f>VLOOKUP(C59,Country_Data!C:K,9,FALSE)</f>
        <v>#N/A</v>
      </c>
      <c r="M59" s="62" t="e">
        <f t="shared" si="6"/>
        <v>#N/A</v>
      </c>
      <c r="O59" s="61">
        <f t="array" ref="O59">IF(OR(C59=$Q$4:$Q$22),1,0)</f>
        <v>0</v>
      </c>
    </row>
    <row r="60" spans="2:15" ht="13.2" hidden="1" customHeight="1" x14ac:dyDescent="0.2">
      <c r="B60" s="68">
        <f t="shared" ref="B60:B66" si="7">B59+1</f>
        <v>57</v>
      </c>
      <c r="C60" s="64" t="s">
        <v>337</v>
      </c>
      <c r="D60" s="77">
        <f>VLOOKUP(C60,Country_Data!B:F,5,FALSE)</f>
        <v>81397</v>
      </c>
      <c r="E60" s="77">
        <f>D60*Projections_Data!$C$15</f>
        <v>769.03851565955051</v>
      </c>
      <c r="F60" s="77">
        <f>VLOOKUP(C60,Country_Data!C:H,6,FALSE)</f>
        <v>3265</v>
      </c>
      <c r="G60" s="78">
        <f>IFERROR(VLOOKUP(C60,Days_Since_100!C:G,5,FALSE)-1,0)</f>
        <v>2.2620598367395495E-4</v>
      </c>
      <c r="H60" s="79">
        <f>IFERROR(VLOOKUP(C60,Deaths_since_10!C:G,5,FALSE)-1,0)</f>
        <v>9.8298402070673419E-4</v>
      </c>
      <c r="I60" s="61"/>
      <c r="J60" s="70">
        <f t="shared" si="4"/>
        <v>18614.815925835715</v>
      </c>
      <c r="K60" s="69">
        <v>3.6</v>
      </c>
      <c r="L60" s="63">
        <f>VLOOKUP(C60,Country_Data!C:K,9,FALSE)</f>
        <v>1439323776</v>
      </c>
      <c r="M60" s="62">
        <f t="shared" si="6"/>
        <v>51815.655936000003</v>
      </c>
      <c r="O60" s="61">
        <f t="array" ref="O60">IF(OR(C60=$Q$4:$Q$22),1,0)</f>
        <v>0</v>
      </c>
    </row>
    <row r="61" spans="2:15" ht="13.2" hidden="1" customHeight="1" x14ac:dyDescent="0.2">
      <c r="B61" s="68">
        <f t="shared" si="7"/>
        <v>58</v>
      </c>
      <c r="C61" s="64" t="s">
        <v>480</v>
      </c>
      <c r="D61" s="77">
        <f>VLOOKUP(C61,Country_Data!B:F,5,FALSE)</f>
        <v>1120</v>
      </c>
      <c r="E61" s="77">
        <f>D61*Projections_Data!$C$15</f>
        <v>10.581755317010412</v>
      </c>
      <c r="F61" s="77" t="e">
        <f>VLOOKUP(C61,Country_Data!C:H,6,FALSE)</f>
        <v>#N/A</v>
      </c>
      <c r="G61" s="78">
        <f>IFERROR(VLOOKUP(C61,Days_Since_100!C:G,5,FALSE)-1,0)</f>
        <v>0</v>
      </c>
      <c r="H61" s="79">
        <f>IFERROR(VLOOKUP(C61,Deaths_since_10!C:G,5,FALSE)-1,0)</f>
        <v>0</v>
      </c>
      <c r="I61" s="61"/>
      <c r="J61" s="70" t="str">
        <f t="shared" si="4"/>
        <v/>
      </c>
      <c r="K61" s="69">
        <v>11.6</v>
      </c>
      <c r="L61" s="63" t="e">
        <f>VLOOKUP(C61,Country_Data!C:K,9,FALSE)</f>
        <v>#N/A</v>
      </c>
      <c r="M61" s="62" t="e">
        <f t="shared" si="6"/>
        <v>#N/A</v>
      </c>
      <c r="O61" s="61">
        <f t="array" ref="O61">IF(OR(C61=$Q$4:$Q$22),1,0)</f>
        <v>0</v>
      </c>
    </row>
    <row r="62" spans="2:15" ht="13.2" hidden="1" customHeight="1" x14ac:dyDescent="0.2">
      <c r="B62" s="68">
        <f t="shared" si="7"/>
        <v>59</v>
      </c>
      <c r="C62" s="64" t="s">
        <v>477</v>
      </c>
      <c r="D62" s="77">
        <f>VLOOKUP(C62,Country_Data!B:F,5,FALSE)</f>
        <v>8897</v>
      </c>
      <c r="E62" s="77">
        <f>D62*Projections_Data!$C$15</f>
        <v>84.058818799501466</v>
      </c>
      <c r="F62" s="77" t="e">
        <f>VLOOKUP(C62,Country_Data!C:H,6,FALSE)</f>
        <v>#N/A</v>
      </c>
      <c r="G62" s="78">
        <f>IFERROR(VLOOKUP(C62,Days_Since_100!C:G,5,FALSE)-1,0)</f>
        <v>0</v>
      </c>
      <c r="H62" s="79">
        <f>IFERROR(VLOOKUP(C62,Deaths_since_10!C:G,5,FALSE)-1,0)</f>
        <v>0</v>
      </c>
      <c r="I62" s="61"/>
      <c r="J62" s="70" t="str">
        <f t="shared" si="4"/>
        <v/>
      </c>
      <c r="K62" s="69">
        <v>10.6</v>
      </c>
      <c r="L62" s="63" t="e">
        <f>VLOOKUP(C62,Country_Data!C:K,9,FALSE)</f>
        <v>#N/A</v>
      </c>
      <c r="M62" s="62">
        <v>1500</v>
      </c>
      <c r="O62" s="61">
        <f t="array" ref="O62">IF(OR(C62=$Q$4:$Q$22),1,0)</f>
        <v>0</v>
      </c>
    </row>
    <row r="63" spans="2:15" ht="13.2" hidden="1" customHeight="1" x14ac:dyDescent="0.2">
      <c r="B63" s="68">
        <f t="shared" si="7"/>
        <v>60</v>
      </c>
      <c r="C63" s="64" t="s">
        <v>231</v>
      </c>
      <c r="D63" s="77">
        <f>VLOOKUP(C63,Country_Data!B:F,5,FALSE)</f>
        <v>95</v>
      </c>
      <c r="E63" s="77">
        <f>D63*Projections_Data!$C$15</f>
        <v>0.8975596027821332</v>
      </c>
      <c r="F63" s="77">
        <f>VLOOKUP(C63,Country_Data!C:H,6,FALSE)</f>
        <v>1</v>
      </c>
      <c r="G63" s="78">
        <f>IFERROR(VLOOKUP(C63,Days_Since_100!C:G,5,FALSE)-1,0)</f>
        <v>0</v>
      </c>
      <c r="H63" s="79">
        <f>IFERROR(VLOOKUP(C63,Deaths_since_10!C:G,5,FALSE)-1,0)</f>
        <v>0</v>
      </c>
      <c r="J63" s="70" t="str">
        <f t="shared" si="4"/>
        <v/>
      </c>
      <c r="K63" s="69">
        <v>11.4</v>
      </c>
      <c r="L63" s="63">
        <f>VLOOKUP(C63,Country_Data!C:K,9,FALSE)</f>
        <v>1207359</v>
      </c>
      <c r="M63" s="62"/>
      <c r="O63" s="61">
        <f t="array" ref="O63">IF(OR(C63=$Q$4:$Q$22),1,0)</f>
        <v>0</v>
      </c>
    </row>
    <row r="64" spans="2:15" ht="13.2" hidden="1" customHeight="1" x14ac:dyDescent="0.2">
      <c r="B64" s="68">
        <f t="shared" si="7"/>
        <v>61</v>
      </c>
      <c r="C64" s="64" t="s">
        <v>76</v>
      </c>
      <c r="D64" s="77"/>
      <c r="E64" s="77"/>
      <c r="F64" s="77">
        <f>VLOOKUP(C64,Country_Data!C:H,6,FALSE)</f>
        <v>1</v>
      </c>
      <c r="G64" s="77"/>
      <c r="H64" s="79">
        <f>IFERROR(VLOOKUP(C64,Deaths_since_10!C:G,5,FALSE)-1,0)</f>
        <v>0</v>
      </c>
      <c r="J64" s="70" t="str">
        <f t="shared" si="4"/>
        <v/>
      </c>
      <c r="K64" s="69">
        <v>14.7</v>
      </c>
      <c r="L64" s="63">
        <f>VLOOKUP(C64,Country_Data!C:K,9,FALSE)</f>
        <v>4105267</v>
      </c>
      <c r="M64" s="62"/>
      <c r="O64" s="61">
        <f t="array" ref="O64">IF(OR(C64=$Q$4:$Q$22),1,0)</f>
        <v>0</v>
      </c>
    </row>
    <row r="65" spans="1:15" ht="13.2" hidden="1" customHeight="1" x14ac:dyDescent="0.2">
      <c r="B65" s="68">
        <f t="shared" si="7"/>
        <v>62</v>
      </c>
      <c r="C65" s="64" t="s">
        <v>132</v>
      </c>
      <c r="D65" s="77"/>
      <c r="E65" s="77"/>
      <c r="F65" s="77">
        <f>VLOOKUP(C65,Country_Data!C:H,6,FALSE)</f>
        <v>6</v>
      </c>
      <c r="G65" s="77"/>
      <c r="H65" s="79">
        <f>IFERROR(VLOOKUP(C65,Deaths_since_10!C:G,5,FALSE)-1,0)</f>
        <v>0</v>
      </c>
      <c r="J65" s="70" t="str">
        <f t="shared" si="4"/>
        <v/>
      </c>
      <c r="K65" s="69">
        <v>13.8</v>
      </c>
      <c r="L65" s="63">
        <f>VLOOKUP(C65,Country_Data!C:K,9,FALSE)</f>
        <v>9660351</v>
      </c>
      <c r="M65" s="62"/>
      <c r="O65" s="61">
        <f t="array" ref="O65">IF(OR(C65=$Q$4:$Q$22),1,0)</f>
        <v>0</v>
      </c>
    </row>
    <row r="66" spans="1:15" ht="13.2" hidden="1" customHeight="1" thickBot="1" x14ac:dyDescent="0.25">
      <c r="A66" s="163"/>
      <c r="B66" s="68">
        <f t="shared" si="7"/>
        <v>63</v>
      </c>
      <c r="C66" s="64" t="s">
        <v>93</v>
      </c>
      <c r="D66" s="77"/>
      <c r="E66" s="77"/>
      <c r="F66" s="77">
        <f>VLOOKUP(C66,Country_Data!C:H,6,FALSE)</f>
        <v>1</v>
      </c>
      <c r="G66" s="77"/>
      <c r="H66" s="79">
        <f>IFERROR(VLOOKUP(C66,Deaths_since_10!C:G,5,FALSE)-1,0)</f>
        <v>0</v>
      </c>
      <c r="I66" s="165"/>
      <c r="J66" s="70" t="str">
        <f t="shared" si="4"/>
        <v/>
      </c>
      <c r="K66" s="69">
        <v>15.5</v>
      </c>
      <c r="L66" s="63">
        <f>VLOOKUP(C66,Country_Data!C:K,9,FALSE)</f>
        <v>2722289</v>
      </c>
      <c r="M66" s="62"/>
      <c r="N66" s="83"/>
      <c r="O66" s="61">
        <f t="array" ref="O66">IF(OR(C66=$Q$4:$Q$22),1,0)</f>
        <v>0</v>
      </c>
    </row>
    <row r="67" spans="1:15" ht="2.4" customHeight="1" x14ac:dyDescent="0.2">
      <c r="A67" s="162"/>
      <c r="B67" s="80"/>
      <c r="C67" s="80"/>
      <c r="D67" s="80"/>
      <c r="E67" s="80"/>
      <c r="F67" s="80"/>
      <c r="G67" s="80"/>
      <c r="H67" s="159"/>
      <c r="I67" s="83"/>
      <c r="J67" s="160"/>
      <c r="K67" s="160"/>
      <c r="L67" s="161"/>
      <c r="M67" s="83"/>
      <c r="N67" s="83"/>
    </row>
    <row r="68" spans="1:15" ht="13.2" customHeight="1" x14ac:dyDescent="0.2">
      <c r="A68" s="162"/>
      <c r="B68" s="64"/>
      <c r="C68" s="64"/>
      <c r="D68" s="64"/>
      <c r="E68" s="64"/>
      <c r="F68" s="64"/>
      <c r="G68" s="64"/>
      <c r="H68" s="84" t="s">
        <v>571</v>
      </c>
      <c r="I68" s="83"/>
      <c r="J68" s="83"/>
      <c r="K68" s="83"/>
      <c r="L68" s="83"/>
      <c r="M68" s="83"/>
      <c r="N68" s="83"/>
    </row>
    <row r="69" spans="1:15" ht="13.2" customHeight="1" x14ac:dyDescent="0.2">
      <c r="A69" s="162"/>
      <c r="B69" s="164"/>
      <c r="C69" s="83"/>
      <c r="D69" s="83"/>
      <c r="E69" s="83"/>
      <c r="F69" s="83"/>
      <c r="G69" s="164"/>
      <c r="H69" s="164"/>
      <c r="I69" s="83"/>
      <c r="J69" s="83"/>
      <c r="K69" s="83"/>
      <c r="L69" s="83"/>
      <c r="M69" s="83"/>
      <c r="N69" s="83"/>
    </row>
    <row r="70" spans="1:15" ht="13.2" customHeight="1" x14ac:dyDescent="0.2">
      <c r="A70" s="162"/>
      <c r="B70" s="164"/>
      <c r="C70" s="83"/>
      <c r="D70" s="83"/>
      <c r="E70" s="83"/>
      <c r="F70" s="83"/>
      <c r="G70" s="164"/>
      <c r="H70" s="164"/>
      <c r="I70" s="83"/>
      <c r="J70" s="83"/>
      <c r="K70" s="83"/>
      <c r="L70" s="83"/>
      <c r="M70" s="83"/>
    </row>
    <row r="71" spans="1:15" ht="13.2" customHeight="1" x14ac:dyDescent="0.2">
      <c r="A71" s="162"/>
      <c r="B71" s="164"/>
      <c r="C71" s="83"/>
      <c r="D71" s="83"/>
      <c r="E71" s="83"/>
      <c r="F71" s="83"/>
      <c r="G71" s="164"/>
      <c r="H71" s="164"/>
      <c r="I71" s="83"/>
      <c r="J71" s="83"/>
      <c r="K71" s="83"/>
      <c r="L71" s="83"/>
      <c r="M71" s="83"/>
    </row>
    <row r="72" spans="1:15" ht="13.2" customHeight="1" x14ac:dyDescent="0.2">
      <c r="A72" s="162"/>
      <c r="B72" s="164"/>
      <c r="C72" s="83"/>
      <c r="D72" s="83"/>
      <c r="E72" s="83"/>
      <c r="F72" s="83"/>
      <c r="G72" s="164"/>
      <c r="H72" s="164"/>
      <c r="I72" s="83"/>
      <c r="J72" s="83"/>
      <c r="K72" s="83"/>
      <c r="L72" s="83"/>
      <c r="M72" s="83"/>
    </row>
    <row r="73" spans="1:15" ht="13.2" customHeight="1" x14ac:dyDescent="0.2">
      <c r="A73" s="162"/>
      <c r="B73" s="164"/>
      <c r="C73" s="83"/>
      <c r="D73" s="83"/>
      <c r="E73" s="83"/>
      <c r="F73" s="83"/>
      <c r="G73" s="164"/>
      <c r="H73" s="164"/>
      <c r="I73" s="83"/>
      <c r="J73" s="83"/>
      <c r="K73" s="83"/>
      <c r="L73" s="83"/>
      <c r="M73" s="83"/>
    </row>
    <row r="74" spans="1:15" ht="13.2" customHeight="1" x14ac:dyDescent="0.2">
      <c r="A74" s="162"/>
      <c r="B74" s="164"/>
      <c r="C74" s="83"/>
      <c r="D74" s="83"/>
      <c r="E74" s="83"/>
      <c r="F74" s="83"/>
      <c r="G74" s="164"/>
      <c r="H74" s="164"/>
      <c r="I74" s="83"/>
      <c r="J74" s="83"/>
      <c r="K74" s="83"/>
      <c r="L74" s="83"/>
      <c r="M74" s="83"/>
    </row>
    <row r="75" spans="1:15" ht="13.2" customHeight="1" x14ac:dyDescent="0.2">
      <c r="A75" s="162"/>
      <c r="B75" s="164"/>
      <c r="C75" s="83"/>
      <c r="D75" s="83"/>
      <c r="E75" s="83"/>
      <c r="F75" s="83"/>
      <c r="G75" s="164"/>
      <c r="H75" s="164"/>
      <c r="I75" s="83"/>
      <c r="J75" s="83"/>
      <c r="K75" s="83"/>
      <c r="L75" s="83"/>
      <c r="M75" s="83"/>
    </row>
    <row r="76" spans="1:15" ht="13.2" customHeight="1" x14ac:dyDescent="0.2">
      <c r="A76" s="162"/>
      <c r="B76" s="164"/>
      <c r="C76" s="83"/>
      <c r="D76" s="83"/>
      <c r="E76" s="83"/>
      <c r="F76" s="83"/>
      <c r="G76" s="164"/>
      <c r="H76" s="164"/>
      <c r="I76" s="83"/>
      <c r="J76" s="83"/>
      <c r="K76" s="83"/>
      <c r="L76" s="83"/>
      <c r="M76" s="83"/>
    </row>
    <row r="77" spans="1:15" ht="13.2" customHeight="1" x14ac:dyDescent="0.2">
      <c r="A77" s="162"/>
      <c r="B77" s="164"/>
      <c r="C77" s="83"/>
      <c r="D77" s="83"/>
      <c r="E77" s="83"/>
      <c r="F77" s="83"/>
      <c r="G77" s="164"/>
      <c r="H77" s="164"/>
      <c r="I77" s="83"/>
      <c r="J77" s="83"/>
      <c r="K77" s="83"/>
      <c r="L77" s="83"/>
      <c r="M77" s="83"/>
    </row>
    <row r="78" spans="1:15" ht="13.2" customHeight="1" x14ac:dyDescent="0.2">
      <c r="A78" s="162"/>
      <c r="B78" s="164"/>
      <c r="C78" s="83"/>
      <c r="D78" s="83"/>
      <c r="E78" s="83"/>
      <c r="F78" s="83"/>
      <c r="G78" s="164"/>
      <c r="H78" s="164"/>
      <c r="I78" s="83"/>
      <c r="J78" s="83"/>
      <c r="K78" s="83"/>
      <c r="L78" s="83"/>
      <c r="M78" s="83"/>
    </row>
    <row r="79" spans="1:15" ht="13.2" customHeight="1" x14ac:dyDescent="0.2">
      <c r="A79" s="83"/>
      <c r="B79" s="164"/>
      <c r="C79" s="83"/>
      <c r="D79" s="83"/>
      <c r="E79" s="83"/>
      <c r="F79" s="83"/>
      <c r="G79" s="164"/>
      <c r="H79" s="164"/>
      <c r="I79" s="83"/>
      <c r="J79" s="83"/>
      <c r="K79" s="83"/>
      <c r="L79" s="83"/>
      <c r="M79" s="83"/>
    </row>
    <row r="80" spans="1:15" ht="13.2" customHeight="1" x14ac:dyDescent="0.2">
      <c r="A80" s="83"/>
      <c r="B80" s="164"/>
      <c r="C80" s="83"/>
      <c r="D80" s="83"/>
      <c r="E80" s="83"/>
      <c r="F80" s="83"/>
      <c r="G80" s="164"/>
      <c r="H80" s="164"/>
      <c r="I80" s="83"/>
      <c r="J80" s="83"/>
      <c r="K80" s="83"/>
      <c r="L80" s="83"/>
      <c r="M80" s="83"/>
    </row>
    <row r="81" spans="1:13" ht="13.2" customHeight="1" x14ac:dyDescent="0.2">
      <c r="A81" s="83"/>
      <c r="B81" s="164"/>
      <c r="C81" s="83"/>
      <c r="D81" s="83"/>
      <c r="E81" s="83"/>
      <c r="F81" s="83"/>
      <c r="G81" s="164"/>
      <c r="H81" s="164"/>
      <c r="I81" s="83"/>
      <c r="J81" s="83"/>
      <c r="K81" s="83"/>
      <c r="L81" s="83"/>
      <c r="M81" s="83"/>
    </row>
  </sheetData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T29"/>
  <sheetViews>
    <sheetView topLeftCell="A16" zoomScale="70" zoomScaleNormal="70" workbookViewId="0">
      <selection activeCell="U49" sqref="U49"/>
    </sheetView>
  </sheetViews>
  <sheetFormatPr defaultRowHeight="14.4" x14ac:dyDescent="0.3"/>
  <cols>
    <col min="19" max="19" width="11.33203125" bestFit="1" customWidth="1"/>
  </cols>
  <sheetData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50000</v>
      </c>
      <c r="T5">
        <v>1000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30</v>
      </c>
      <c r="T8">
        <v>25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ID4" activePane="bottomRight" state="frozen"/>
      <selection pane="topRight" activeCell="G1" sqref="G1"/>
      <selection pane="bottomLeft" activeCell="A4" sqref="A4"/>
      <selection pane="bottomRight" activeCell="F7" sqref="F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Germany</v>
      </c>
      <c r="C2" s="20">
        <f>MAX(ConfirmedRaw!1:1)</f>
        <v>43912</v>
      </c>
    </row>
    <row r="3" spans="2:248" x14ac:dyDescent="0.3">
      <c r="G3" s="20">
        <f ca="1">VLOOKUP(B2,Country_Data!B:E,4,FALSE)</f>
        <v>43891</v>
      </c>
      <c r="H3" s="20">
        <f t="shared" ref="H3:BS3" ca="1" si="0">G3+1</f>
        <v>43892</v>
      </c>
      <c r="I3" s="20">
        <f t="shared" ca="1" si="0"/>
        <v>43893</v>
      </c>
      <c r="J3" s="20">
        <f t="shared" ca="1" si="0"/>
        <v>43894</v>
      </c>
      <c r="K3" s="20">
        <f t="shared" ca="1" si="0"/>
        <v>43895</v>
      </c>
      <c r="L3" s="20">
        <f t="shared" ca="1" si="0"/>
        <v>43896</v>
      </c>
      <c r="M3" s="20">
        <f t="shared" ca="1" si="0"/>
        <v>43897</v>
      </c>
      <c r="N3" s="20">
        <f t="shared" ca="1" si="0"/>
        <v>43898</v>
      </c>
      <c r="O3" s="20">
        <f t="shared" ca="1" si="0"/>
        <v>43899</v>
      </c>
      <c r="P3" s="20">
        <f t="shared" ca="1" si="0"/>
        <v>43900</v>
      </c>
      <c r="Q3" s="20">
        <f t="shared" ca="1" si="0"/>
        <v>43901</v>
      </c>
      <c r="R3" s="20">
        <f t="shared" ca="1" si="0"/>
        <v>43902</v>
      </c>
      <c r="S3" s="20">
        <f t="shared" ca="1" si="0"/>
        <v>43903</v>
      </c>
      <c r="T3" s="20">
        <f t="shared" ca="1" si="0"/>
        <v>43904</v>
      </c>
      <c r="U3" s="20">
        <f t="shared" ca="1" si="0"/>
        <v>43905</v>
      </c>
      <c r="V3" s="20">
        <f t="shared" ca="1" si="0"/>
        <v>43906</v>
      </c>
      <c r="W3" s="20">
        <f t="shared" ca="1" si="0"/>
        <v>43907</v>
      </c>
      <c r="X3" s="20">
        <f t="shared" ca="1" si="0"/>
        <v>43908</v>
      </c>
      <c r="Y3" s="20">
        <f t="shared" ca="1" si="0"/>
        <v>43909</v>
      </c>
      <c r="Z3" s="20">
        <f t="shared" ca="1" si="0"/>
        <v>43910</v>
      </c>
      <c r="AA3" s="20">
        <f t="shared" ca="1" si="0"/>
        <v>43911</v>
      </c>
      <c r="AB3" s="20">
        <f t="shared" ca="1" si="0"/>
        <v>43912</v>
      </c>
      <c r="AC3" s="20">
        <f t="shared" ca="1" si="0"/>
        <v>43913</v>
      </c>
      <c r="AD3" s="20">
        <f t="shared" ca="1" si="0"/>
        <v>43914</v>
      </c>
      <c r="AE3" s="20">
        <f t="shared" ca="1" si="0"/>
        <v>43915</v>
      </c>
      <c r="AF3" s="20">
        <f t="shared" ca="1" si="0"/>
        <v>43916</v>
      </c>
      <c r="AG3" s="20">
        <f t="shared" ca="1" si="0"/>
        <v>43917</v>
      </c>
      <c r="AH3" s="20">
        <f t="shared" ca="1" si="0"/>
        <v>43918</v>
      </c>
      <c r="AI3" s="20">
        <f t="shared" ca="1" si="0"/>
        <v>43919</v>
      </c>
      <c r="AJ3" s="20">
        <f t="shared" ca="1" si="0"/>
        <v>43920</v>
      </c>
      <c r="AK3" s="20">
        <f t="shared" ca="1" si="0"/>
        <v>43921</v>
      </c>
      <c r="AL3" s="20">
        <f t="shared" ca="1" si="0"/>
        <v>43922</v>
      </c>
      <c r="AM3" s="20">
        <f t="shared" ca="1" si="0"/>
        <v>43923</v>
      </c>
      <c r="AN3" s="20">
        <f t="shared" ca="1" si="0"/>
        <v>43924</v>
      </c>
      <c r="AO3" s="20">
        <f t="shared" ca="1" si="0"/>
        <v>43925</v>
      </c>
      <c r="AP3" s="20">
        <f t="shared" ca="1" si="0"/>
        <v>43926</v>
      </c>
      <c r="AQ3" s="20">
        <f t="shared" ca="1" si="0"/>
        <v>43927</v>
      </c>
      <c r="AR3" s="20">
        <f t="shared" ca="1" si="0"/>
        <v>43928</v>
      </c>
      <c r="AS3" s="20">
        <f t="shared" ca="1" si="0"/>
        <v>43929</v>
      </c>
      <c r="AT3" s="20">
        <f t="shared" ca="1" si="0"/>
        <v>43930</v>
      </c>
      <c r="AU3" s="20">
        <f t="shared" ca="1" si="0"/>
        <v>43931</v>
      </c>
      <c r="AV3" s="20">
        <f t="shared" ca="1" si="0"/>
        <v>43932</v>
      </c>
      <c r="AW3" s="20">
        <f t="shared" ca="1" si="0"/>
        <v>43933</v>
      </c>
      <c r="AX3" s="20">
        <f t="shared" ca="1" si="0"/>
        <v>43934</v>
      </c>
      <c r="AY3" s="20">
        <f t="shared" ca="1" si="0"/>
        <v>43935</v>
      </c>
      <c r="AZ3" s="20">
        <f t="shared" ca="1" si="0"/>
        <v>43936</v>
      </c>
      <c r="BA3" s="20">
        <f t="shared" ca="1" si="0"/>
        <v>43937</v>
      </c>
      <c r="BB3" s="20">
        <f t="shared" ca="1" si="0"/>
        <v>43938</v>
      </c>
      <c r="BC3" s="20">
        <f t="shared" ca="1" si="0"/>
        <v>43939</v>
      </c>
      <c r="BD3" s="20">
        <f t="shared" ca="1" si="0"/>
        <v>43940</v>
      </c>
      <c r="BE3" s="20">
        <f t="shared" ca="1" si="0"/>
        <v>43941</v>
      </c>
      <c r="BF3" s="20">
        <f t="shared" ca="1" si="0"/>
        <v>43942</v>
      </c>
      <c r="BG3" s="20">
        <f t="shared" ca="1" si="0"/>
        <v>43943</v>
      </c>
      <c r="BH3" s="20">
        <f t="shared" ca="1" si="0"/>
        <v>43944</v>
      </c>
      <c r="BI3" s="20">
        <f t="shared" ca="1" si="0"/>
        <v>43945</v>
      </c>
      <c r="BJ3" s="20">
        <f t="shared" ca="1" si="0"/>
        <v>43946</v>
      </c>
      <c r="BK3" s="20">
        <f t="shared" ca="1" si="0"/>
        <v>43947</v>
      </c>
      <c r="BL3" s="20">
        <f t="shared" ca="1" si="0"/>
        <v>43948</v>
      </c>
      <c r="BM3" s="20">
        <f t="shared" ca="1" si="0"/>
        <v>43949</v>
      </c>
      <c r="BN3" s="20">
        <f t="shared" ca="1" si="0"/>
        <v>43950</v>
      </c>
      <c r="BO3" s="20">
        <f t="shared" ca="1" si="0"/>
        <v>43951</v>
      </c>
      <c r="BP3" s="20">
        <f t="shared" ca="1" si="0"/>
        <v>43952</v>
      </c>
      <c r="BQ3" s="20">
        <f t="shared" ca="1" si="0"/>
        <v>43953</v>
      </c>
      <c r="BR3" s="20">
        <f t="shared" ca="1" si="0"/>
        <v>43954</v>
      </c>
      <c r="BS3" s="20">
        <f t="shared" ca="1" si="0"/>
        <v>43955</v>
      </c>
      <c r="BT3" s="20">
        <f t="shared" ref="BT3:EE3" ca="1" si="1">BS3+1</f>
        <v>43956</v>
      </c>
      <c r="BU3" s="20">
        <f t="shared" ca="1" si="1"/>
        <v>43957</v>
      </c>
      <c r="BV3" s="20">
        <f t="shared" ca="1" si="1"/>
        <v>43958</v>
      </c>
      <c r="BW3" s="20">
        <f t="shared" ca="1" si="1"/>
        <v>43959</v>
      </c>
      <c r="BX3" s="20">
        <f t="shared" ca="1" si="1"/>
        <v>43960</v>
      </c>
      <c r="BY3" s="20">
        <f t="shared" ca="1" si="1"/>
        <v>43961</v>
      </c>
      <c r="BZ3" s="20">
        <f t="shared" ca="1" si="1"/>
        <v>43962</v>
      </c>
      <c r="CA3" s="20">
        <f t="shared" ca="1" si="1"/>
        <v>43963</v>
      </c>
      <c r="CB3" s="20">
        <f t="shared" ca="1" si="1"/>
        <v>43964</v>
      </c>
      <c r="CC3" s="20">
        <f t="shared" ca="1" si="1"/>
        <v>43965</v>
      </c>
      <c r="CD3" s="20">
        <f t="shared" ca="1" si="1"/>
        <v>43966</v>
      </c>
      <c r="CE3" s="20">
        <f t="shared" ca="1" si="1"/>
        <v>43967</v>
      </c>
      <c r="CF3" s="20">
        <f t="shared" ca="1" si="1"/>
        <v>43968</v>
      </c>
      <c r="CG3" s="20">
        <f t="shared" ca="1" si="1"/>
        <v>43969</v>
      </c>
      <c r="CH3" s="20">
        <f t="shared" ca="1" si="1"/>
        <v>43970</v>
      </c>
      <c r="CI3" s="20">
        <f t="shared" ca="1" si="1"/>
        <v>43971</v>
      </c>
      <c r="CJ3" s="20">
        <f t="shared" ca="1" si="1"/>
        <v>43972</v>
      </c>
      <c r="CK3" s="20">
        <f t="shared" ca="1" si="1"/>
        <v>43973</v>
      </c>
      <c r="CL3" s="20">
        <f t="shared" ca="1" si="1"/>
        <v>43974</v>
      </c>
      <c r="CM3" s="20">
        <f t="shared" ca="1" si="1"/>
        <v>43975</v>
      </c>
      <c r="CN3" s="20">
        <f t="shared" ca="1" si="1"/>
        <v>43976</v>
      </c>
      <c r="CO3" s="20">
        <f t="shared" ca="1" si="1"/>
        <v>43977</v>
      </c>
      <c r="CP3" s="20">
        <f t="shared" ca="1" si="1"/>
        <v>43978</v>
      </c>
      <c r="CQ3" s="20">
        <f t="shared" ca="1" si="1"/>
        <v>43979</v>
      </c>
      <c r="CR3" s="20">
        <f t="shared" ca="1" si="1"/>
        <v>43980</v>
      </c>
      <c r="CS3" s="20">
        <f t="shared" ca="1" si="1"/>
        <v>43981</v>
      </c>
      <c r="CT3" s="20">
        <f t="shared" ca="1" si="1"/>
        <v>43982</v>
      </c>
      <c r="CU3" s="20">
        <f t="shared" ca="1" si="1"/>
        <v>43983</v>
      </c>
      <c r="CV3" s="20">
        <f t="shared" ca="1" si="1"/>
        <v>43984</v>
      </c>
      <c r="CW3" s="20">
        <f t="shared" ca="1" si="1"/>
        <v>43985</v>
      </c>
      <c r="CX3" s="20">
        <f t="shared" ca="1" si="1"/>
        <v>43986</v>
      </c>
      <c r="CY3" s="20">
        <f t="shared" ca="1" si="1"/>
        <v>43987</v>
      </c>
      <c r="CZ3" s="20">
        <f t="shared" ca="1" si="1"/>
        <v>43988</v>
      </c>
      <c r="DA3" s="20">
        <f t="shared" ca="1" si="1"/>
        <v>43989</v>
      </c>
      <c r="DB3" s="20">
        <f t="shared" ca="1" si="1"/>
        <v>43990</v>
      </c>
      <c r="DC3" s="20">
        <f t="shared" ca="1" si="1"/>
        <v>43991</v>
      </c>
      <c r="DD3" s="20">
        <f t="shared" ca="1" si="1"/>
        <v>43992</v>
      </c>
      <c r="DE3" s="20">
        <f t="shared" ca="1" si="1"/>
        <v>43993</v>
      </c>
      <c r="DF3" s="20">
        <f t="shared" ca="1" si="1"/>
        <v>43994</v>
      </c>
      <c r="DG3" s="20">
        <f t="shared" ca="1" si="1"/>
        <v>43995</v>
      </c>
      <c r="DH3" s="20">
        <f t="shared" ca="1" si="1"/>
        <v>43996</v>
      </c>
      <c r="DI3" s="20">
        <f t="shared" ca="1" si="1"/>
        <v>43997</v>
      </c>
      <c r="DJ3" s="20">
        <f t="shared" ca="1" si="1"/>
        <v>43998</v>
      </c>
      <c r="DK3" s="20">
        <f t="shared" ca="1" si="1"/>
        <v>43999</v>
      </c>
      <c r="DL3" s="20">
        <f t="shared" ca="1" si="1"/>
        <v>44000</v>
      </c>
      <c r="DM3" s="20">
        <f t="shared" ca="1" si="1"/>
        <v>44001</v>
      </c>
      <c r="DN3" s="20">
        <f t="shared" ca="1" si="1"/>
        <v>44002</v>
      </c>
      <c r="DO3" s="20">
        <f t="shared" ca="1" si="1"/>
        <v>44003</v>
      </c>
      <c r="DP3" s="20">
        <f t="shared" ca="1" si="1"/>
        <v>44004</v>
      </c>
      <c r="DQ3" s="20">
        <f t="shared" ca="1" si="1"/>
        <v>44005</v>
      </c>
      <c r="DR3" s="20">
        <f t="shared" ca="1" si="1"/>
        <v>44006</v>
      </c>
      <c r="DS3" s="20">
        <f t="shared" ca="1" si="1"/>
        <v>44007</v>
      </c>
      <c r="DT3" s="20">
        <f t="shared" ca="1" si="1"/>
        <v>44008</v>
      </c>
      <c r="DU3" s="20">
        <f t="shared" ca="1" si="1"/>
        <v>44009</v>
      </c>
      <c r="DV3" s="20">
        <f t="shared" ca="1" si="1"/>
        <v>44010</v>
      </c>
      <c r="DW3" s="20">
        <f t="shared" ca="1" si="1"/>
        <v>44011</v>
      </c>
      <c r="DX3" s="20">
        <f t="shared" ca="1" si="1"/>
        <v>44012</v>
      </c>
      <c r="DY3" s="20">
        <f t="shared" ca="1" si="1"/>
        <v>44013</v>
      </c>
      <c r="DZ3" s="20">
        <f t="shared" ca="1" si="1"/>
        <v>44014</v>
      </c>
      <c r="EA3" s="20">
        <f t="shared" ca="1" si="1"/>
        <v>44015</v>
      </c>
      <c r="EB3" s="20">
        <f t="shared" ca="1" si="1"/>
        <v>44016</v>
      </c>
      <c r="EC3" s="20">
        <f t="shared" ca="1" si="1"/>
        <v>44017</v>
      </c>
      <c r="ED3" s="20">
        <f t="shared" ca="1" si="1"/>
        <v>44018</v>
      </c>
      <c r="EE3" s="20">
        <f t="shared" ca="1" si="1"/>
        <v>44019</v>
      </c>
      <c r="EF3" s="20">
        <f t="shared" ref="EF3:GQ3" ca="1" si="2">EE3+1</f>
        <v>44020</v>
      </c>
      <c r="EG3" s="20">
        <f t="shared" ca="1" si="2"/>
        <v>44021</v>
      </c>
      <c r="EH3" s="20">
        <f t="shared" ca="1" si="2"/>
        <v>44022</v>
      </c>
      <c r="EI3" s="20">
        <f t="shared" ca="1" si="2"/>
        <v>44023</v>
      </c>
      <c r="EJ3" s="20">
        <f t="shared" ca="1" si="2"/>
        <v>44024</v>
      </c>
      <c r="EK3" s="20">
        <f t="shared" ca="1" si="2"/>
        <v>44025</v>
      </c>
      <c r="EL3" s="20">
        <f t="shared" ca="1" si="2"/>
        <v>44026</v>
      </c>
      <c r="EM3" s="20">
        <f t="shared" ca="1" si="2"/>
        <v>44027</v>
      </c>
      <c r="EN3" s="20">
        <f t="shared" ca="1" si="2"/>
        <v>44028</v>
      </c>
      <c r="EO3" s="20">
        <f t="shared" ca="1" si="2"/>
        <v>44029</v>
      </c>
      <c r="EP3" s="20">
        <f t="shared" ca="1" si="2"/>
        <v>44030</v>
      </c>
      <c r="EQ3" s="20">
        <f t="shared" ca="1" si="2"/>
        <v>44031</v>
      </c>
      <c r="ER3" s="20">
        <f t="shared" ca="1" si="2"/>
        <v>44032</v>
      </c>
      <c r="ES3" s="20">
        <f t="shared" ca="1" si="2"/>
        <v>44033</v>
      </c>
      <c r="ET3" s="20">
        <f t="shared" ca="1" si="2"/>
        <v>44034</v>
      </c>
      <c r="EU3" s="20">
        <f t="shared" ca="1" si="2"/>
        <v>44035</v>
      </c>
      <c r="EV3" s="20">
        <f t="shared" ca="1" si="2"/>
        <v>44036</v>
      </c>
      <c r="EW3" s="20">
        <f t="shared" ca="1" si="2"/>
        <v>44037</v>
      </c>
      <c r="EX3" s="20">
        <f t="shared" ca="1" si="2"/>
        <v>44038</v>
      </c>
      <c r="EY3" s="20">
        <f t="shared" ca="1" si="2"/>
        <v>44039</v>
      </c>
      <c r="EZ3" s="20">
        <f t="shared" ca="1" si="2"/>
        <v>44040</v>
      </c>
      <c r="FA3" s="20">
        <f t="shared" ca="1" si="2"/>
        <v>44041</v>
      </c>
      <c r="FB3" s="20">
        <f t="shared" ca="1" si="2"/>
        <v>44042</v>
      </c>
      <c r="FC3" s="20">
        <f t="shared" ca="1" si="2"/>
        <v>44043</v>
      </c>
      <c r="FD3" s="20">
        <f t="shared" ca="1" si="2"/>
        <v>44044</v>
      </c>
      <c r="FE3" s="20">
        <f t="shared" ca="1" si="2"/>
        <v>44045</v>
      </c>
      <c r="FF3" s="20">
        <f t="shared" ca="1" si="2"/>
        <v>44046</v>
      </c>
      <c r="FG3" s="20">
        <f t="shared" ca="1" si="2"/>
        <v>44047</v>
      </c>
      <c r="FH3" s="20">
        <f t="shared" ca="1" si="2"/>
        <v>44048</v>
      </c>
      <c r="FI3" s="20">
        <f t="shared" ca="1" si="2"/>
        <v>44049</v>
      </c>
      <c r="FJ3" s="20">
        <f t="shared" ca="1" si="2"/>
        <v>44050</v>
      </c>
      <c r="FK3" s="20">
        <f t="shared" ca="1" si="2"/>
        <v>44051</v>
      </c>
      <c r="FL3" s="20">
        <f t="shared" ca="1" si="2"/>
        <v>44052</v>
      </c>
      <c r="FM3" s="20">
        <f t="shared" ca="1" si="2"/>
        <v>44053</v>
      </c>
      <c r="FN3" s="20">
        <f t="shared" ca="1" si="2"/>
        <v>44054</v>
      </c>
      <c r="FO3" s="20">
        <f t="shared" ca="1" si="2"/>
        <v>44055</v>
      </c>
      <c r="FP3" s="20">
        <f t="shared" ca="1" si="2"/>
        <v>44056</v>
      </c>
      <c r="FQ3" s="20">
        <f t="shared" ca="1" si="2"/>
        <v>44057</v>
      </c>
      <c r="FR3" s="20">
        <f t="shared" ca="1" si="2"/>
        <v>44058</v>
      </c>
      <c r="FS3" s="20">
        <f t="shared" ca="1" si="2"/>
        <v>44059</v>
      </c>
      <c r="FT3" s="20">
        <f t="shared" ca="1" si="2"/>
        <v>44060</v>
      </c>
      <c r="FU3" s="20">
        <f t="shared" ca="1" si="2"/>
        <v>44061</v>
      </c>
      <c r="FV3" s="20">
        <f t="shared" ca="1" si="2"/>
        <v>44062</v>
      </c>
      <c r="FW3" s="20">
        <f t="shared" ca="1" si="2"/>
        <v>44063</v>
      </c>
      <c r="FX3" s="20">
        <f t="shared" ca="1" si="2"/>
        <v>44064</v>
      </c>
      <c r="FY3" s="20">
        <f t="shared" ca="1" si="2"/>
        <v>44065</v>
      </c>
      <c r="FZ3" s="20">
        <f t="shared" ca="1" si="2"/>
        <v>44066</v>
      </c>
      <c r="GA3" s="20">
        <f t="shared" ca="1" si="2"/>
        <v>44067</v>
      </c>
      <c r="GB3" s="20">
        <f t="shared" ca="1" si="2"/>
        <v>44068</v>
      </c>
      <c r="GC3" s="20">
        <f t="shared" ca="1" si="2"/>
        <v>44069</v>
      </c>
      <c r="GD3" s="20">
        <f t="shared" ca="1" si="2"/>
        <v>44070</v>
      </c>
      <c r="GE3" s="20">
        <f t="shared" ca="1" si="2"/>
        <v>44071</v>
      </c>
      <c r="GF3" s="20">
        <f t="shared" ca="1" si="2"/>
        <v>44072</v>
      </c>
      <c r="GG3" s="20">
        <f t="shared" ca="1" si="2"/>
        <v>44073</v>
      </c>
      <c r="GH3" s="20">
        <f t="shared" ca="1" si="2"/>
        <v>44074</v>
      </c>
      <c r="GI3" s="20">
        <f t="shared" ca="1" si="2"/>
        <v>44075</v>
      </c>
      <c r="GJ3" s="20">
        <f t="shared" ca="1" si="2"/>
        <v>44076</v>
      </c>
      <c r="GK3" s="20">
        <f t="shared" ca="1" si="2"/>
        <v>44077</v>
      </c>
      <c r="GL3" s="20">
        <f t="shared" ca="1" si="2"/>
        <v>44078</v>
      </c>
      <c r="GM3" s="20">
        <f t="shared" ca="1" si="2"/>
        <v>44079</v>
      </c>
      <c r="GN3" s="20">
        <f t="shared" ca="1" si="2"/>
        <v>44080</v>
      </c>
      <c r="GO3" s="20">
        <f t="shared" ca="1" si="2"/>
        <v>44081</v>
      </c>
      <c r="GP3" s="20">
        <f t="shared" ca="1" si="2"/>
        <v>44082</v>
      </c>
      <c r="GQ3" s="20">
        <f t="shared" ca="1" si="2"/>
        <v>44083</v>
      </c>
      <c r="GR3" s="20">
        <f t="shared" ref="GR3:IN3" ca="1" si="3">GQ3+1</f>
        <v>44084</v>
      </c>
      <c r="GS3" s="20">
        <f t="shared" ca="1" si="3"/>
        <v>44085</v>
      </c>
      <c r="GT3" s="20">
        <f t="shared" ca="1" si="3"/>
        <v>44086</v>
      </c>
      <c r="GU3" s="20">
        <f t="shared" ca="1" si="3"/>
        <v>44087</v>
      </c>
      <c r="GV3" s="20">
        <f t="shared" ca="1" si="3"/>
        <v>44088</v>
      </c>
      <c r="GW3" s="20">
        <f t="shared" ca="1" si="3"/>
        <v>44089</v>
      </c>
      <c r="GX3" s="20">
        <f t="shared" ca="1" si="3"/>
        <v>44090</v>
      </c>
      <c r="GY3" s="20">
        <f t="shared" ca="1" si="3"/>
        <v>44091</v>
      </c>
      <c r="GZ3" s="20">
        <f t="shared" ca="1" si="3"/>
        <v>44092</v>
      </c>
      <c r="HA3" s="20">
        <f t="shared" ca="1" si="3"/>
        <v>44093</v>
      </c>
      <c r="HB3" s="20">
        <f t="shared" ca="1" si="3"/>
        <v>44094</v>
      </c>
      <c r="HC3" s="20">
        <f t="shared" ca="1" si="3"/>
        <v>44095</v>
      </c>
      <c r="HD3" s="20">
        <f t="shared" ca="1" si="3"/>
        <v>44096</v>
      </c>
      <c r="HE3" s="20">
        <f t="shared" ca="1" si="3"/>
        <v>44097</v>
      </c>
      <c r="HF3" s="20">
        <f t="shared" ca="1" si="3"/>
        <v>44098</v>
      </c>
      <c r="HG3" s="20">
        <f t="shared" ca="1" si="3"/>
        <v>44099</v>
      </c>
      <c r="HH3" s="20">
        <f t="shared" ca="1" si="3"/>
        <v>44100</v>
      </c>
      <c r="HI3" s="20">
        <f t="shared" ca="1" si="3"/>
        <v>44101</v>
      </c>
      <c r="HJ3" s="20">
        <f t="shared" ca="1" si="3"/>
        <v>44102</v>
      </c>
      <c r="HK3" s="20">
        <f t="shared" ca="1" si="3"/>
        <v>44103</v>
      </c>
      <c r="HL3" s="20">
        <f t="shared" ca="1" si="3"/>
        <v>44104</v>
      </c>
      <c r="HM3" s="20">
        <f t="shared" ca="1" si="3"/>
        <v>44105</v>
      </c>
      <c r="HN3" s="20">
        <f t="shared" ca="1" si="3"/>
        <v>44106</v>
      </c>
      <c r="HO3" s="20">
        <f t="shared" ca="1" si="3"/>
        <v>44107</v>
      </c>
      <c r="HP3" s="20">
        <f t="shared" ca="1" si="3"/>
        <v>44108</v>
      </c>
      <c r="HQ3" s="20">
        <f t="shared" ca="1" si="3"/>
        <v>44109</v>
      </c>
      <c r="HR3" s="20">
        <f t="shared" ca="1" si="3"/>
        <v>44110</v>
      </c>
      <c r="HS3" s="20">
        <f t="shared" ca="1" si="3"/>
        <v>44111</v>
      </c>
      <c r="HT3" s="20">
        <f t="shared" ca="1" si="3"/>
        <v>44112</v>
      </c>
      <c r="HU3" s="20">
        <f t="shared" ca="1" si="3"/>
        <v>44113</v>
      </c>
      <c r="HV3" s="20">
        <f t="shared" ca="1" si="3"/>
        <v>44114</v>
      </c>
      <c r="HW3" s="20">
        <f t="shared" ca="1" si="3"/>
        <v>44115</v>
      </c>
      <c r="HX3" s="20">
        <f t="shared" ca="1" si="3"/>
        <v>44116</v>
      </c>
      <c r="HY3" s="20">
        <f t="shared" ca="1" si="3"/>
        <v>44117</v>
      </c>
      <c r="HZ3" s="20">
        <f t="shared" ca="1" si="3"/>
        <v>44118</v>
      </c>
      <c r="IA3" s="20">
        <f t="shared" ca="1" si="3"/>
        <v>44119</v>
      </c>
      <c r="IB3" s="20">
        <f t="shared" ca="1" si="3"/>
        <v>44120</v>
      </c>
      <c r="IC3" s="20">
        <f t="shared" ca="1" si="3"/>
        <v>44121</v>
      </c>
      <c r="ID3" s="20">
        <f t="shared" ca="1" si="3"/>
        <v>44122</v>
      </c>
      <c r="IE3" s="20">
        <f t="shared" ca="1" si="3"/>
        <v>44123</v>
      </c>
      <c r="IF3" s="20">
        <f t="shared" ca="1" si="3"/>
        <v>44124</v>
      </c>
      <c r="IG3" s="20">
        <f t="shared" ca="1" si="3"/>
        <v>44125</v>
      </c>
      <c r="IH3" s="20">
        <f t="shared" ca="1" si="3"/>
        <v>44126</v>
      </c>
      <c r="II3" s="20">
        <f t="shared" ca="1" si="3"/>
        <v>44127</v>
      </c>
      <c r="IJ3" s="20">
        <f t="shared" ca="1" si="3"/>
        <v>44128</v>
      </c>
      <c r="IK3" s="20">
        <f t="shared" ca="1" si="3"/>
        <v>44129</v>
      </c>
      <c r="IL3" s="20">
        <f t="shared" ca="1" si="3"/>
        <v>44130</v>
      </c>
      <c r="IM3" s="20">
        <f t="shared" ca="1" si="3"/>
        <v>44131</v>
      </c>
      <c r="IN3" s="20">
        <f t="shared" ca="1" si="3"/>
        <v>44132</v>
      </c>
    </row>
    <row r="4" spans="2:248" x14ac:dyDescent="0.3">
      <c r="B4" s="19" t="s">
        <v>450</v>
      </c>
      <c r="C4" s="21">
        <f>VLOOKUP(B2,Days_Since_100!C:D,2,FALSE)</f>
        <v>24873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455</v>
      </c>
      <c r="C5" s="21">
        <f>COUNTIF(G5:BL5,"&gt;"&amp;0)</f>
        <v>22</v>
      </c>
      <c r="F5" s="19" t="s">
        <v>509</v>
      </c>
      <c r="G5" s="21">
        <f>IF(VLOOKUP($B$2,Days_Since_100_active!$H:$KU,Projections_Data!G$4+2,FALSE)=0,#N/A,VLOOKUP($B$2,Days_Since_100_active!$H:$KU,Projections_Data!G$4+2,FALSE))</f>
        <v>114</v>
      </c>
      <c r="H5" s="21">
        <f>IF(VLOOKUP($B$2,Days_Since_100_active!$H:$KU,Projections_Data!H$4+2,FALSE)=0,#N/A,VLOOKUP($B$2,Days_Since_100_active!$H:$KU,Projections_Data!H$4+2,FALSE))</f>
        <v>143</v>
      </c>
      <c r="I5" s="21">
        <f>IF(VLOOKUP($B$2,Days_Since_100_active!$H:$KU,Projections_Data!I$4+2,FALSE)=0,#N/A,VLOOKUP($B$2,Days_Since_100_active!$H:$KU,Projections_Data!I$4+2,FALSE))</f>
        <v>180</v>
      </c>
      <c r="J5" s="21">
        <f>IF(VLOOKUP($B$2,Days_Since_100_active!$H:$KU,Projections_Data!J$4+2,FALSE)=0,#N/A,VLOOKUP($B$2,Days_Since_100_active!$H:$KU,Projections_Data!J$4+2,FALSE))</f>
        <v>246</v>
      </c>
      <c r="K5" s="21">
        <f>IF(VLOOKUP($B$2,Days_Since_100_active!$H:$KU,Projections_Data!K$4+2,FALSE)=0,#N/A,VLOOKUP($B$2,Days_Since_100_active!$H:$KU,Projections_Data!K$4+2,FALSE))</f>
        <v>466</v>
      </c>
      <c r="L5" s="21">
        <f>IF(VLOOKUP($B$2,Days_Since_100_active!$H:$KU,Projections_Data!L$4+2,FALSE)=0,#N/A,VLOOKUP($B$2,Days_Since_100_active!$H:$KU,Projections_Data!L$4+2,FALSE))</f>
        <v>653</v>
      </c>
      <c r="M5" s="21">
        <f>IF(VLOOKUP($B$2,Days_Since_100_active!$H:$KU,Projections_Data!M$4+2,FALSE)=0,#N/A,VLOOKUP($B$2,Days_Since_100_active!$H:$KU,Projections_Data!M$4+2,FALSE))</f>
        <v>781</v>
      </c>
      <c r="N5" s="21">
        <f>IF(VLOOKUP($B$2,Days_Since_100_active!$H:$KU,Projections_Data!N$4+2,FALSE)=0,#N/A,VLOOKUP($B$2,Days_Since_100_active!$H:$KU,Projections_Data!N$4+2,FALSE))</f>
        <v>1022</v>
      </c>
      <c r="O5" s="21">
        <f>IF(VLOOKUP($B$2,Days_Since_100_active!$H:$KU,Projections_Data!O$4+2,FALSE)=0,#N/A,VLOOKUP($B$2,Days_Since_100_active!$H:$KU,Projections_Data!O$4+2,FALSE))</f>
        <v>1156</v>
      </c>
      <c r="P5" s="21">
        <f>IF(VLOOKUP($B$2,Days_Since_100_active!$H:$KU,Projections_Data!P$4+2,FALSE)=0,#N/A,VLOOKUP($B$2,Days_Since_100_active!$H:$KU,Projections_Data!P$4+2,FALSE))</f>
        <v>1437</v>
      </c>
      <c r="Q5" s="21">
        <f>IF(VLOOKUP($B$2,Days_Since_100_active!$H:$KU,Projections_Data!Q$4+2,FALSE)=0,#N/A,VLOOKUP($B$2,Days_Since_100_active!$H:$KU,Projections_Data!Q$4+2,FALSE))</f>
        <v>1880</v>
      </c>
      <c r="R5" s="21">
        <f>IF(VLOOKUP($B$2,Days_Since_100_active!$H:$KU,Projections_Data!R$4+2,FALSE)=0,#N/A,VLOOKUP($B$2,Days_Since_100_active!$H:$KU,Projections_Data!R$4+2,FALSE))</f>
        <v>2050</v>
      </c>
      <c r="S5" s="21">
        <f>IF(VLOOKUP($B$2,Days_Since_100_active!$H:$KU,Projections_Data!S$4+2,FALSE)=0,#N/A,VLOOKUP($B$2,Days_Since_100_active!$H:$KU,Projections_Data!S$4+2,FALSE))</f>
        <v>3622</v>
      </c>
      <c r="T5" s="21">
        <f>IF(VLOOKUP($B$2,Days_Since_100_active!$H:$KU,Projections_Data!T$4+2,FALSE)=0,#N/A,VLOOKUP($B$2,Days_Since_100_active!$H:$KU,Projections_Data!T$4+2,FALSE))</f>
        <v>4530</v>
      </c>
      <c r="U5" s="21">
        <f>IF(VLOOKUP($B$2,Days_Since_100_active!$H:$KU,Projections_Data!U$4+2,FALSE)=0,#N/A,VLOOKUP($B$2,Days_Since_100_active!$H:$KU,Projections_Data!U$4+2,FALSE))</f>
        <v>5738</v>
      </c>
      <c r="V5" s="21">
        <f>IF(VLOOKUP($B$2,Days_Since_100_active!$H:$KU,Projections_Data!V$4+2,FALSE)=0,#N/A,VLOOKUP($B$2,Days_Since_100_active!$H:$KU,Projections_Data!V$4+2,FALSE))</f>
        <v>7188</v>
      </c>
      <c r="W5" s="21">
        <f>IF(VLOOKUP($B$2,Days_Since_100_active!$H:$KU,Projections_Data!W$4+2,FALSE)=0,#N/A,VLOOKUP($B$2,Days_Since_100_active!$H:$KU,Projections_Data!W$4+2,FALSE))</f>
        <v>9166</v>
      </c>
      <c r="X5" s="21">
        <f>IF(VLOOKUP($B$2,Days_Since_100_active!$H:$KU,Projections_Data!X$4+2,FALSE)=0,#N/A,VLOOKUP($B$2,Days_Since_100_active!$H:$KU,Projections_Data!X$4+2,FALSE))</f>
        <v>12194</v>
      </c>
      <c r="Y5" s="21">
        <f>IF(VLOOKUP($B$2,Days_Since_100_active!$H:$KU,Projections_Data!Y$4+2,FALSE)=0,#N/A,VLOOKUP($B$2,Days_Since_100_active!$H:$KU,Projections_Data!Y$4+2,FALSE))</f>
        <v>15163</v>
      </c>
      <c r="Z5" s="21">
        <f>IF(VLOOKUP($B$2,Days_Since_100_active!$H:$KU,Projections_Data!Z$4+2,FALSE)=0,#N/A,VLOOKUP($B$2,Days_Since_100_active!$H:$KU,Projections_Data!Z$4+2,FALSE))</f>
        <v>19601</v>
      </c>
      <c r="AA5" s="21">
        <f>IF(VLOOKUP($B$2,Days_Since_100_active!$H:$KU,Projections_Data!AA$4+2,FALSE)=0,#N/A,VLOOKUP($B$2,Days_Since_100_active!$H:$KU,Projections_Data!AA$4+2,FALSE))</f>
        <v>21896</v>
      </c>
      <c r="AB5" s="21">
        <f>IF(VLOOKUP($B$2,Days_Since_100_active!$H:$KU,Projections_Data!AB$4+2,FALSE)=0,#N/A,VLOOKUP($B$2,Days_Since_100_active!$H:$KU,Projections_Data!AB$4+2,FALSE))</f>
        <v>24513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509</v>
      </c>
      <c r="C6" s="21">
        <f>C4-C7-C8</f>
        <v>24513</v>
      </c>
      <c r="D6" s="19">
        <f ca="1">HLOOKUP(C5-1,G4:IN7,4,FALSE)</f>
        <v>94</v>
      </c>
      <c r="F6" s="19" t="str">
        <f>"Current Avg Increase ("&amp;TEXT(C11,"0%")&amp;")"</f>
        <v>Current Avg Increase (22%)</v>
      </c>
      <c r="G6" s="21">
        <f>IF(IF(AND(ISNA(G$5),ISNA(F$5)),F6*(1+$C$11),IF(AND(F$5&gt;0,ISNA(G$5)),F6*(1+$C$11),G$5))&gt;$C$21,$C$21,IF(AND(ISNA(G$5),ISNA(F$5)),F6*(1+$C$11),IF(AND(F$5&gt;0,ISNA(G$5)),F6*(1+$C$11),G$5)))</f>
        <v>114</v>
      </c>
      <c r="H6" s="21">
        <f t="shared" ref="H6:BS6" si="11">IF(IF(AND(ISNA(H$5),ISNA(G$5)),G6*(1+$C$11),IF(AND(G$5&gt;0,ISNA(H$5)),G6*(1+$C$11),H$5))&gt;$C$21,$C$21,IF(AND(ISNA(H$5),ISNA(G$5)),G6*(1+$C$11),IF(AND(G$5&gt;0,ISNA(H$5)),G6*(1+$C$11),H$5)))</f>
        <v>143</v>
      </c>
      <c r="I6" s="21">
        <f t="shared" si="11"/>
        <v>180</v>
      </c>
      <c r="J6" s="21">
        <f t="shared" si="11"/>
        <v>246</v>
      </c>
      <c r="K6" s="21">
        <f t="shared" si="11"/>
        <v>466</v>
      </c>
      <c r="L6" s="21">
        <f t="shared" si="11"/>
        <v>653</v>
      </c>
      <c r="M6" s="21">
        <f t="shared" si="11"/>
        <v>781</v>
      </c>
      <c r="N6" s="21">
        <f t="shared" si="11"/>
        <v>1022</v>
      </c>
      <c r="O6" s="21">
        <f t="shared" si="11"/>
        <v>1156</v>
      </c>
      <c r="P6" s="21">
        <f t="shared" si="11"/>
        <v>1437</v>
      </c>
      <c r="Q6" s="21">
        <f t="shared" si="11"/>
        <v>1880</v>
      </c>
      <c r="R6" s="21">
        <f t="shared" si="11"/>
        <v>2050</v>
      </c>
      <c r="S6" s="21">
        <f t="shared" si="11"/>
        <v>3622</v>
      </c>
      <c r="T6" s="21">
        <f t="shared" si="11"/>
        <v>4530</v>
      </c>
      <c r="U6" s="21">
        <f t="shared" si="11"/>
        <v>5738</v>
      </c>
      <c r="V6" s="21">
        <f t="shared" si="11"/>
        <v>7188</v>
      </c>
      <c r="W6" s="21">
        <f t="shared" si="11"/>
        <v>9166</v>
      </c>
      <c r="X6" s="21">
        <f t="shared" si="11"/>
        <v>12194</v>
      </c>
      <c r="Y6" s="21">
        <f t="shared" si="11"/>
        <v>15163</v>
      </c>
      <c r="Z6" s="21">
        <f t="shared" si="11"/>
        <v>19601</v>
      </c>
      <c r="AA6" s="21">
        <f t="shared" si="11"/>
        <v>21896</v>
      </c>
      <c r="AB6" s="21">
        <f t="shared" si="11"/>
        <v>24513</v>
      </c>
      <c r="AC6" s="21">
        <f t="shared" si="11"/>
        <v>29842.815069239736</v>
      </c>
      <c r="AD6" s="21">
        <f t="shared" si="11"/>
        <v>36331.481714063651</v>
      </c>
      <c r="AE6" s="21">
        <f t="shared" si="11"/>
        <v>44230.966833283019</v>
      </c>
      <c r="AF6" s="21">
        <f t="shared" si="11"/>
        <v>53848.022010334986</v>
      </c>
      <c r="AG6" s="21">
        <f t="shared" si="11"/>
        <v>65556.095243290416</v>
      </c>
      <c r="AH6" s="21">
        <f t="shared" si="11"/>
        <v>79809.832619711276</v>
      </c>
      <c r="AI6" s="21">
        <f t="shared" si="11"/>
        <v>97162.733063151012</v>
      </c>
      <c r="AJ6" s="21">
        <f t="shared" si="11"/>
        <v>118288.64171768127</v>
      </c>
      <c r="AK6" s="21">
        <f t="shared" si="11"/>
        <v>144007.91659822618</v>
      </c>
      <c r="AL6" s="21">
        <f t="shared" si="11"/>
        <v>175319.28460601979</v>
      </c>
      <c r="AM6" s="21">
        <f t="shared" si="11"/>
        <v>213438.62393704799</v>
      </c>
      <c r="AN6" s="21">
        <f t="shared" si="11"/>
        <v>259846.17887595677</v>
      </c>
      <c r="AO6" s="21">
        <f t="shared" si="11"/>
        <v>316344.04041299585</v>
      </c>
      <c r="AP6" s="21">
        <f t="shared" si="11"/>
        <v>385126.12476241734</v>
      </c>
      <c r="AQ6" s="21">
        <f t="shared" si="11"/>
        <v>468863.36717732513</v>
      </c>
      <c r="AR6" s="21">
        <f t="shared" si="11"/>
        <v>570807.43929400574</v>
      </c>
      <c r="AS6" s="21">
        <f t="shared" si="11"/>
        <v>694917.01754160237</v>
      </c>
      <c r="AT6" s="21">
        <f t="shared" si="11"/>
        <v>846011.50585247274</v>
      </c>
      <c r="AU6" s="21">
        <f t="shared" si="11"/>
        <v>1029958.1820097244</v>
      </c>
      <c r="AV6" s="21">
        <f t="shared" si="11"/>
        <v>1253900.0348699288</v>
      </c>
      <c r="AW6" s="21">
        <f t="shared" si="11"/>
        <v>1526533.1398007809</v>
      </c>
      <c r="AX6" s="21">
        <f t="shared" si="11"/>
        <v>1858444.3433337654</v>
      </c>
      <c r="AY6" s="21">
        <f t="shared" si="11"/>
        <v>2262522.3699499955</v>
      </c>
      <c r="AZ6" s="21">
        <f t="shared" si="11"/>
        <v>2754458.3150342973</v>
      </c>
      <c r="BA6" s="21">
        <f t="shared" si="11"/>
        <v>3353354.9590624655</v>
      </c>
      <c r="BB6" s="21">
        <f t="shared" si="11"/>
        <v>4082468.5638158992</v>
      </c>
      <c r="BC6" s="21">
        <f t="shared" si="11"/>
        <v>4970111.9559394047</v>
      </c>
      <c r="BD6" s="21">
        <f t="shared" si="11"/>
        <v>6050753.9662430976</v>
      </c>
      <c r="BE6" s="21">
        <f t="shared" si="11"/>
        <v>7366357.9180052057</v>
      </c>
      <c r="BF6" s="21">
        <f t="shared" si="11"/>
        <v>8968011.1402463671</v>
      </c>
      <c r="BG6" s="21">
        <f t="shared" si="11"/>
        <v>10917908.782982666</v>
      </c>
      <c r="BH6" s="21">
        <f t="shared" si="11"/>
        <v>13291768.969664259</v>
      </c>
      <c r="BI6" s="21">
        <f t="shared" si="11"/>
        <v>16181773.071625246</v>
      </c>
      <c r="BJ6" s="21">
        <f t="shared" si="11"/>
        <v>19700145.280827139</v>
      </c>
      <c r="BK6" s="21">
        <f t="shared" si="11"/>
        <v>23983510.482310619</v>
      </c>
      <c r="BL6" s="21">
        <f t="shared" si="11"/>
        <v>29198199.65058412</v>
      </c>
      <c r="BM6" s="21">
        <f t="shared" si="11"/>
        <v>33513576.800000001</v>
      </c>
      <c r="BN6" s="21">
        <f t="shared" si="11"/>
        <v>33513576.800000001</v>
      </c>
      <c r="BO6" s="21">
        <f t="shared" si="11"/>
        <v>33513576.800000001</v>
      </c>
      <c r="BP6" s="21">
        <f t="shared" si="11"/>
        <v>33513576.800000001</v>
      </c>
      <c r="BQ6" s="21">
        <f t="shared" si="11"/>
        <v>33513576.800000001</v>
      </c>
      <c r="BR6" s="21">
        <f t="shared" si="11"/>
        <v>33513576.800000001</v>
      </c>
      <c r="BS6" s="21">
        <f t="shared" si="11"/>
        <v>33513576.800000001</v>
      </c>
      <c r="BT6" s="21">
        <f t="shared" ref="BT6:EE6" si="12">IF(IF(AND(ISNA(BT$5),ISNA(BS$5)),BS6*(1+$C$11),IF(AND(BS$5&gt;0,ISNA(BT$5)),BS6*(1+$C$11),BT$5))&gt;$C$21,$C$21,IF(AND(ISNA(BT$5),ISNA(BS$5)),BS6*(1+$C$11),IF(AND(BS$5&gt;0,ISNA(BT$5)),BS6*(1+$C$11),BT$5)))</f>
        <v>33513576.800000001</v>
      </c>
      <c r="BU6" s="21">
        <f t="shared" si="12"/>
        <v>33513576.800000001</v>
      </c>
      <c r="BV6" s="21">
        <f t="shared" si="12"/>
        <v>33513576.800000001</v>
      </c>
      <c r="BW6" s="21">
        <f t="shared" si="12"/>
        <v>33513576.800000001</v>
      </c>
      <c r="BX6" s="21">
        <f t="shared" si="12"/>
        <v>33513576.800000001</v>
      </c>
      <c r="BY6" s="21">
        <f t="shared" si="12"/>
        <v>33513576.800000001</v>
      </c>
      <c r="BZ6" s="21">
        <f t="shared" si="12"/>
        <v>33513576.800000001</v>
      </c>
      <c r="CA6" s="21">
        <f t="shared" si="12"/>
        <v>33513576.800000001</v>
      </c>
      <c r="CB6" s="21">
        <f t="shared" si="12"/>
        <v>33513576.800000001</v>
      </c>
      <c r="CC6" s="21">
        <f t="shared" si="12"/>
        <v>33513576.800000001</v>
      </c>
      <c r="CD6" s="21">
        <f t="shared" si="12"/>
        <v>33513576.800000001</v>
      </c>
      <c r="CE6" s="21">
        <f t="shared" si="12"/>
        <v>33513576.800000001</v>
      </c>
      <c r="CF6" s="21">
        <f t="shared" si="12"/>
        <v>33513576.800000001</v>
      </c>
      <c r="CG6" s="21">
        <f t="shared" si="12"/>
        <v>33513576.800000001</v>
      </c>
      <c r="CH6" s="21">
        <f t="shared" si="12"/>
        <v>33513576.800000001</v>
      </c>
      <c r="CI6" s="21">
        <f t="shared" si="12"/>
        <v>33513576.800000001</v>
      </c>
      <c r="CJ6" s="21">
        <f t="shared" si="12"/>
        <v>33513576.800000001</v>
      </c>
      <c r="CK6" s="21">
        <f t="shared" si="12"/>
        <v>33513576.800000001</v>
      </c>
      <c r="CL6" s="21">
        <f t="shared" si="12"/>
        <v>33513576.800000001</v>
      </c>
      <c r="CM6" s="21">
        <f t="shared" si="12"/>
        <v>33513576.800000001</v>
      </c>
      <c r="CN6" s="21">
        <f t="shared" si="12"/>
        <v>33513576.800000001</v>
      </c>
      <c r="CO6" s="21">
        <f t="shared" si="12"/>
        <v>33513576.800000001</v>
      </c>
      <c r="CP6" s="21">
        <f t="shared" si="12"/>
        <v>33513576.800000001</v>
      </c>
      <c r="CQ6" s="21">
        <f t="shared" si="12"/>
        <v>33513576.800000001</v>
      </c>
      <c r="CR6" s="21">
        <f t="shared" si="12"/>
        <v>33513576.800000001</v>
      </c>
      <c r="CS6" s="21">
        <f t="shared" si="12"/>
        <v>33513576.800000001</v>
      </c>
      <c r="CT6" s="21">
        <f t="shared" si="12"/>
        <v>33513576.800000001</v>
      </c>
      <c r="CU6" s="21">
        <f t="shared" si="12"/>
        <v>33513576.800000001</v>
      </c>
      <c r="CV6" s="21">
        <f t="shared" si="12"/>
        <v>33513576.800000001</v>
      </c>
      <c r="CW6" s="21">
        <f t="shared" si="12"/>
        <v>33513576.800000001</v>
      </c>
      <c r="CX6" s="21">
        <f t="shared" si="12"/>
        <v>33513576.800000001</v>
      </c>
      <c r="CY6" s="21">
        <f t="shared" si="12"/>
        <v>33513576.800000001</v>
      </c>
      <c r="CZ6" s="21">
        <f t="shared" si="12"/>
        <v>33513576.800000001</v>
      </c>
      <c r="DA6" s="21">
        <f t="shared" si="12"/>
        <v>33513576.800000001</v>
      </c>
      <c r="DB6" s="21">
        <f t="shared" si="12"/>
        <v>33513576.800000001</v>
      </c>
      <c r="DC6" s="21">
        <f t="shared" si="12"/>
        <v>33513576.800000001</v>
      </c>
      <c r="DD6" s="21">
        <f t="shared" si="12"/>
        <v>33513576.800000001</v>
      </c>
      <c r="DE6" s="21">
        <f t="shared" si="12"/>
        <v>33513576.800000001</v>
      </c>
      <c r="DF6" s="21">
        <f t="shared" si="12"/>
        <v>33513576.800000001</v>
      </c>
      <c r="DG6" s="21">
        <f t="shared" si="12"/>
        <v>33513576.800000001</v>
      </c>
      <c r="DH6" s="21">
        <f t="shared" si="12"/>
        <v>33513576.800000001</v>
      </c>
      <c r="DI6" s="21">
        <f t="shared" si="12"/>
        <v>33513576.800000001</v>
      </c>
      <c r="DJ6" s="21">
        <f t="shared" si="12"/>
        <v>33513576.800000001</v>
      </c>
      <c r="DK6" s="21">
        <f t="shared" si="12"/>
        <v>33513576.800000001</v>
      </c>
      <c r="DL6" s="21">
        <f t="shared" si="12"/>
        <v>33513576.800000001</v>
      </c>
      <c r="DM6" s="21">
        <f t="shared" si="12"/>
        <v>33513576.800000001</v>
      </c>
      <c r="DN6" s="21">
        <f t="shared" si="12"/>
        <v>33513576.800000001</v>
      </c>
      <c r="DO6" s="21">
        <f t="shared" si="12"/>
        <v>33513576.800000001</v>
      </c>
      <c r="DP6" s="21">
        <f t="shared" si="12"/>
        <v>33513576.800000001</v>
      </c>
      <c r="DQ6" s="21">
        <f t="shared" si="12"/>
        <v>33513576.800000001</v>
      </c>
      <c r="DR6" s="21">
        <f t="shared" si="12"/>
        <v>33513576.800000001</v>
      </c>
      <c r="DS6" s="21">
        <f t="shared" si="12"/>
        <v>33513576.800000001</v>
      </c>
      <c r="DT6" s="21">
        <f t="shared" si="12"/>
        <v>33513576.800000001</v>
      </c>
      <c r="DU6" s="21">
        <f t="shared" si="12"/>
        <v>33513576.800000001</v>
      </c>
      <c r="DV6" s="21">
        <f t="shared" si="12"/>
        <v>33513576.800000001</v>
      </c>
      <c r="DW6" s="21">
        <f t="shared" si="12"/>
        <v>33513576.800000001</v>
      </c>
      <c r="DX6" s="21">
        <f t="shared" si="12"/>
        <v>33513576.800000001</v>
      </c>
      <c r="DY6" s="21">
        <f t="shared" si="12"/>
        <v>33513576.800000001</v>
      </c>
      <c r="DZ6" s="21">
        <f t="shared" si="12"/>
        <v>33513576.800000001</v>
      </c>
      <c r="EA6" s="21">
        <f t="shared" si="12"/>
        <v>33513576.800000001</v>
      </c>
      <c r="EB6" s="21">
        <f t="shared" si="12"/>
        <v>33513576.800000001</v>
      </c>
      <c r="EC6" s="21">
        <f t="shared" si="12"/>
        <v>33513576.800000001</v>
      </c>
      <c r="ED6" s="21">
        <f t="shared" si="12"/>
        <v>33513576.800000001</v>
      </c>
      <c r="EE6" s="21">
        <f t="shared" si="12"/>
        <v>33513576.800000001</v>
      </c>
      <c r="EF6" s="21">
        <f t="shared" ref="EF6:GQ6" si="13">IF(IF(AND(ISNA(EF$5),ISNA(EE$5)),EE6*(1+$C$11),IF(AND(EE$5&gt;0,ISNA(EF$5)),EE6*(1+$C$11),EF$5))&gt;$C$21,$C$21,IF(AND(ISNA(EF$5),ISNA(EE$5)),EE6*(1+$C$11),IF(AND(EE$5&gt;0,ISNA(EF$5)),EE6*(1+$C$11),EF$5)))</f>
        <v>33513576.800000001</v>
      </c>
      <c r="EG6" s="21">
        <f t="shared" si="13"/>
        <v>33513576.800000001</v>
      </c>
      <c r="EH6" s="21">
        <f t="shared" si="13"/>
        <v>33513576.800000001</v>
      </c>
      <c r="EI6" s="21">
        <f t="shared" si="13"/>
        <v>33513576.800000001</v>
      </c>
      <c r="EJ6" s="21">
        <f t="shared" si="13"/>
        <v>33513576.800000001</v>
      </c>
      <c r="EK6" s="21">
        <f t="shared" si="13"/>
        <v>33513576.800000001</v>
      </c>
      <c r="EL6" s="21">
        <f t="shared" si="13"/>
        <v>33513576.800000001</v>
      </c>
      <c r="EM6" s="21">
        <f t="shared" si="13"/>
        <v>33513576.800000001</v>
      </c>
      <c r="EN6" s="21">
        <f t="shared" si="13"/>
        <v>33513576.800000001</v>
      </c>
      <c r="EO6" s="21">
        <f t="shared" si="13"/>
        <v>33513576.800000001</v>
      </c>
      <c r="EP6" s="21">
        <f t="shared" si="13"/>
        <v>33513576.800000001</v>
      </c>
      <c r="EQ6" s="21">
        <f t="shared" si="13"/>
        <v>33513576.800000001</v>
      </c>
      <c r="ER6" s="21">
        <f t="shared" si="13"/>
        <v>33513576.800000001</v>
      </c>
      <c r="ES6" s="21">
        <f t="shared" si="13"/>
        <v>33513576.800000001</v>
      </c>
      <c r="ET6" s="21">
        <f t="shared" si="13"/>
        <v>33513576.800000001</v>
      </c>
      <c r="EU6" s="21">
        <f t="shared" si="13"/>
        <v>33513576.800000001</v>
      </c>
      <c r="EV6" s="21">
        <f t="shared" si="13"/>
        <v>33513576.800000001</v>
      </c>
      <c r="EW6" s="21">
        <f t="shared" si="13"/>
        <v>33513576.800000001</v>
      </c>
      <c r="EX6" s="21">
        <f t="shared" si="13"/>
        <v>33513576.800000001</v>
      </c>
      <c r="EY6" s="21">
        <f t="shared" si="13"/>
        <v>33513576.800000001</v>
      </c>
      <c r="EZ6" s="21">
        <f t="shared" si="13"/>
        <v>33513576.800000001</v>
      </c>
      <c r="FA6" s="21">
        <f t="shared" si="13"/>
        <v>33513576.800000001</v>
      </c>
      <c r="FB6" s="21">
        <f t="shared" si="13"/>
        <v>33513576.800000001</v>
      </c>
      <c r="FC6" s="21">
        <f t="shared" si="13"/>
        <v>33513576.800000001</v>
      </c>
      <c r="FD6" s="21">
        <f t="shared" si="13"/>
        <v>33513576.800000001</v>
      </c>
      <c r="FE6" s="21">
        <f t="shared" si="13"/>
        <v>33513576.800000001</v>
      </c>
      <c r="FF6" s="21">
        <f t="shared" si="13"/>
        <v>33513576.800000001</v>
      </c>
      <c r="FG6" s="21">
        <f t="shared" si="13"/>
        <v>33513576.800000001</v>
      </c>
      <c r="FH6" s="21">
        <f t="shared" si="13"/>
        <v>33513576.800000001</v>
      </c>
      <c r="FI6" s="21">
        <f t="shared" si="13"/>
        <v>33513576.800000001</v>
      </c>
      <c r="FJ6" s="21">
        <f t="shared" si="13"/>
        <v>33513576.800000001</v>
      </c>
      <c r="FK6" s="21">
        <f t="shared" si="13"/>
        <v>33513576.800000001</v>
      </c>
      <c r="FL6" s="21">
        <f t="shared" si="13"/>
        <v>33513576.800000001</v>
      </c>
      <c r="FM6" s="21">
        <f t="shared" si="13"/>
        <v>33513576.800000001</v>
      </c>
      <c r="FN6" s="21">
        <f t="shared" si="13"/>
        <v>33513576.800000001</v>
      </c>
      <c r="FO6" s="21">
        <f t="shared" si="13"/>
        <v>33513576.800000001</v>
      </c>
      <c r="FP6" s="21">
        <f t="shared" si="13"/>
        <v>33513576.800000001</v>
      </c>
      <c r="FQ6" s="21">
        <f t="shared" si="13"/>
        <v>33513576.800000001</v>
      </c>
      <c r="FR6" s="21">
        <f t="shared" si="13"/>
        <v>33513576.800000001</v>
      </c>
      <c r="FS6" s="21">
        <f t="shared" si="13"/>
        <v>33513576.800000001</v>
      </c>
      <c r="FT6" s="21">
        <f t="shared" si="13"/>
        <v>33513576.800000001</v>
      </c>
      <c r="FU6" s="21">
        <f t="shared" si="13"/>
        <v>33513576.800000001</v>
      </c>
      <c r="FV6" s="21">
        <f t="shared" si="13"/>
        <v>33513576.800000001</v>
      </c>
      <c r="FW6" s="21">
        <f t="shared" si="13"/>
        <v>33513576.800000001</v>
      </c>
      <c r="FX6" s="21">
        <f t="shared" si="13"/>
        <v>33513576.800000001</v>
      </c>
      <c r="FY6" s="21">
        <f t="shared" si="13"/>
        <v>33513576.800000001</v>
      </c>
      <c r="FZ6" s="21">
        <f t="shared" si="13"/>
        <v>33513576.800000001</v>
      </c>
      <c r="GA6" s="21">
        <f t="shared" si="13"/>
        <v>33513576.800000001</v>
      </c>
      <c r="GB6" s="21">
        <f t="shared" si="13"/>
        <v>33513576.800000001</v>
      </c>
      <c r="GC6" s="21">
        <f t="shared" si="13"/>
        <v>33513576.800000001</v>
      </c>
      <c r="GD6" s="21">
        <f t="shared" si="13"/>
        <v>33513576.800000001</v>
      </c>
      <c r="GE6" s="21">
        <f t="shared" si="13"/>
        <v>33513576.800000001</v>
      </c>
      <c r="GF6" s="21">
        <f t="shared" si="13"/>
        <v>33513576.800000001</v>
      </c>
      <c r="GG6" s="21">
        <f t="shared" si="13"/>
        <v>33513576.800000001</v>
      </c>
      <c r="GH6" s="21">
        <f t="shared" si="13"/>
        <v>33513576.800000001</v>
      </c>
      <c r="GI6" s="21">
        <f t="shared" si="13"/>
        <v>33513576.800000001</v>
      </c>
      <c r="GJ6" s="21">
        <f t="shared" si="13"/>
        <v>33513576.800000001</v>
      </c>
      <c r="GK6" s="21">
        <f t="shared" si="13"/>
        <v>33513576.800000001</v>
      </c>
      <c r="GL6" s="21">
        <f t="shared" si="13"/>
        <v>33513576.800000001</v>
      </c>
      <c r="GM6" s="21">
        <f t="shared" si="13"/>
        <v>33513576.800000001</v>
      </c>
      <c r="GN6" s="21">
        <f t="shared" si="13"/>
        <v>33513576.800000001</v>
      </c>
      <c r="GO6" s="21">
        <f t="shared" si="13"/>
        <v>33513576.800000001</v>
      </c>
      <c r="GP6" s="21">
        <f t="shared" si="13"/>
        <v>33513576.800000001</v>
      </c>
      <c r="GQ6" s="21">
        <f t="shared" si="13"/>
        <v>33513576.800000001</v>
      </c>
      <c r="GR6" s="21">
        <f t="shared" ref="GR6:IM6" si="14">IF(IF(AND(ISNA(GR$5),ISNA(GQ$5)),GQ6*(1+$C$11),IF(AND(GQ$5&gt;0,ISNA(GR$5)),GQ6*(1+$C$11),GR$5))&gt;$C$21,$C$21,IF(AND(ISNA(GR$5),ISNA(GQ$5)),GQ6*(1+$C$11),IF(AND(GQ$5&gt;0,ISNA(GR$5)),GQ6*(1+$C$11),GR$5)))</f>
        <v>33513576.800000001</v>
      </c>
      <c r="GS6" s="21">
        <f t="shared" si="14"/>
        <v>33513576.800000001</v>
      </c>
      <c r="GT6" s="21">
        <f t="shared" si="14"/>
        <v>33513576.800000001</v>
      </c>
      <c r="GU6" s="21">
        <f t="shared" si="14"/>
        <v>33513576.800000001</v>
      </c>
      <c r="GV6" s="21">
        <f t="shared" si="14"/>
        <v>33513576.800000001</v>
      </c>
      <c r="GW6" s="21">
        <f t="shared" si="14"/>
        <v>33513576.800000001</v>
      </c>
      <c r="GX6" s="21">
        <f t="shared" si="14"/>
        <v>33513576.800000001</v>
      </c>
      <c r="GY6" s="21">
        <f t="shared" si="14"/>
        <v>33513576.800000001</v>
      </c>
      <c r="GZ6" s="21">
        <f t="shared" si="14"/>
        <v>33513576.800000001</v>
      </c>
      <c r="HA6" s="21">
        <f t="shared" si="14"/>
        <v>33513576.800000001</v>
      </c>
      <c r="HB6" s="21">
        <f t="shared" si="14"/>
        <v>33513576.800000001</v>
      </c>
      <c r="HC6" s="21">
        <f t="shared" si="14"/>
        <v>33513576.800000001</v>
      </c>
      <c r="HD6" s="21">
        <f t="shared" si="14"/>
        <v>33513576.800000001</v>
      </c>
      <c r="HE6" s="21">
        <f t="shared" si="14"/>
        <v>33513576.800000001</v>
      </c>
      <c r="HF6" s="21">
        <f t="shared" si="14"/>
        <v>33513576.800000001</v>
      </c>
      <c r="HG6" s="21">
        <f t="shared" si="14"/>
        <v>33513576.800000001</v>
      </c>
      <c r="HH6" s="21">
        <f t="shared" si="14"/>
        <v>33513576.800000001</v>
      </c>
      <c r="HI6" s="21">
        <f t="shared" si="14"/>
        <v>33513576.800000001</v>
      </c>
      <c r="HJ6" s="21">
        <f t="shared" si="14"/>
        <v>33513576.800000001</v>
      </c>
      <c r="HK6" s="21">
        <f t="shared" si="14"/>
        <v>33513576.800000001</v>
      </c>
      <c r="HL6" s="21">
        <f t="shared" si="14"/>
        <v>33513576.800000001</v>
      </c>
      <c r="HM6" s="21">
        <f t="shared" si="14"/>
        <v>33513576.800000001</v>
      </c>
      <c r="HN6" s="21">
        <f t="shared" si="14"/>
        <v>33513576.800000001</v>
      </c>
      <c r="HO6" s="21">
        <f t="shared" si="14"/>
        <v>33513576.800000001</v>
      </c>
      <c r="HP6" s="21">
        <f t="shared" si="14"/>
        <v>33513576.800000001</v>
      </c>
      <c r="HQ6" s="21">
        <f t="shared" si="14"/>
        <v>33513576.800000001</v>
      </c>
      <c r="HR6" s="21">
        <f t="shared" si="14"/>
        <v>33513576.800000001</v>
      </c>
      <c r="HS6" s="21">
        <f t="shared" si="14"/>
        <v>33513576.800000001</v>
      </c>
      <c r="HT6" s="21">
        <f t="shared" si="14"/>
        <v>33513576.800000001</v>
      </c>
      <c r="HU6" s="21">
        <f t="shared" si="14"/>
        <v>33513576.800000001</v>
      </c>
      <c r="HV6" s="21">
        <f t="shared" si="14"/>
        <v>33513576.800000001</v>
      </c>
      <c r="HW6" s="21">
        <f t="shared" si="14"/>
        <v>33513576.800000001</v>
      </c>
      <c r="HX6" s="21">
        <f t="shared" si="14"/>
        <v>33513576.800000001</v>
      </c>
      <c r="HY6" s="21">
        <f t="shared" si="14"/>
        <v>33513576.800000001</v>
      </c>
      <c r="HZ6" s="21">
        <f t="shared" si="14"/>
        <v>33513576.800000001</v>
      </c>
      <c r="IA6" s="21">
        <f t="shared" si="14"/>
        <v>33513576.800000001</v>
      </c>
      <c r="IB6" s="21">
        <f t="shared" si="14"/>
        <v>33513576.800000001</v>
      </c>
      <c r="IC6" s="21">
        <f t="shared" si="14"/>
        <v>33513576.800000001</v>
      </c>
      <c r="ID6" s="21">
        <f t="shared" si="14"/>
        <v>33513576.800000001</v>
      </c>
      <c r="IE6" s="21">
        <f t="shared" si="14"/>
        <v>33513576.800000001</v>
      </c>
      <c r="IF6" s="21">
        <f t="shared" si="14"/>
        <v>33513576.800000001</v>
      </c>
      <c r="IG6" s="21">
        <f t="shared" si="14"/>
        <v>33513576.800000001</v>
      </c>
      <c r="IH6" s="21">
        <f t="shared" si="14"/>
        <v>33513576.800000001</v>
      </c>
      <c r="II6" s="21">
        <f t="shared" si="14"/>
        <v>33513576.800000001</v>
      </c>
      <c r="IJ6" s="21">
        <f t="shared" si="14"/>
        <v>33513576.800000001</v>
      </c>
      <c r="IK6" s="21">
        <f t="shared" si="14"/>
        <v>33513576.800000001</v>
      </c>
      <c r="IL6" s="21">
        <f t="shared" si="14"/>
        <v>33513576.800000001</v>
      </c>
      <c r="IM6" s="21">
        <f t="shared" si="14"/>
        <v>33513576.800000001</v>
      </c>
      <c r="IN6" s="21">
        <f>IF(IF(AND(ISNA(IN$5),ISNA(IM$5)),IM6*(1+$C$11),IF(AND(IM$5&gt;0,ISNA(IN$5)),IM6*(1+$C$11),IN$5))&gt;$C$21,$C$21,IF(AND(ISNA(IN$5),ISNA(IM$5)),IM6*(1+$C$11),IF(AND(IM$5&gt;0,ISNA(IN$5)),IM6*(1+$C$11),IN$5)))</f>
        <v>33513576.800000001</v>
      </c>
    </row>
    <row r="7" spans="2:248" x14ac:dyDescent="0.3">
      <c r="B7" s="19" t="s">
        <v>511</v>
      </c>
      <c r="C7" s="21">
        <f>VLOOKUP(B2,Country_Data!C:G,5,FALSE)</f>
        <v>266</v>
      </c>
      <c r="F7" s="19" t="s">
        <v>517</v>
      </c>
      <c r="G7" s="21" t="e">
        <f ca="1">IF(Projections_Data!G$4+2-$C$9&lt;2,#N/A,IF(VLOOKUP($B$2,Deaths_since_10!$H:$KU,Projections_Data!G$4+2-$C$9,FALSE)=0,#N/A,VLOOKUP($B$2,Deaths_since_10!$H:$KU,Projections_Data!G$4+2-$C$9,FALSE)))</f>
        <v>#N/A</v>
      </c>
      <c r="H7" s="21" t="e">
        <f ca="1">IF(Projections_Data!H$4+2-$C$9&lt;2,#N/A,IF(VLOOKUP($B$2,Deaths_since_10!$H:$KU,Projections_Data!H$4+2-$C$9,FALSE)=0,#N/A,VLOOKUP($B$2,Deaths_since_10!$H:$KU,Projections_Data!H$4+2-$C$9,FALSE)))</f>
        <v>#N/A</v>
      </c>
      <c r="I7" s="21" t="e">
        <f ca="1">IF(Projections_Data!I$4+2-$C$9&lt;2,#N/A,IF(VLOOKUP($B$2,Deaths_since_10!$H:$KU,Projections_Data!I$4+2-$C$9,FALSE)=0,#N/A,VLOOKUP($B$2,Deaths_since_10!$H:$KU,Projections_Data!I$4+2-$C$9,FALSE)))</f>
        <v>#N/A</v>
      </c>
      <c r="J7" s="21" t="e">
        <f ca="1">IF(Projections_Data!J$4+2-$C$9&lt;2,NA(),IF(VLOOKUP($B$2,Deaths_since_10!$H:$KU,Projections_Data!J$4+2-$C$9,FALSE)=0,NA(),VLOOKUP($B$2,Deaths_since_10!$H:$KU,Projections_Data!J$4+2-$C$9,FALSE)))</f>
        <v>#N/A</v>
      </c>
      <c r="K7" s="21" t="e">
        <f ca="1">IF(Projections_Data!K$4+2-$C$9&lt;2,NA(),IF(VLOOKUP($B$2,Deaths_since_10!$H:$KU,Projections_Data!K$4+2-$C$9,FALSE)=0,NA(),VLOOKUP($B$2,Deaths_since_10!$H:$KU,Projections_Data!K$4+2-$C$9,FALSE)))</f>
        <v>#N/A</v>
      </c>
      <c r="L7" s="21" t="e">
        <f ca="1">IF(Projections_Data!L$4+2-$C$9&lt;2,NA(),IF(VLOOKUP($B$2,Deaths_since_10!$H:$KU,Projections_Data!L$4+2-$C$9,FALSE)=0,NA(),VLOOKUP($B$2,Deaths_since_10!$H:$KU,Projections_Data!L$4+2-$C$9,FALSE)))</f>
        <v>#N/A</v>
      </c>
      <c r="M7" s="21" t="e">
        <f ca="1">IF(Projections_Data!M$4+2-$C$9&lt;2,NA(),IF(VLOOKUP($B$2,Deaths_since_10!$H:$KU,Projections_Data!M$4+2-$C$9,FALSE)=0,NA(),VLOOKUP($B$2,Deaths_since_10!$H:$KU,Projections_Data!M$4+2-$C$9,FALSE)))</f>
        <v>#N/A</v>
      </c>
      <c r="N7" s="21" t="e">
        <f ca="1">IF(Projections_Data!N$4+2-$C$9&lt;2,NA(),IF(VLOOKUP($B$2,Deaths_since_10!$H:$KU,Projections_Data!N$4+2-$C$9,FALSE)=0,NA(),VLOOKUP($B$2,Deaths_since_10!$H:$KU,Projections_Data!N$4+2-$C$9,FALSE)))</f>
        <v>#N/A</v>
      </c>
      <c r="O7" s="21" t="e">
        <f ca="1">IF(Projections_Data!O$4+2-$C$9&lt;2,NA(),IF(VLOOKUP($B$2,Deaths_since_10!$H:$KU,Projections_Data!O$4+2-$C$9,FALSE)=0,NA(),VLOOKUP($B$2,Deaths_since_10!$H:$KU,Projections_Data!O$4+2-$C$9,FALSE)))</f>
        <v>#N/A</v>
      </c>
      <c r="P7" s="21" t="e">
        <f ca="1">IF(Projections_Data!P$4+2-$C$9&lt;2,NA(),IF(VLOOKUP($B$2,Deaths_since_10!$H:$KU,Projections_Data!P$4+2-$C$9,FALSE)=0,NA(),VLOOKUP($B$2,Deaths_since_10!$H:$KU,Projections_Data!P$4+2-$C$9,FALSE)))</f>
        <v>#N/A</v>
      </c>
      <c r="Q7" s="21" t="e">
        <f ca="1">IF(Projections_Data!Q$4+2-$C$9&lt;2,NA(),IF(VLOOKUP($B$2,Deaths_since_10!$H:$KU,Projections_Data!Q$4+2-$C$9,FALSE)=0,NA(),VLOOKUP($B$2,Deaths_since_10!$H:$KU,Projections_Data!Q$4+2-$C$9,FALSE)))</f>
        <v>#N/A</v>
      </c>
      <c r="R7" s="21" t="e">
        <f ca="1">IF(Projections_Data!R$4+2-$C$9&lt;2,NA(),IF(VLOOKUP($B$2,Deaths_since_10!$H:$KU,Projections_Data!R$4+2-$C$9,FALSE)=0,NA(),VLOOKUP($B$2,Deaths_since_10!$H:$KU,Projections_Data!R$4+2-$C$9,FALSE)))</f>
        <v>#N/A</v>
      </c>
      <c r="S7" s="21" t="e">
        <f ca="1">IF(Projections_Data!S$4+2-$C$9&lt;2,NA(),IF(VLOOKUP($B$2,Deaths_since_10!$H:$KU,Projections_Data!S$4+2-$C$9,FALSE)=0,NA(),VLOOKUP($B$2,Deaths_since_10!$H:$KU,Projections_Data!S$4+2-$C$9,FALSE)))</f>
        <v>#N/A</v>
      </c>
      <c r="T7" s="21">
        <f ca="1">IF(Projections_Data!T$4+2-$C$9&lt;2,NA(),IF(VLOOKUP($B$2,Deaths_since_10!$H:$KU,Projections_Data!T$4+2-$C$9,FALSE)=0,NA(),VLOOKUP($B$2,Deaths_since_10!$H:$KU,Projections_Data!T$4+2-$C$9,FALSE)))</f>
        <v>9</v>
      </c>
      <c r="U7" s="21">
        <f ca="1">IF(Projections_Data!U$4+2-$C$9&lt;2,NA(),IF(VLOOKUP($B$2,Deaths_since_10!$H:$KU,Projections_Data!U$4+2-$C$9,FALSE)=0,NA(),VLOOKUP($B$2,Deaths_since_10!$H:$KU,Projections_Data!U$4+2-$C$9,FALSE)))</f>
        <v>11</v>
      </c>
      <c r="V7" s="21">
        <f ca="1">IF(Projections_Data!V$4+2-$C$9&lt;2,NA(),IF(VLOOKUP($B$2,Deaths_since_10!$H:$KU,Projections_Data!V$4+2-$C$9,FALSE)=0,NA(),VLOOKUP($B$2,Deaths_since_10!$H:$KU,Projections_Data!V$4+2-$C$9,FALSE)))</f>
        <v>17</v>
      </c>
      <c r="W7" s="21">
        <f ca="1">IF(Projections_Data!W$4+2-$C$9&lt;2,NA(),IF(VLOOKUP($B$2,Deaths_since_10!$H:$KU,Projections_Data!W$4+2-$C$9,FALSE)=0,NA(),VLOOKUP($B$2,Deaths_since_10!$H:$KU,Projections_Data!W$4+2-$C$9,FALSE)))</f>
        <v>24</v>
      </c>
      <c r="X7" s="21">
        <f ca="1">IF(Projections_Data!X$4+2-$C$9&lt;2,NA(),IF(VLOOKUP($B$2,Deaths_since_10!$H:$KU,Projections_Data!X$4+2-$C$9,FALSE)=0,NA(),VLOOKUP($B$2,Deaths_since_10!$H:$KU,Projections_Data!X$4+2-$C$9,FALSE)))</f>
        <v>28</v>
      </c>
      <c r="Y7" s="21">
        <f ca="1">IF(Projections_Data!Y$4+2-$C$9&lt;2,NA(),IF(VLOOKUP($B$2,Deaths_since_10!$H:$KU,Projections_Data!Y$4+2-$C$9,FALSE)=0,NA(),VLOOKUP($B$2,Deaths_since_10!$H:$KU,Projections_Data!Y$4+2-$C$9,FALSE)))</f>
        <v>44</v>
      </c>
      <c r="Z7" s="21">
        <f ca="1">IF(Projections_Data!Z$4+2-$C$9&lt;2,NA(),IF(VLOOKUP($B$2,Deaths_since_10!$H:$KU,Projections_Data!Z$4+2-$C$9,FALSE)=0,NA(),VLOOKUP($B$2,Deaths_since_10!$H:$KU,Projections_Data!Z$4+2-$C$9,FALSE)))</f>
        <v>67</v>
      </c>
      <c r="AA7" s="21">
        <f ca="1">IF(Projections_Data!AA$4+2-$C$9&lt;2,NA(),IF(VLOOKUP($B$2,Deaths_since_10!$H:$KU,Projections_Data!AA$4+2-$C$9,FALSE)=0,NA(),VLOOKUP($B$2,Deaths_since_10!$H:$KU,Projections_Data!AA$4+2-$C$9,FALSE)))</f>
        <v>84</v>
      </c>
      <c r="AB7" s="21">
        <f ca="1">IF(Projections_Data!AB$4+2-$C$9&lt;2,NA(),IF(VLOOKUP($B$2,Deaths_since_10!$H:$KU,Projections_Data!AB$4+2-$C$9,FALSE)=0,NA(),VLOOKUP($B$2,Deaths_since_10!$H:$KU,Projections_Data!AB$4+2-$C$9,FALSE)))</f>
        <v>94</v>
      </c>
      <c r="AC7" s="21" t="e">
        <f ca="1">IF(Projections_Data!AC$4+2-$C$9&lt;2,NA(),IF(VLOOKUP($B$2,Deaths_since_10!$H:$KU,Projections_Data!AC$4+2-$C$9,FALSE)=0,NA(),VLOOKUP($B$2,Deaths_since_10!$H:$KU,Projections_Data!AC$4+2-$C$9,FALSE)))</f>
        <v>#N/A</v>
      </c>
      <c r="AD7" s="21" t="e">
        <f ca="1">IF(Projections_Data!AD$4+2-$C$9&lt;2,NA(),IF(VLOOKUP($B$2,Deaths_since_10!$H:$KU,Projections_Data!AD$4+2-$C$9,FALSE)=0,NA(),VLOOKUP($B$2,Deaths_since_10!$H:$KU,Projections_Data!AD$4+2-$C$9,FALSE)))</f>
        <v>#N/A</v>
      </c>
      <c r="AE7" s="21" t="e">
        <f ca="1">IF(Projections_Data!AE$4+2-$C$9&lt;2,NA(),IF(VLOOKUP($B$2,Deaths_since_10!$H:$KU,Projections_Data!AE$4+2-$C$9,FALSE)=0,NA(),VLOOKUP($B$2,Deaths_since_10!$H:$KU,Projections_Data!AE$4+2-$C$9,FALSE)))</f>
        <v>#N/A</v>
      </c>
      <c r="AF7" s="21" t="e">
        <f ca="1">IF(Projections_Data!AF$4+2-$C$9&lt;2,NA(),IF(VLOOKUP($B$2,Deaths_since_10!$H:$KU,Projections_Data!AF$4+2-$C$9,FALSE)=0,NA(),VLOOKUP($B$2,Deaths_since_10!$H:$KU,Projections_Data!AF$4+2-$C$9,FALSE)))</f>
        <v>#N/A</v>
      </c>
      <c r="AG7" s="21" t="e">
        <f ca="1">IF(Projections_Data!AG$4+2-$C$9&lt;2,NA(),IF(VLOOKUP($B$2,Deaths_since_10!$H:$KU,Projections_Data!AG$4+2-$C$9,FALSE)=0,NA(),VLOOKUP($B$2,Deaths_since_10!$H:$KU,Projections_Data!AG$4+2-$C$9,FALSE)))</f>
        <v>#N/A</v>
      </c>
      <c r="AH7" s="21" t="e">
        <f ca="1">IF(Projections_Data!AH$4+2-$C$9&lt;2,NA(),IF(VLOOKUP($B$2,Deaths_since_10!$H:$KU,Projections_Data!AH$4+2-$C$9,FALSE)=0,NA(),VLOOKUP($B$2,Deaths_since_10!$H:$KU,Projections_Data!AH$4+2-$C$9,FALSE)))</f>
        <v>#N/A</v>
      </c>
      <c r="AI7" s="21" t="e">
        <f ca="1">IF(Projections_Data!AI$4+2-$C$9&lt;2,NA(),IF(VLOOKUP($B$2,Deaths_since_10!$H:$KU,Projections_Data!AI$4+2-$C$9,FALSE)=0,NA(),VLOOKUP($B$2,Deaths_since_10!$H:$KU,Projections_Data!AI$4+2-$C$9,FALSE)))</f>
        <v>#N/A</v>
      </c>
      <c r="AJ7" s="21" t="e">
        <f ca="1">IF(Projections_Data!AJ$4+2-$C$9&lt;2,NA(),IF(VLOOKUP($B$2,Deaths_since_10!$H:$KU,Projections_Data!AJ$4+2-$C$9,FALSE)=0,NA(),VLOOKUP($B$2,Deaths_since_10!$H:$KU,Projections_Data!AJ$4+2-$C$9,FALSE)))</f>
        <v>#N/A</v>
      </c>
      <c r="AK7" s="21" t="e">
        <f ca="1">IF(Projections_Data!AK$4+2-$C$9&lt;2,NA(),IF(VLOOKUP($B$2,Deaths_since_10!$H:$KU,Projections_Data!AK$4+2-$C$9,FALSE)=0,NA(),VLOOKUP($B$2,Deaths_since_10!$H:$KU,Projections_Data!AK$4+2-$C$9,FALSE)))</f>
        <v>#N/A</v>
      </c>
      <c r="AL7" s="21" t="e">
        <f ca="1">IF(Projections_Data!AL$4+2-$C$9&lt;2,NA(),IF(VLOOKUP($B$2,Deaths_since_10!$H:$KU,Projections_Data!AL$4+2-$C$9,FALSE)=0,NA(),VLOOKUP($B$2,Deaths_since_10!$H:$KU,Projections_Data!AL$4+2-$C$9,FALSE)))</f>
        <v>#N/A</v>
      </c>
      <c r="AM7" s="21" t="e">
        <f ca="1">IF(Projections_Data!AM$4+2-$C$9&lt;2,NA(),IF(VLOOKUP($B$2,Deaths_since_10!$H:$KU,Projections_Data!AM$4+2-$C$9,FALSE)=0,NA(),VLOOKUP($B$2,Deaths_since_10!$H:$KU,Projections_Data!AM$4+2-$C$9,FALSE)))</f>
        <v>#N/A</v>
      </c>
      <c r="AN7" s="21" t="e">
        <f ca="1">IF(Projections_Data!AN$4+2-$C$9&lt;2,NA(),IF(VLOOKUP($B$2,Deaths_since_10!$H:$KU,Projections_Data!AN$4+2-$C$9,FALSE)=0,NA(),VLOOKUP($B$2,Deaths_since_10!$H:$KU,Projections_Data!AN$4+2-$C$9,FALSE)))</f>
        <v>#N/A</v>
      </c>
      <c r="AO7" s="21" t="e">
        <f ca="1">IF(Projections_Data!AO$4+2-$C$9&lt;2,NA(),IF(VLOOKUP($B$2,Deaths_since_10!$H:$KU,Projections_Data!AO$4+2-$C$9,FALSE)=0,NA(),VLOOKUP($B$2,Deaths_since_10!$H:$KU,Projections_Data!AO$4+2-$C$9,FALSE)))</f>
        <v>#N/A</v>
      </c>
      <c r="AP7" s="21" t="e">
        <f ca="1">IF(Projections_Data!AP$4+2-$C$9&lt;2,NA(),IF(VLOOKUP($B$2,Deaths_since_10!$H:$KU,Projections_Data!AP$4+2-$C$9,FALSE)=0,NA(),VLOOKUP($B$2,Deaths_since_10!$H:$KU,Projections_Data!AP$4+2-$C$9,FALSE)))</f>
        <v>#N/A</v>
      </c>
      <c r="AQ7" s="21" t="e">
        <f ca="1">IF(Projections_Data!AQ$4+2-$C$9&lt;2,NA(),IF(VLOOKUP($B$2,Deaths_since_10!$H:$KU,Projections_Data!AQ$4+2-$C$9,FALSE)=0,NA(),VLOOKUP($B$2,Deaths_since_10!$H:$KU,Projections_Data!AQ$4+2-$C$9,FALSE)))</f>
        <v>#N/A</v>
      </c>
      <c r="AR7" s="21" t="e">
        <f ca="1">IF(Projections_Data!AR$4+2-$C$9&lt;2,NA(),IF(VLOOKUP($B$2,Deaths_since_10!$H:$KU,Projections_Data!AR$4+2-$C$9,FALSE)=0,NA(),VLOOKUP($B$2,Deaths_since_10!$H:$KU,Projections_Data!AR$4+2-$C$9,FALSE)))</f>
        <v>#N/A</v>
      </c>
      <c r="AS7" s="21" t="e">
        <f ca="1">IF(Projections_Data!AS$4+2-$C$9&lt;2,NA(),IF(VLOOKUP($B$2,Deaths_since_10!$H:$KU,Projections_Data!AS$4+2-$C$9,FALSE)=0,NA(),VLOOKUP($B$2,Deaths_since_10!$H:$KU,Projections_Data!AS$4+2-$C$9,FALSE)))</f>
        <v>#N/A</v>
      </c>
      <c r="AT7" s="21" t="e">
        <f ca="1">IF(Projections_Data!AT$4+2-$C$9&lt;2,NA(),IF(VLOOKUP($B$2,Deaths_since_10!$H:$KU,Projections_Data!AT$4+2-$C$9,FALSE)=0,NA(),VLOOKUP($B$2,Deaths_since_10!$H:$KU,Projections_Data!AT$4+2-$C$9,FALSE)))</f>
        <v>#N/A</v>
      </c>
      <c r="AU7" s="21" t="e">
        <f ca="1">IF(Projections_Data!AU$4+2-$C$9&lt;2,NA(),IF(VLOOKUP($B$2,Deaths_since_10!$H:$KU,Projections_Data!AU$4+2-$C$9,FALSE)=0,NA(),VLOOKUP($B$2,Deaths_since_10!$H:$KU,Projections_Data!AU$4+2-$C$9,FALSE)))</f>
        <v>#N/A</v>
      </c>
      <c r="AV7" s="21" t="e">
        <f ca="1">IF(Projections_Data!AV$4+2-$C$9&lt;2,NA(),IF(VLOOKUP($B$2,Deaths_since_10!$H:$KU,Projections_Data!AV$4+2-$C$9,FALSE)=0,NA(),VLOOKUP($B$2,Deaths_since_10!$H:$KU,Projections_Data!AV$4+2-$C$9,FALSE)))</f>
        <v>#N/A</v>
      </c>
      <c r="AW7" s="21" t="e">
        <f ca="1">IF(Projections_Data!AW$4+2-$C$9&lt;2,NA(),IF(VLOOKUP($B$2,Deaths_since_10!$H:$KU,Projections_Data!AW$4+2-$C$9,FALSE)=0,NA(),VLOOKUP($B$2,Deaths_since_10!$H:$KU,Projections_Data!AW$4+2-$C$9,FALSE)))</f>
        <v>#N/A</v>
      </c>
      <c r="AX7" s="21" t="e">
        <f ca="1">IF(Projections_Data!AX$4+2-$C$9&lt;2,NA(),IF(VLOOKUP($B$2,Deaths_since_10!$H:$KU,Projections_Data!AX$4+2-$C$9,FALSE)=0,NA(),VLOOKUP($B$2,Deaths_since_10!$H:$KU,Projections_Data!AX$4+2-$C$9,FALSE)))</f>
        <v>#N/A</v>
      </c>
      <c r="AY7" s="21" t="e">
        <f ca="1">IF(Projections_Data!AY$4+2-$C$9&lt;2,NA(),IF(VLOOKUP($B$2,Deaths_since_10!$H:$KU,Projections_Data!AY$4+2-$C$9,FALSE)=0,NA(),VLOOKUP($B$2,Deaths_since_10!$H:$KU,Projections_Data!AY$4+2-$C$9,FALSE)))</f>
        <v>#N/A</v>
      </c>
      <c r="AZ7" s="21" t="e">
        <f ca="1">IF(Projections_Data!AZ$4+2-$C$9&lt;2,NA(),IF(VLOOKUP($B$2,Deaths_since_10!$H:$KU,Projections_Data!AZ$4+2-$C$9,FALSE)=0,NA(),VLOOKUP($B$2,Deaths_since_10!$H:$KU,Projections_Data!AZ$4+2-$C$9,FALSE)))</f>
        <v>#N/A</v>
      </c>
      <c r="BA7" s="21" t="e">
        <f ca="1">IF(Projections_Data!BA$4+2-$C$9&lt;2,NA(),IF(VLOOKUP($B$2,Deaths_since_10!$H:$KU,Projections_Data!BA$4+2-$C$9,FALSE)=0,NA(),VLOOKUP($B$2,Deaths_since_10!$H:$KU,Projections_Data!BA$4+2-$C$9,FALSE)))</f>
        <v>#N/A</v>
      </c>
      <c r="BB7" s="21" t="e">
        <f ca="1">IF(Projections_Data!BB$4+2-$C$9&lt;2,NA(),IF(VLOOKUP($B$2,Deaths_since_10!$H:$KU,Projections_Data!BB$4+2-$C$9,FALSE)=0,NA(),VLOOKUP($B$2,Deaths_since_10!$H:$KU,Projections_Data!BB$4+2-$C$9,FALSE)))</f>
        <v>#N/A</v>
      </c>
      <c r="BC7" s="21" t="e">
        <f ca="1">IF(Projections_Data!BC$4+2-$C$9&lt;2,NA(),IF(VLOOKUP($B$2,Deaths_since_10!$H:$KU,Projections_Data!BC$4+2-$C$9,FALSE)=0,NA(),VLOOKUP($B$2,Deaths_since_10!$H:$KU,Projections_Data!BC$4+2-$C$9,FALSE)))</f>
        <v>#N/A</v>
      </c>
      <c r="BD7" s="21" t="e">
        <f ca="1">IF(Projections_Data!BD$4+2-$C$9&lt;2,NA(),IF(VLOOKUP($B$2,Deaths_since_10!$H:$KU,Projections_Data!BD$4+2-$C$9,FALSE)=0,NA(),VLOOKUP($B$2,Deaths_since_10!$H:$KU,Projections_Data!BD$4+2-$C$9,FALSE)))</f>
        <v>#N/A</v>
      </c>
      <c r="BE7" s="21" t="e">
        <f ca="1">IF(Projections_Data!BE$4+2-$C$9&lt;2,NA(),IF(VLOOKUP($B$2,Deaths_since_10!$H:$KU,Projections_Data!BE$4+2-$C$9,FALSE)=0,NA(),VLOOKUP($B$2,Deaths_since_10!$H:$KU,Projections_Data!BE$4+2-$C$9,FALSE)))</f>
        <v>#N/A</v>
      </c>
      <c r="BF7" s="21" t="e">
        <f ca="1">IF(Projections_Data!BF$4+2-$C$9&lt;2,NA(),IF(VLOOKUP($B$2,Deaths_since_10!$H:$KU,Projections_Data!BF$4+2-$C$9,FALSE)=0,NA(),VLOOKUP($B$2,Deaths_since_10!$H:$KU,Projections_Data!BF$4+2-$C$9,FALSE)))</f>
        <v>#N/A</v>
      </c>
      <c r="BG7" s="21" t="e">
        <f ca="1">IF(Projections_Data!BG$4+2-$C$9&lt;2,NA(),IF(VLOOKUP($B$2,Deaths_since_10!$H:$KU,Projections_Data!BG$4+2-$C$9,FALSE)=0,NA(),VLOOKUP($B$2,Deaths_since_10!$H:$KU,Projections_Data!BG$4+2-$C$9,FALSE)))</f>
        <v>#N/A</v>
      </c>
      <c r="BH7" s="21" t="e">
        <f ca="1">IF(Projections_Data!BH$4+2-$C$9&lt;2,NA(),IF(VLOOKUP($B$2,Deaths_since_10!$H:$KU,Projections_Data!BH$4+2-$C$9,FALSE)=0,NA(),VLOOKUP($B$2,Deaths_since_10!$H:$KU,Projections_Data!BH$4+2-$C$9,FALSE)))</f>
        <v>#N/A</v>
      </c>
      <c r="BI7" s="21" t="e">
        <f ca="1">IF(Projections_Data!BI$4+2-$C$9&lt;2,NA(),IF(VLOOKUP($B$2,Deaths_since_10!$H:$KU,Projections_Data!BI$4+2-$C$9,FALSE)=0,NA(),VLOOKUP($B$2,Deaths_since_10!$H:$KU,Projections_Data!BI$4+2-$C$9,FALSE)))</f>
        <v>#N/A</v>
      </c>
      <c r="BJ7" s="21" t="e">
        <f ca="1">IF(Projections_Data!BJ$4+2-$C$9&lt;2,NA(),IF(VLOOKUP($B$2,Deaths_since_10!$H:$KU,Projections_Data!BJ$4+2-$C$9,FALSE)=0,NA(),VLOOKUP($B$2,Deaths_since_10!$H:$KU,Projections_Data!BJ$4+2-$C$9,FALSE)))</f>
        <v>#N/A</v>
      </c>
      <c r="BK7" s="21" t="e">
        <f ca="1">IF(Projections_Data!BK$4+2-$C$9&lt;2,NA(),IF(VLOOKUP($B$2,Deaths_since_10!$H:$KU,Projections_Data!BK$4+2-$C$9,FALSE)=0,NA(),VLOOKUP($B$2,Deaths_since_10!$H:$KU,Projections_Data!BK$4+2-$C$9,FALSE)))</f>
        <v>#N/A</v>
      </c>
      <c r="BL7" s="21" t="e">
        <f ca="1">IF(Projections_Data!BL$4+2-$C$9&lt;2,NA(),IF(VLOOKUP($B$2,Deaths_since_10!$H:$KU,Projections_Data!BL$4+2-$C$9,FALSE)=0,NA(),VLOOKUP($B$2,Deaths_since_10!$H:$KU,Projections_Data!BL$4+2-$C$9,FALSE)))</f>
        <v>#N/A</v>
      </c>
      <c r="BM7" s="21" t="e">
        <f ca="1">IF(Projections_Data!BM$4+2-$C$9&lt;2,NA(),IF(VLOOKUP($B$2,Deaths_since_10!$H:$KU,Projections_Data!BM$4+2-$C$9,FALSE)=0,NA(),VLOOKUP($B$2,Deaths_since_10!$H:$KU,Projections_Data!BM$4+2-$C$9,FALSE)))</f>
        <v>#N/A</v>
      </c>
      <c r="BN7" s="21" t="e">
        <f ca="1">IF(Projections_Data!BN$4+2-$C$9&lt;2,NA(),IF(VLOOKUP($B$2,Deaths_since_10!$H:$KU,Projections_Data!BN$4+2-$C$9,FALSE)=0,NA(),VLOOKUP($B$2,Deaths_since_10!$H:$KU,Projections_Data!BN$4+2-$C$9,FALSE)))</f>
        <v>#N/A</v>
      </c>
      <c r="BO7" s="21" t="e">
        <f ca="1">IF(Projections_Data!BO$4+2-$C$9&lt;2,NA(),IF(VLOOKUP($B$2,Deaths_since_10!$H:$KU,Projections_Data!BO$4+2-$C$9,FALSE)=0,NA(),VLOOKUP($B$2,Deaths_since_10!$H:$KU,Projections_Data!BO$4+2-$C$9,FALSE)))</f>
        <v>#N/A</v>
      </c>
      <c r="BP7" s="21" t="e">
        <f ca="1">IF(Projections_Data!BP$4+2-$C$9&lt;2,NA(),IF(VLOOKUP($B$2,Deaths_since_10!$H:$KU,Projections_Data!BP$4+2-$C$9,FALSE)=0,NA(),VLOOKUP($B$2,Deaths_since_10!$H:$KU,Projections_Data!BP$4+2-$C$9,FALSE)))</f>
        <v>#N/A</v>
      </c>
      <c r="BQ7" s="21" t="e">
        <f ca="1">IF(Projections_Data!BQ$4+2-$C$9&lt;2,NA(),IF(VLOOKUP($B$2,Deaths_since_10!$H:$KU,Projections_Data!BQ$4+2-$C$9,FALSE)=0,NA(),VLOOKUP($B$2,Deaths_since_10!$H:$KU,Projections_Data!BQ$4+2-$C$9,FALSE)))</f>
        <v>#N/A</v>
      </c>
      <c r="BR7" s="21" t="e">
        <f ca="1">IF(Projections_Data!BR$4+2-$C$9&lt;2,NA(),IF(VLOOKUP($B$2,Deaths_since_10!$H:$KU,Projections_Data!BR$4+2-$C$9,FALSE)=0,NA(),VLOOKUP($B$2,Deaths_since_10!$H:$KU,Projections_Data!BR$4+2-$C$9,FALSE)))</f>
        <v>#N/A</v>
      </c>
      <c r="BS7" s="21" t="e">
        <f ca="1">IF(Projections_Data!BS$4+2-$C$9&lt;2,NA(),IF(VLOOKUP($B$2,Deaths_since_10!$H:$KU,Projections_Data!BS$4+2-$C$9,FALSE)=0,NA(),VLOOKUP($B$2,Deaths_since_10!$H:$KU,Projections_Data!BS$4+2-$C$9,FALSE)))</f>
        <v>#N/A</v>
      </c>
      <c r="BT7" s="21" t="e">
        <f ca="1">IF(Projections_Data!BT$4+2-$C$9&lt;2,NA(),IF(VLOOKUP($B$2,Deaths_since_10!$H:$KU,Projections_Data!BT$4+2-$C$9,FALSE)=0,NA(),VLOOKUP($B$2,Deaths_since_10!$H:$KU,Projections_Data!BT$4+2-$C$9,FALSE)))</f>
        <v>#N/A</v>
      </c>
      <c r="BU7" s="21" t="e">
        <f ca="1">IF(Projections_Data!BU$4+2-$C$9&lt;2,NA(),IF(VLOOKUP($B$2,Deaths_since_10!$H:$KU,Projections_Data!BU$4+2-$C$9,FALSE)=0,NA(),VLOOKUP($B$2,Deaths_since_10!$H:$KU,Projections_Data!BU$4+2-$C$9,FALSE)))</f>
        <v>#N/A</v>
      </c>
      <c r="BV7" s="21" t="e">
        <f ca="1">IF(Projections_Data!BV$4+2-$C$9&lt;2,NA(),IF(VLOOKUP($B$2,Deaths_since_10!$H:$KU,Projections_Data!BV$4+2-$C$9,FALSE)=0,NA(),VLOOKUP($B$2,Deaths_since_10!$H:$KU,Projections_Data!BV$4+2-$C$9,FALSE)))</f>
        <v>#N/A</v>
      </c>
      <c r="BW7" s="21" t="e">
        <f ca="1">IF(Projections_Data!BW$4+2-$C$9&lt;2,NA(),IF(VLOOKUP($B$2,Deaths_since_10!$H:$KU,Projections_Data!BW$4+2-$C$9,FALSE)=0,NA(),VLOOKUP($B$2,Deaths_since_10!$H:$KU,Projections_Data!BW$4+2-$C$9,FALSE)))</f>
        <v>#N/A</v>
      </c>
      <c r="BX7" s="21" t="e">
        <f ca="1">IF(Projections_Data!BX$4+2-$C$9&lt;2,NA(),IF(VLOOKUP($B$2,Deaths_since_10!$H:$KU,Projections_Data!BX$4+2-$C$9,FALSE)=0,NA(),VLOOKUP($B$2,Deaths_since_10!$H:$KU,Projections_Data!BX$4+2-$C$9,FALSE)))</f>
        <v>#N/A</v>
      </c>
      <c r="BY7" s="21" t="e">
        <f ca="1">IF(Projections_Data!BY$4+2-$C$9&lt;2,NA(),IF(VLOOKUP($B$2,Deaths_since_10!$H:$KU,Projections_Data!BY$4+2-$C$9,FALSE)=0,NA(),VLOOKUP($B$2,Deaths_since_10!$H:$KU,Projections_Data!BY$4+2-$C$9,FALSE)))</f>
        <v>#N/A</v>
      </c>
      <c r="BZ7" s="21" t="e">
        <f ca="1">IF(Projections_Data!BZ$4+2-$C$9&lt;2,NA(),IF(VLOOKUP($B$2,Deaths_since_10!$H:$KU,Projections_Data!BZ$4+2-$C$9,FALSE)=0,NA(),VLOOKUP($B$2,Deaths_since_10!$H:$KU,Projections_Data!BZ$4+2-$C$9,FALSE)))</f>
        <v>#N/A</v>
      </c>
      <c r="CA7" s="21" t="e">
        <f ca="1">IF(Projections_Data!CA$4+2-$C$9&lt;2,NA(),IF(VLOOKUP($B$2,Deaths_since_10!$H:$KU,Projections_Data!CA$4+2-$C$9,FALSE)=0,NA(),VLOOKUP($B$2,Deaths_since_10!$H:$KU,Projections_Data!CA$4+2-$C$9,FALSE)))</f>
        <v>#N/A</v>
      </c>
      <c r="CB7" s="21" t="e">
        <f ca="1">IF(Projections_Data!CB$4+2-$C$9&lt;2,NA(),IF(VLOOKUP($B$2,Deaths_since_10!$H:$KU,Projections_Data!CB$4+2-$C$9,FALSE)=0,NA(),VLOOKUP($B$2,Deaths_since_10!$H:$KU,Projections_Data!CB$4+2-$C$9,FALSE)))</f>
        <v>#N/A</v>
      </c>
      <c r="CC7" s="21" t="e">
        <f ca="1">IF(Projections_Data!CC$4+2-$C$9&lt;2,NA(),IF(VLOOKUP($B$2,Deaths_since_10!$H:$KU,Projections_Data!CC$4+2-$C$9,FALSE)=0,NA(),VLOOKUP($B$2,Deaths_since_10!$H:$KU,Projections_Data!CC$4+2-$C$9,FALSE)))</f>
        <v>#N/A</v>
      </c>
      <c r="CD7" s="21" t="e">
        <f ca="1">IF(Projections_Data!CD$4+2-$C$9&lt;2,NA(),IF(VLOOKUP($B$2,Deaths_since_10!$H:$KU,Projections_Data!CD$4+2-$C$9,FALSE)=0,NA(),VLOOKUP($B$2,Deaths_since_10!$H:$KU,Projections_Data!CD$4+2-$C$9,FALSE)))</f>
        <v>#N/A</v>
      </c>
      <c r="CE7" s="21" t="e">
        <f ca="1">IF(Projections_Data!CE$4+2-$C$9&lt;2,NA(),IF(VLOOKUP($B$2,Deaths_since_10!$H:$KU,Projections_Data!CE$4+2-$C$9,FALSE)=0,NA(),VLOOKUP($B$2,Deaths_since_10!$H:$KU,Projections_Data!CE$4+2-$C$9,FALSE)))</f>
        <v>#N/A</v>
      </c>
      <c r="CF7" s="21" t="e">
        <f ca="1">IF(Projections_Data!CF$4+2-$C$9&lt;2,NA(),IF(VLOOKUP($B$2,Deaths_since_10!$H:$KU,Projections_Data!CF$4+2-$C$9,FALSE)=0,NA(),VLOOKUP($B$2,Deaths_since_10!$H:$KU,Projections_Data!CF$4+2-$C$9,FALSE)))</f>
        <v>#N/A</v>
      </c>
      <c r="CG7" s="21" t="e">
        <f ca="1">IF(Projections_Data!CG$4+2-$C$9&lt;2,NA(),IF(VLOOKUP($B$2,Deaths_since_10!$H:$KU,Projections_Data!CG$4+2-$C$9,FALSE)=0,NA(),VLOOKUP($B$2,Deaths_since_10!$H:$KU,Projections_Data!CG$4+2-$C$9,FALSE)))</f>
        <v>#N/A</v>
      </c>
      <c r="CH7" s="21" t="e">
        <f ca="1">IF(Projections_Data!CH$4+2-$C$9&lt;2,NA(),IF(VLOOKUP($B$2,Deaths_since_10!$H:$KU,Projections_Data!CH$4+2-$C$9,FALSE)=0,NA(),VLOOKUP($B$2,Deaths_since_10!$H:$KU,Projections_Data!CH$4+2-$C$9,FALSE)))</f>
        <v>#N/A</v>
      </c>
      <c r="CI7" s="21" t="e">
        <f ca="1">IF(Projections_Data!CI$4+2-$C$9&lt;2,NA(),IF(VLOOKUP($B$2,Deaths_since_10!$H:$KU,Projections_Data!CI$4+2-$C$9,FALSE)=0,NA(),VLOOKUP($B$2,Deaths_since_10!$H:$KU,Projections_Data!CI$4+2-$C$9,FALSE)))</f>
        <v>#N/A</v>
      </c>
      <c r="CJ7" s="21" t="e">
        <f ca="1">IF(Projections_Data!CJ$4+2-$C$9&lt;2,NA(),IF(VLOOKUP($B$2,Deaths_since_10!$H:$KU,Projections_Data!CJ$4+2-$C$9,FALSE)=0,NA(),VLOOKUP($B$2,Deaths_since_10!$H:$KU,Projections_Data!CJ$4+2-$C$9,FALSE)))</f>
        <v>#N/A</v>
      </c>
      <c r="CK7" s="21" t="e">
        <f ca="1">IF(Projections_Data!CK$4+2-$C$9&lt;2,NA(),IF(VLOOKUP($B$2,Deaths_since_10!$H:$KU,Projections_Data!CK$4+2-$C$9,FALSE)=0,NA(),VLOOKUP($B$2,Deaths_since_10!$H:$KU,Projections_Data!CK$4+2-$C$9,FALSE)))</f>
        <v>#N/A</v>
      </c>
      <c r="CL7" s="21" t="e">
        <f ca="1">IF(Projections_Data!CL$4+2-$C$9&lt;2,NA(),IF(VLOOKUP($B$2,Deaths_since_10!$H:$KU,Projections_Data!CL$4+2-$C$9,FALSE)=0,NA(),VLOOKUP($B$2,Deaths_since_10!$H:$KU,Projections_Data!CL$4+2-$C$9,FALSE)))</f>
        <v>#N/A</v>
      </c>
      <c r="CM7" s="21" t="e">
        <f ca="1">IF(Projections_Data!CM$4+2-$C$9&lt;2,NA(),IF(VLOOKUP($B$2,Deaths_since_10!$H:$KU,Projections_Data!CM$4+2-$C$9,FALSE)=0,NA(),VLOOKUP($B$2,Deaths_since_10!$H:$KU,Projections_Data!CM$4+2-$C$9,FALSE)))</f>
        <v>#N/A</v>
      </c>
      <c r="CN7" s="21" t="e">
        <f ca="1">IF(Projections_Data!CN$4+2-$C$9&lt;2,NA(),IF(VLOOKUP($B$2,Deaths_since_10!$H:$KU,Projections_Data!CN$4+2-$C$9,FALSE)=0,NA(),VLOOKUP($B$2,Deaths_since_10!$H:$KU,Projections_Data!CN$4+2-$C$9,FALSE)))</f>
        <v>#N/A</v>
      </c>
      <c r="CO7" s="21" t="e">
        <f ca="1">IF(Projections_Data!CO$4+2-$C$9&lt;2,NA(),IF(VLOOKUP($B$2,Deaths_since_10!$H:$KU,Projections_Data!CO$4+2-$C$9,FALSE)=0,NA(),VLOOKUP($B$2,Deaths_since_10!$H:$KU,Projections_Data!CO$4+2-$C$9,FALSE)))</f>
        <v>#N/A</v>
      </c>
      <c r="CP7" s="21" t="e">
        <f ca="1">IF(Projections_Data!CP$4+2-$C$9&lt;2,NA(),IF(VLOOKUP($B$2,Deaths_since_10!$H:$KU,Projections_Data!CP$4+2-$C$9,FALSE)=0,NA(),VLOOKUP($B$2,Deaths_since_10!$H:$KU,Projections_Data!CP$4+2-$C$9,FALSE)))</f>
        <v>#N/A</v>
      </c>
      <c r="CQ7" s="21" t="e">
        <f ca="1">IF(Projections_Data!CQ$4+2-$C$9&lt;2,NA(),IF(VLOOKUP($B$2,Deaths_since_10!$H:$KU,Projections_Data!CQ$4+2-$C$9,FALSE)=0,NA(),VLOOKUP($B$2,Deaths_since_10!$H:$KU,Projections_Data!CQ$4+2-$C$9,FALSE)))</f>
        <v>#N/A</v>
      </c>
      <c r="CR7" s="21" t="e">
        <f ca="1">IF(Projections_Data!CR$4+2-$C$9&lt;2,NA(),IF(VLOOKUP($B$2,Deaths_since_10!$H:$KU,Projections_Data!CR$4+2-$C$9,FALSE)=0,NA(),VLOOKUP($B$2,Deaths_since_10!$H:$KU,Projections_Data!CR$4+2-$C$9,FALSE)))</f>
        <v>#N/A</v>
      </c>
      <c r="CS7" s="21" t="e">
        <f ca="1">IF(Projections_Data!CS$4+2-$C$9&lt;2,NA(),IF(VLOOKUP($B$2,Deaths_since_10!$H:$KU,Projections_Data!CS$4+2-$C$9,FALSE)=0,NA(),VLOOKUP($B$2,Deaths_since_10!$H:$KU,Projections_Data!CS$4+2-$C$9,FALSE)))</f>
        <v>#N/A</v>
      </c>
      <c r="CT7" s="21" t="e">
        <f ca="1">IF(Projections_Data!CT$4+2-$C$9&lt;2,NA(),IF(VLOOKUP($B$2,Deaths_since_10!$H:$KU,Projections_Data!CT$4+2-$C$9,FALSE)=0,NA(),VLOOKUP($B$2,Deaths_since_10!$H:$KU,Projections_Data!CT$4+2-$C$9,FALSE)))</f>
        <v>#N/A</v>
      </c>
      <c r="CU7" s="21" t="e">
        <f ca="1">IF(Projections_Data!CU$4+2-$C$9&lt;2,NA(),IF(VLOOKUP($B$2,Deaths_since_10!$H:$KU,Projections_Data!CU$4+2-$C$9,FALSE)=0,NA(),VLOOKUP($B$2,Deaths_since_10!$H:$KU,Projections_Data!CU$4+2-$C$9,FALSE)))</f>
        <v>#N/A</v>
      </c>
      <c r="CV7" s="21" t="e">
        <f ca="1">IF(Projections_Data!CV$4+2-$C$9&lt;2,NA(),IF(VLOOKUP($B$2,Deaths_since_10!$H:$KU,Projections_Data!CV$4+2-$C$9,FALSE)=0,NA(),VLOOKUP($B$2,Deaths_since_10!$H:$KU,Projections_Data!CV$4+2-$C$9,FALSE)))</f>
        <v>#N/A</v>
      </c>
      <c r="CW7" s="21" t="e">
        <f ca="1">IF(Projections_Data!CW$4+2-$C$9&lt;2,NA(),IF(VLOOKUP($B$2,Deaths_since_10!$H:$KU,Projections_Data!CW$4+2-$C$9,FALSE)=0,NA(),VLOOKUP($B$2,Deaths_since_10!$H:$KU,Projections_Data!CW$4+2-$C$9,FALSE)))</f>
        <v>#N/A</v>
      </c>
      <c r="CX7" s="21" t="e">
        <f ca="1">IF(Projections_Data!CX$4+2-$C$9&lt;2,NA(),IF(VLOOKUP($B$2,Deaths_since_10!$H:$KU,Projections_Data!CX$4+2-$C$9,FALSE)=0,NA(),VLOOKUP($B$2,Deaths_since_10!$H:$KU,Projections_Data!CX$4+2-$C$9,FALSE)))</f>
        <v>#N/A</v>
      </c>
      <c r="CY7" s="21" t="e">
        <f ca="1">IF(Projections_Data!CY$4+2-$C$9&lt;2,NA(),IF(VLOOKUP($B$2,Deaths_since_10!$H:$KU,Projections_Data!CY$4+2-$C$9,FALSE)=0,NA(),VLOOKUP($B$2,Deaths_since_10!$H:$KU,Projections_Data!CY$4+2-$C$9,FALSE)))</f>
        <v>#N/A</v>
      </c>
      <c r="CZ7" s="21" t="e">
        <f ca="1">IF(Projections_Data!CZ$4+2-$C$9&lt;2,NA(),IF(VLOOKUP($B$2,Deaths_since_10!$H:$KU,Projections_Data!CZ$4+2-$C$9,FALSE)=0,NA(),VLOOKUP($B$2,Deaths_since_10!$H:$KU,Projections_Data!CZ$4+2-$C$9,FALSE)))</f>
        <v>#N/A</v>
      </c>
      <c r="DA7" s="21" t="e">
        <f ca="1">IF(Projections_Data!DA$4+2-$C$9&lt;2,NA(),IF(VLOOKUP($B$2,Deaths_since_10!$H:$KU,Projections_Data!DA$4+2-$C$9,FALSE)=0,NA(),VLOOKUP($B$2,Deaths_since_10!$H:$KU,Projections_Data!DA$4+2-$C$9,FALSE)))</f>
        <v>#N/A</v>
      </c>
      <c r="DB7" s="21" t="e">
        <f ca="1">IF(Projections_Data!DB$4+2-$C$9&lt;2,NA(),IF(VLOOKUP($B$2,Deaths_since_10!$H:$KU,Projections_Data!DB$4+2-$C$9,FALSE)=0,NA(),VLOOKUP($B$2,Deaths_since_10!$H:$KU,Projections_Data!DB$4+2-$C$9,FALSE)))</f>
        <v>#N/A</v>
      </c>
      <c r="DC7" s="21" t="e">
        <f ca="1">IF(Projections_Data!DC$4+2-$C$9&lt;2,NA(),IF(VLOOKUP($B$2,Deaths_since_10!$H:$KU,Projections_Data!DC$4+2-$C$9,FALSE)=0,NA(),VLOOKUP($B$2,Deaths_since_10!$H:$KU,Projections_Data!DC$4+2-$C$9,FALSE)))</f>
        <v>#N/A</v>
      </c>
      <c r="DD7" s="21" t="e">
        <f ca="1">IF(Projections_Data!DD$4+2-$C$9&lt;2,NA(),IF(VLOOKUP($B$2,Deaths_since_10!$H:$KU,Projections_Data!DD$4+2-$C$9,FALSE)=0,NA(),VLOOKUP($B$2,Deaths_since_10!$H:$KU,Projections_Data!DD$4+2-$C$9,FALSE)))</f>
        <v>#N/A</v>
      </c>
      <c r="DE7" s="21" t="e">
        <f ca="1">IF(Projections_Data!DE$4+2-$C$9&lt;2,NA(),IF(VLOOKUP($B$2,Deaths_since_10!$H:$KU,Projections_Data!DE$4+2-$C$9,FALSE)=0,NA(),VLOOKUP($B$2,Deaths_since_10!$H:$KU,Projections_Data!DE$4+2-$C$9,FALSE)))</f>
        <v>#N/A</v>
      </c>
      <c r="DF7" s="21" t="e">
        <f ca="1">IF(Projections_Data!DF$4+2-$C$9&lt;2,NA(),IF(VLOOKUP($B$2,Deaths_since_10!$H:$KU,Projections_Data!DF$4+2-$C$9,FALSE)=0,NA(),VLOOKUP($B$2,Deaths_since_10!$H:$KU,Projections_Data!DF$4+2-$C$9,FALSE)))</f>
        <v>#N/A</v>
      </c>
      <c r="DG7" s="21" t="e">
        <f ca="1">IF(Projections_Data!DG$4+2-$C$9&lt;2,NA(),IF(VLOOKUP($B$2,Deaths_since_10!$H:$KU,Projections_Data!DG$4+2-$C$9,FALSE)=0,NA(),VLOOKUP($B$2,Deaths_since_10!$H:$KU,Projections_Data!DG$4+2-$C$9,FALSE)))</f>
        <v>#N/A</v>
      </c>
      <c r="DH7" s="21" t="e">
        <f ca="1">IF(Projections_Data!DH$4+2-$C$9&lt;2,NA(),IF(VLOOKUP($B$2,Deaths_since_10!$H:$KU,Projections_Data!DH$4+2-$C$9,FALSE)=0,NA(),VLOOKUP($B$2,Deaths_since_10!$H:$KU,Projections_Data!DH$4+2-$C$9,FALSE)))</f>
        <v>#N/A</v>
      </c>
      <c r="DI7" s="21" t="e">
        <f ca="1">IF(Projections_Data!DI$4+2-$C$9&lt;2,NA(),IF(VLOOKUP($B$2,Deaths_since_10!$H:$KU,Projections_Data!DI$4+2-$C$9,FALSE)=0,NA(),VLOOKUP($B$2,Deaths_since_10!$H:$KU,Projections_Data!DI$4+2-$C$9,FALSE)))</f>
        <v>#N/A</v>
      </c>
      <c r="DJ7" s="21" t="e">
        <f ca="1">IF(Projections_Data!DJ$4+2-$C$9&lt;2,NA(),IF(VLOOKUP($B$2,Deaths_since_10!$H:$KU,Projections_Data!DJ$4+2-$C$9,FALSE)=0,NA(),VLOOKUP($B$2,Deaths_since_10!$H:$KU,Projections_Data!DJ$4+2-$C$9,FALSE)))</f>
        <v>#N/A</v>
      </c>
      <c r="DK7" s="21" t="e">
        <f ca="1">IF(Projections_Data!DK$4+2-$C$9&lt;2,NA(),IF(VLOOKUP($B$2,Deaths_since_10!$H:$KU,Projections_Data!DK$4+2-$C$9,FALSE)=0,NA(),VLOOKUP($B$2,Deaths_since_10!$H:$KU,Projections_Data!DK$4+2-$C$9,FALSE)))</f>
        <v>#N/A</v>
      </c>
      <c r="DL7" s="21" t="e">
        <f ca="1">IF(Projections_Data!DL$4+2-$C$9&lt;2,NA(),IF(VLOOKUP($B$2,Deaths_since_10!$H:$KU,Projections_Data!DL$4+2-$C$9,FALSE)=0,NA(),VLOOKUP($B$2,Deaths_since_10!$H:$KU,Projections_Data!DL$4+2-$C$9,FALSE)))</f>
        <v>#N/A</v>
      </c>
      <c r="DM7" s="21" t="e">
        <f ca="1">IF(Projections_Data!DM$4+2-$C$9&lt;2,NA(),IF(VLOOKUP($B$2,Deaths_since_10!$H:$KU,Projections_Data!DM$4+2-$C$9,FALSE)=0,NA(),VLOOKUP($B$2,Deaths_since_10!$H:$KU,Projections_Data!DM$4+2-$C$9,FALSE)))</f>
        <v>#N/A</v>
      </c>
      <c r="DN7" s="21" t="e">
        <f ca="1">IF(Projections_Data!DN$4+2-$C$9&lt;2,NA(),IF(VLOOKUP($B$2,Deaths_since_10!$H:$KU,Projections_Data!DN$4+2-$C$9,FALSE)=0,NA(),VLOOKUP($B$2,Deaths_since_10!$H:$KU,Projections_Data!DN$4+2-$C$9,FALSE)))</f>
        <v>#N/A</v>
      </c>
      <c r="DO7" s="21" t="e">
        <f ca="1">IF(Projections_Data!DO$4+2-$C$9&lt;2,NA(),IF(VLOOKUP($B$2,Deaths_since_10!$H:$KU,Projections_Data!DO$4+2-$C$9,FALSE)=0,NA(),VLOOKUP($B$2,Deaths_since_10!$H:$KU,Projections_Data!DO$4+2-$C$9,FALSE)))</f>
        <v>#N/A</v>
      </c>
      <c r="DP7" s="21" t="e">
        <f ca="1">IF(Projections_Data!DP$4+2-$C$9&lt;2,NA(),IF(VLOOKUP($B$2,Deaths_since_10!$H:$KU,Projections_Data!DP$4+2-$C$9,FALSE)=0,NA(),VLOOKUP($B$2,Deaths_since_10!$H:$KU,Projections_Data!DP$4+2-$C$9,FALSE)))</f>
        <v>#N/A</v>
      </c>
      <c r="DQ7" s="21" t="e">
        <f ca="1">IF(Projections_Data!DQ$4+2-$C$9&lt;2,NA(),IF(VLOOKUP($B$2,Deaths_since_10!$H:$KU,Projections_Data!DQ$4+2-$C$9,FALSE)=0,NA(),VLOOKUP($B$2,Deaths_since_10!$H:$KU,Projections_Data!DQ$4+2-$C$9,FALSE)))</f>
        <v>#N/A</v>
      </c>
      <c r="DR7" s="21" t="e">
        <f ca="1">IF(Projections_Data!DR$4+2-$C$9&lt;2,NA(),IF(VLOOKUP($B$2,Deaths_since_10!$H:$KU,Projections_Data!DR$4+2-$C$9,FALSE)=0,NA(),VLOOKUP($B$2,Deaths_since_10!$H:$KU,Projections_Data!DR$4+2-$C$9,FALSE)))</f>
        <v>#N/A</v>
      </c>
      <c r="DS7" s="21" t="e">
        <f ca="1">IF(Projections_Data!DS$4+2-$C$9&lt;2,NA(),IF(VLOOKUP($B$2,Deaths_since_10!$H:$KU,Projections_Data!DS$4+2-$C$9,FALSE)=0,NA(),VLOOKUP($B$2,Deaths_since_10!$H:$KU,Projections_Data!DS$4+2-$C$9,FALSE)))</f>
        <v>#N/A</v>
      </c>
      <c r="DT7" s="21" t="e">
        <f ca="1">IF(Projections_Data!DT$4+2-$C$9&lt;2,NA(),IF(VLOOKUP($B$2,Deaths_since_10!$H:$KU,Projections_Data!DT$4+2-$C$9,FALSE)=0,NA(),VLOOKUP($B$2,Deaths_since_10!$H:$KU,Projections_Data!DT$4+2-$C$9,FALSE)))</f>
        <v>#N/A</v>
      </c>
      <c r="DU7" s="21" t="e">
        <f ca="1">IF(Projections_Data!DU$4+2-$C$9&lt;2,NA(),IF(VLOOKUP($B$2,Deaths_since_10!$H:$KU,Projections_Data!DU$4+2-$C$9,FALSE)=0,NA(),VLOOKUP($B$2,Deaths_since_10!$H:$KU,Projections_Data!DU$4+2-$C$9,FALSE)))</f>
        <v>#N/A</v>
      </c>
      <c r="DV7" s="21" t="e">
        <f ca="1">IF(Projections_Data!DV$4+2-$C$9&lt;2,NA(),IF(VLOOKUP($B$2,Deaths_since_10!$H:$KU,Projections_Data!DV$4+2-$C$9,FALSE)=0,NA(),VLOOKUP($B$2,Deaths_since_10!$H:$KU,Projections_Data!DV$4+2-$C$9,FALSE)))</f>
        <v>#N/A</v>
      </c>
      <c r="DW7" s="21" t="e">
        <f ca="1">IF(Projections_Data!DW$4+2-$C$9&lt;2,NA(),IF(VLOOKUP($B$2,Deaths_since_10!$H:$KU,Projections_Data!DW$4+2-$C$9,FALSE)=0,NA(),VLOOKUP($B$2,Deaths_since_10!$H:$KU,Projections_Data!DW$4+2-$C$9,FALSE)))</f>
        <v>#N/A</v>
      </c>
      <c r="DX7" s="21" t="e">
        <f ca="1">IF(Projections_Data!DX$4+2-$C$9&lt;2,NA(),IF(VLOOKUP($B$2,Deaths_since_10!$H:$KU,Projections_Data!DX$4+2-$C$9,FALSE)=0,NA(),VLOOKUP($B$2,Deaths_since_10!$H:$KU,Projections_Data!DX$4+2-$C$9,FALSE)))</f>
        <v>#N/A</v>
      </c>
      <c r="DY7" s="21" t="e">
        <f ca="1">IF(Projections_Data!DY$4+2-$C$9&lt;2,NA(),IF(VLOOKUP($B$2,Deaths_since_10!$H:$KU,Projections_Data!DY$4+2-$C$9,FALSE)=0,NA(),VLOOKUP($B$2,Deaths_since_10!$H:$KU,Projections_Data!DY$4+2-$C$9,FALSE)))</f>
        <v>#N/A</v>
      </c>
      <c r="DZ7" s="21" t="e">
        <f ca="1">IF(Projections_Data!DZ$4+2-$C$9&lt;2,NA(),IF(VLOOKUP($B$2,Deaths_since_10!$H:$KU,Projections_Data!DZ$4+2-$C$9,FALSE)=0,NA(),VLOOKUP($B$2,Deaths_since_10!$H:$KU,Projections_Data!DZ$4+2-$C$9,FALSE)))</f>
        <v>#N/A</v>
      </c>
      <c r="EA7" s="21" t="e">
        <f ca="1">IF(Projections_Data!EA$4+2-$C$9&lt;2,NA(),IF(VLOOKUP($B$2,Deaths_since_10!$H:$KU,Projections_Data!EA$4+2-$C$9,FALSE)=0,NA(),VLOOKUP($B$2,Deaths_since_10!$H:$KU,Projections_Data!EA$4+2-$C$9,FALSE)))</f>
        <v>#N/A</v>
      </c>
      <c r="EB7" s="21" t="e">
        <f ca="1">IF(Projections_Data!EB$4+2-$C$9&lt;2,NA(),IF(VLOOKUP($B$2,Deaths_since_10!$H:$KU,Projections_Data!EB$4+2-$C$9,FALSE)=0,NA(),VLOOKUP($B$2,Deaths_since_10!$H:$KU,Projections_Data!EB$4+2-$C$9,FALSE)))</f>
        <v>#N/A</v>
      </c>
      <c r="EC7" s="21" t="e">
        <f ca="1">IF(Projections_Data!EC$4+2-$C$9&lt;2,NA(),IF(VLOOKUP($B$2,Deaths_since_10!$H:$KU,Projections_Data!EC$4+2-$C$9,FALSE)=0,NA(),VLOOKUP($B$2,Deaths_since_10!$H:$KU,Projections_Data!EC$4+2-$C$9,FALSE)))</f>
        <v>#N/A</v>
      </c>
      <c r="ED7" s="21" t="e">
        <f ca="1">IF(Projections_Data!ED$4+2-$C$9&lt;2,NA(),IF(VLOOKUP($B$2,Deaths_since_10!$H:$KU,Projections_Data!ED$4+2-$C$9,FALSE)=0,NA(),VLOOKUP($B$2,Deaths_since_10!$H:$KU,Projections_Data!ED$4+2-$C$9,FALSE)))</f>
        <v>#N/A</v>
      </c>
      <c r="EE7" s="21" t="e">
        <f ca="1">IF(Projections_Data!EE$4+2-$C$9&lt;2,NA(),IF(VLOOKUP($B$2,Deaths_since_10!$H:$KU,Projections_Data!EE$4+2-$C$9,FALSE)=0,NA(),VLOOKUP($B$2,Deaths_since_10!$H:$KU,Projections_Data!EE$4+2-$C$9,FALSE)))</f>
        <v>#N/A</v>
      </c>
      <c r="EF7" s="21" t="e">
        <f ca="1">IF(Projections_Data!EF$4+2-$C$9&lt;2,NA(),IF(VLOOKUP($B$2,Deaths_since_10!$H:$KU,Projections_Data!EF$4+2-$C$9,FALSE)=0,NA(),VLOOKUP($B$2,Deaths_since_10!$H:$KU,Projections_Data!EF$4+2-$C$9,FALSE)))</f>
        <v>#N/A</v>
      </c>
      <c r="EG7" s="21" t="e">
        <f ca="1">IF(Projections_Data!EG$4+2-$C$9&lt;2,NA(),IF(VLOOKUP($B$2,Deaths_since_10!$H:$KU,Projections_Data!EG$4+2-$C$9,FALSE)=0,NA(),VLOOKUP($B$2,Deaths_since_10!$H:$KU,Projections_Data!EG$4+2-$C$9,FALSE)))</f>
        <v>#N/A</v>
      </c>
      <c r="EH7" s="21" t="e">
        <f ca="1">IF(Projections_Data!EH$4+2-$C$9&lt;2,NA(),IF(VLOOKUP($B$2,Deaths_since_10!$H:$KU,Projections_Data!EH$4+2-$C$9,FALSE)=0,NA(),VLOOKUP($B$2,Deaths_since_10!$H:$KU,Projections_Data!EH$4+2-$C$9,FALSE)))</f>
        <v>#N/A</v>
      </c>
      <c r="EI7" s="21" t="e">
        <f ca="1">IF(Projections_Data!EI$4+2-$C$9&lt;2,NA(),IF(VLOOKUP($B$2,Deaths_since_10!$H:$KU,Projections_Data!EI$4+2-$C$9,FALSE)=0,NA(),VLOOKUP($B$2,Deaths_since_10!$H:$KU,Projections_Data!EI$4+2-$C$9,FALSE)))</f>
        <v>#N/A</v>
      </c>
      <c r="EJ7" s="21" t="e">
        <f ca="1">IF(Projections_Data!EJ$4+2-$C$9&lt;2,NA(),IF(VLOOKUP($B$2,Deaths_since_10!$H:$KU,Projections_Data!EJ$4+2-$C$9,FALSE)=0,NA(),VLOOKUP($B$2,Deaths_since_10!$H:$KU,Projections_Data!EJ$4+2-$C$9,FALSE)))</f>
        <v>#N/A</v>
      </c>
      <c r="EK7" s="21" t="e">
        <f ca="1">IF(Projections_Data!EK$4+2-$C$9&lt;2,NA(),IF(VLOOKUP($B$2,Deaths_since_10!$H:$KU,Projections_Data!EK$4+2-$C$9,FALSE)=0,NA(),VLOOKUP($B$2,Deaths_since_10!$H:$KU,Projections_Data!EK$4+2-$C$9,FALSE)))</f>
        <v>#N/A</v>
      </c>
      <c r="EL7" s="21" t="e">
        <f ca="1">IF(Projections_Data!EL$4+2-$C$9&lt;2,NA(),IF(VLOOKUP($B$2,Deaths_since_10!$H:$KU,Projections_Data!EL$4+2-$C$9,FALSE)=0,NA(),VLOOKUP($B$2,Deaths_since_10!$H:$KU,Projections_Data!EL$4+2-$C$9,FALSE)))</f>
        <v>#N/A</v>
      </c>
      <c r="EM7" s="21" t="e">
        <f ca="1">IF(Projections_Data!EM$4+2-$C$9&lt;2,NA(),IF(VLOOKUP($B$2,Deaths_since_10!$H:$KU,Projections_Data!EM$4+2-$C$9,FALSE)=0,NA(),VLOOKUP($B$2,Deaths_since_10!$H:$KU,Projections_Data!EM$4+2-$C$9,FALSE)))</f>
        <v>#N/A</v>
      </c>
      <c r="EN7" s="21" t="e">
        <f ca="1">IF(Projections_Data!EN$4+2-$C$9&lt;2,NA(),IF(VLOOKUP($B$2,Deaths_since_10!$H:$KU,Projections_Data!EN$4+2-$C$9,FALSE)=0,NA(),VLOOKUP($B$2,Deaths_since_10!$H:$KU,Projections_Data!EN$4+2-$C$9,FALSE)))</f>
        <v>#N/A</v>
      </c>
      <c r="EO7" s="21" t="e">
        <f ca="1">IF(Projections_Data!EO$4+2-$C$9&lt;2,NA(),IF(VLOOKUP($B$2,Deaths_since_10!$H:$KU,Projections_Data!EO$4+2-$C$9,FALSE)=0,NA(),VLOOKUP($B$2,Deaths_since_10!$H:$KU,Projections_Data!EO$4+2-$C$9,FALSE)))</f>
        <v>#N/A</v>
      </c>
      <c r="EP7" s="21" t="e">
        <f ca="1">IF(Projections_Data!EP$4+2-$C$9&lt;2,NA(),IF(VLOOKUP($B$2,Deaths_since_10!$H:$KU,Projections_Data!EP$4+2-$C$9,FALSE)=0,NA(),VLOOKUP($B$2,Deaths_since_10!$H:$KU,Projections_Data!EP$4+2-$C$9,FALSE)))</f>
        <v>#N/A</v>
      </c>
      <c r="EQ7" s="21" t="e">
        <f ca="1">IF(Projections_Data!EQ$4+2-$C$9&lt;2,NA(),IF(VLOOKUP($B$2,Deaths_since_10!$H:$KU,Projections_Data!EQ$4+2-$C$9,FALSE)=0,NA(),VLOOKUP($B$2,Deaths_since_10!$H:$KU,Projections_Data!EQ$4+2-$C$9,FALSE)))</f>
        <v>#N/A</v>
      </c>
      <c r="ER7" s="21" t="e">
        <f ca="1">IF(Projections_Data!ER$4+2-$C$9&lt;2,NA(),IF(VLOOKUP($B$2,Deaths_since_10!$H:$KU,Projections_Data!ER$4+2-$C$9,FALSE)=0,NA(),VLOOKUP($B$2,Deaths_since_10!$H:$KU,Projections_Data!ER$4+2-$C$9,FALSE)))</f>
        <v>#N/A</v>
      </c>
      <c r="ES7" s="21" t="e">
        <f ca="1">IF(Projections_Data!ES$4+2-$C$9&lt;2,NA(),IF(VLOOKUP($B$2,Deaths_since_10!$H:$KU,Projections_Data!ES$4+2-$C$9,FALSE)=0,NA(),VLOOKUP($B$2,Deaths_since_10!$H:$KU,Projections_Data!ES$4+2-$C$9,FALSE)))</f>
        <v>#N/A</v>
      </c>
      <c r="ET7" s="21" t="e">
        <f ca="1">IF(Projections_Data!ET$4+2-$C$9&lt;2,NA(),IF(VLOOKUP($B$2,Deaths_since_10!$H:$KU,Projections_Data!ET$4+2-$C$9,FALSE)=0,NA(),VLOOKUP($B$2,Deaths_since_10!$H:$KU,Projections_Data!ET$4+2-$C$9,FALSE)))</f>
        <v>#N/A</v>
      </c>
      <c r="EU7" s="21" t="e">
        <f ca="1">IF(Projections_Data!EU$4+2-$C$9&lt;2,NA(),IF(VLOOKUP($B$2,Deaths_since_10!$H:$KU,Projections_Data!EU$4+2-$C$9,FALSE)=0,NA(),VLOOKUP($B$2,Deaths_since_10!$H:$KU,Projections_Data!EU$4+2-$C$9,FALSE)))</f>
        <v>#N/A</v>
      </c>
      <c r="EV7" s="21" t="e">
        <f ca="1">IF(Projections_Data!EV$4+2-$C$9&lt;2,NA(),IF(VLOOKUP($B$2,Deaths_since_10!$H:$KU,Projections_Data!EV$4+2-$C$9,FALSE)=0,NA(),VLOOKUP($B$2,Deaths_since_10!$H:$KU,Projections_Data!EV$4+2-$C$9,FALSE)))</f>
        <v>#N/A</v>
      </c>
      <c r="EW7" s="21" t="e">
        <f ca="1">IF(Projections_Data!EW$4+2-$C$9&lt;2,NA(),IF(VLOOKUP($B$2,Deaths_since_10!$H:$KU,Projections_Data!EW$4+2-$C$9,FALSE)=0,NA(),VLOOKUP($B$2,Deaths_since_10!$H:$KU,Projections_Data!EW$4+2-$C$9,FALSE)))</f>
        <v>#N/A</v>
      </c>
      <c r="EX7" s="21" t="e">
        <f ca="1">IF(Projections_Data!EX$4+2-$C$9&lt;2,NA(),IF(VLOOKUP($B$2,Deaths_since_10!$H:$KU,Projections_Data!EX$4+2-$C$9,FALSE)=0,NA(),VLOOKUP($B$2,Deaths_since_10!$H:$KU,Projections_Data!EX$4+2-$C$9,FALSE)))</f>
        <v>#N/A</v>
      </c>
      <c r="EY7" s="21" t="e">
        <f ca="1">IF(Projections_Data!EY$4+2-$C$9&lt;2,NA(),IF(VLOOKUP($B$2,Deaths_since_10!$H:$KU,Projections_Data!EY$4+2-$C$9,FALSE)=0,NA(),VLOOKUP($B$2,Deaths_since_10!$H:$KU,Projections_Data!EY$4+2-$C$9,FALSE)))</f>
        <v>#N/A</v>
      </c>
      <c r="EZ7" s="21" t="e">
        <f ca="1">IF(Projections_Data!EZ$4+2-$C$9&lt;2,NA(),IF(VLOOKUP($B$2,Deaths_since_10!$H:$KU,Projections_Data!EZ$4+2-$C$9,FALSE)=0,NA(),VLOOKUP($B$2,Deaths_since_10!$H:$KU,Projections_Data!EZ$4+2-$C$9,FALSE)))</f>
        <v>#N/A</v>
      </c>
      <c r="FA7" s="21" t="e">
        <f ca="1">IF(Projections_Data!FA$4+2-$C$9&lt;2,NA(),IF(VLOOKUP($B$2,Deaths_since_10!$H:$KU,Projections_Data!FA$4+2-$C$9,FALSE)=0,NA(),VLOOKUP($B$2,Deaths_since_10!$H:$KU,Projections_Data!FA$4+2-$C$9,FALSE)))</f>
        <v>#N/A</v>
      </c>
      <c r="FB7" s="21" t="e">
        <f ca="1">IF(Projections_Data!FB$4+2-$C$9&lt;2,NA(),IF(VLOOKUP($B$2,Deaths_since_10!$H:$KU,Projections_Data!FB$4+2-$C$9,FALSE)=0,NA(),VLOOKUP($B$2,Deaths_since_10!$H:$KU,Projections_Data!FB$4+2-$C$9,FALSE)))</f>
        <v>#N/A</v>
      </c>
      <c r="FC7" s="21" t="e">
        <f ca="1">IF(Projections_Data!FC$4+2-$C$9&lt;2,NA(),IF(VLOOKUP($B$2,Deaths_since_10!$H:$KU,Projections_Data!FC$4+2-$C$9,FALSE)=0,NA(),VLOOKUP($B$2,Deaths_since_10!$H:$KU,Projections_Data!FC$4+2-$C$9,FALSE)))</f>
        <v>#N/A</v>
      </c>
      <c r="FD7" s="21" t="e">
        <f ca="1">IF(Projections_Data!FD$4+2-$C$9&lt;2,NA(),IF(VLOOKUP($B$2,Deaths_since_10!$H:$KU,Projections_Data!FD$4+2-$C$9,FALSE)=0,NA(),VLOOKUP($B$2,Deaths_since_10!$H:$KU,Projections_Data!FD$4+2-$C$9,FALSE)))</f>
        <v>#N/A</v>
      </c>
      <c r="FE7" s="21" t="e">
        <f ca="1">IF(Projections_Data!FE$4+2-$C$9&lt;2,NA(),IF(VLOOKUP($B$2,Deaths_since_10!$H:$KU,Projections_Data!FE$4+2-$C$9,FALSE)=0,NA(),VLOOKUP($B$2,Deaths_since_10!$H:$KU,Projections_Data!FE$4+2-$C$9,FALSE)))</f>
        <v>#N/A</v>
      </c>
      <c r="FF7" s="21" t="e">
        <f ca="1">IF(Projections_Data!FF$4+2-$C$9&lt;2,NA(),IF(VLOOKUP($B$2,Deaths_since_10!$H:$KU,Projections_Data!FF$4+2-$C$9,FALSE)=0,NA(),VLOOKUP($B$2,Deaths_since_10!$H:$KU,Projections_Data!FF$4+2-$C$9,FALSE)))</f>
        <v>#N/A</v>
      </c>
      <c r="FG7" s="21" t="e">
        <f ca="1">IF(Projections_Data!FG$4+2-$C$9&lt;2,NA(),IF(VLOOKUP($B$2,Deaths_since_10!$H:$KU,Projections_Data!FG$4+2-$C$9,FALSE)=0,NA(),VLOOKUP($B$2,Deaths_since_10!$H:$KU,Projections_Data!FG$4+2-$C$9,FALSE)))</f>
        <v>#N/A</v>
      </c>
      <c r="FH7" s="21" t="e">
        <f ca="1">IF(Projections_Data!FH$4+2-$C$9&lt;2,NA(),IF(VLOOKUP($B$2,Deaths_since_10!$H:$KU,Projections_Data!FH$4+2-$C$9,FALSE)=0,NA(),VLOOKUP($B$2,Deaths_since_10!$H:$KU,Projections_Data!FH$4+2-$C$9,FALSE)))</f>
        <v>#N/A</v>
      </c>
      <c r="FI7" s="21" t="e">
        <f ca="1">IF(Projections_Data!FI$4+2-$C$9&lt;2,NA(),IF(VLOOKUP($B$2,Deaths_since_10!$H:$KU,Projections_Data!FI$4+2-$C$9,FALSE)=0,NA(),VLOOKUP($B$2,Deaths_since_10!$H:$KU,Projections_Data!FI$4+2-$C$9,FALSE)))</f>
        <v>#N/A</v>
      </c>
      <c r="FJ7" s="21" t="e">
        <f ca="1">IF(Projections_Data!FJ$4+2-$C$9&lt;2,NA(),IF(VLOOKUP($B$2,Deaths_since_10!$H:$KU,Projections_Data!FJ$4+2-$C$9,FALSE)=0,NA(),VLOOKUP($B$2,Deaths_since_10!$H:$KU,Projections_Data!FJ$4+2-$C$9,FALSE)))</f>
        <v>#N/A</v>
      </c>
      <c r="FK7" s="21" t="e">
        <f ca="1">IF(Projections_Data!FK$4+2-$C$9&lt;2,NA(),IF(VLOOKUP($B$2,Deaths_since_10!$H:$KU,Projections_Data!FK$4+2-$C$9,FALSE)=0,NA(),VLOOKUP($B$2,Deaths_since_10!$H:$KU,Projections_Data!FK$4+2-$C$9,FALSE)))</f>
        <v>#N/A</v>
      </c>
      <c r="FL7" s="21" t="e">
        <f ca="1">IF(Projections_Data!FL$4+2-$C$9&lt;2,NA(),IF(VLOOKUP($B$2,Deaths_since_10!$H:$KU,Projections_Data!FL$4+2-$C$9,FALSE)=0,NA(),VLOOKUP($B$2,Deaths_since_10!$H:$KU,Projections_Data!FL$4+2-$C$9,FALSE)))</f>
        <v>#N/A</v>
      </c>
      <c r="FM7" s="21" t="e">
        <f ca="1">IF(Projections_Data!FM$4+2-$C$9&lt;2,NA(),IF(VLOOKUP($B$2,Deaths_since_10!$H:$KU,Projections_Data!FM$4+2-$C$9,FALSE)=0,NA(),VLOOKUP($B$2,Deaths_since_10!$H:$KU,Projections_Data!FM$4+2-$C$9,FALSE)))</f>
        <v>#N/A</v>
      </c>
      <c r="FN7" s="21" t="e">
        <f ca="1">IF(Projections_Data!FN$4+2-$C$9&lt;2,NA(),IF(VLOOKUP($B$2,Deaths_since_10!$H:$KU,Projections_Data!FN$4+2-$C$9,FALSE)=0,NA(),VLOOKUP($B$2,Deaths_since_10!$H:$KU,Projections_Data!FN$4+2-$C$9,FALSE)))</f>
        <v>#N/A</v>
      </c>
      <c r="FO7" s="21" t="e">
        <f ca="1">IF(Projections_Data!FO$4+2-$C$9&lt;2,NA(),IF(VLOOKUP($B$2,Deaths_since_10!$H:$KU,Projections_Data!FO$4+2-$C$9,FALSE)=0,NA(),VLOOKUP($B$2,Deaths_since_10!$H:$KU,Projections_Data!FO$4+2-$C$9,FALSE)))</f>
        <v>#N/A</v>
      </c>
      <c r="FP7" s="21" t="e">
        <f ca="1">IF(Projections_Data!FP$4+2-$C$9&lt;2,NA(),IF(VLOOKUP($B$2,Deaths_since_10!$H:$KU,Projections_Data!FP$4+2-$C$9,FALSE)=0,NA(),VLOOKUP($B$2,Deaths_since_10!$H:$KU,Projections_Data!FP$4+2-$C$9,FALSE)))</f>
        <v>#N/A</v>
      </c>
      <c r="FQ7" s="21" t="e">
        <f ca="1">IF(Projections_Data!FQ$4+2-$C$9&lt;2,NA(),IF(VLOOKUP($B$2,Deaths_since_10!$H:$KU,Projections_Data!FQ$4+2-$C$9,FALSE)=0,NA(),VLOOKUP($B$2,Deaths_since_10!$H:$KU,Projections_Data!FQ$4+2-$C$9,FALSE)))</f>
        <v>#N/A</v>
      </c>
      <c r="FR7" s="21" t="e">
        <f ca="1">IF(Projections_Data!FR$4+2-$C$9&lt;2,NA(),IF(VLOOKUP($B$2,Deaths_since_10!$H:$KU,Projections_Data!FR$4+2-$C$9,FALSE)=0,NA(),VLOOKUP($B$2,Deaths_since_10!$H:$KU,Projections_Data!FR$4+2-$C$9,FALSE)))</f>
        <v>#N/A</v>
      </c>
      <c r="FS7" s="21" t="e">
        <f ca="1">IF(Projections_Data!FS$4+2-$C$9&lt;2,NA(),IF(VLOOKUP($B$2,Deaths_since_10!$H:$KU,Projections_Data!FS$4+2-$C$9,FALSE)=0,NA(),VLOOKUP($B$2,Deaths_since_10!$H:$KU,Projections_Data!FS$4+2-$C$9,FALSE)))</f>
        <v>#N/A</v>
      </c>
      <c r="FT7" s="21" t="e">
        <f ca="1">IF(Projections_Data!FT$4+2-$C$9&lt;2,NA(),IF(VLOOKUP($B$2,Deaths_since_10!$H:$KU,Projections_Data!FT$4+2-$C$9,FALSE)=0,NA(),VLOOKUP($B$2,Deaths_since_10!$H:$KU,Projections_Data!FT$4+2-$C$9,FALSE)))</f>
        <v>#N/A</v>
      </c>
      <c r="FU7" s="21" t="e">
        <f ca="1">IF(Projections_Data!FU$4+2-$C$9&lt;2,NA(),IF(VLOOKUP($B$2,Deaths_since_10!$H:$KU,Projections_Data!FU$4+2-$C$9,FALSE)=0,NA(),VLOOKUP($B$2,Deaths_since_10!$H:$KU,Projections_Data!FU$4+2-$C$9,FALSE)))</f>
        <v>#N/A</v>
      </c>
      <c r="FV7" s="21" t="e">
        <f ca="1">IF(Projections_Data!FV$4+2-$C$9&lt;2,NA(),IF(VLOOKUP($B$2,Deaths_since_10!$H:$KU,Projections_Data!FV$4+2-$C$9,FALSE)=0,NA(),VLOOKUP($B$2,Deaths_since_10!$H:$KU,Projections_Data!FV$4+2-$C$9,FALSE)))</f>
        <v>#N/A</v>
      </c>
      <c r="FW7" s="21" t="e">
        <f ca="1">IF(Projections_Data!FW$4+2-$C$9&lt;2,NA(),IF(VLOOKUP($B$2,Deaths_since_10!$H:$KU,Projections_Data!FW$4+2-$C$9,FALSE)=0,NA(),VLOOKUP($B$2,Deaths_since_10!$H:$KU,Projections_Data!FW$4+2-$C$9,FALSE)))</f>
        <v>#N/A</v>
      </c>
      <c r="FX7" s="21" t="e">
        <f ca="1">IF(Projections_Data!FX$4+2-$C$9&lt;2,NA(),IF(VLOOKUP($B$2,Deaths_since_10!$H:$KU,Projections_Data!FX$4+2-$C$9,FALSE)=0,NA(),VLOOKUP($B$2,Deaths_since_10!$H:$KU,Projections_Data!FX$4+2-$C$9,FALSE)))</f>
        <v>#N/A</v>
      </c>
      <c r="FY7" s="21" t="e">
        <f ca="1">IF(Projections_Data!FY$4+2-$C$9&lt;2,NA(),IF(VLOOKUP($B$2,Deaths_since_10!$H:$KU,Projections_Data!FY$4+2-$C$9,FALSE)=0,NA(),VLOOKUP($B$2,Deaths_since_10!$H:$KU,Projections_Data!FY$4+2-$C$9,FALSE)))</f>
        <v>#N/A</v>
      </c>
      <c r="FZ7" s="21" t="e">
        <f ca="1">IF(Projections_Data!FZ$4+2-$C$9&lt;2,NA(),IF(VLOOKUP($B$2,Deaths_since_10!$H:$KU,Projections_Data!FZ$4+2-$C$9,FALSE)=0,NA(),VLOOKUP($B$2,Deaths_since_10!$H:$KU,Projections_Data!FZ$4+2-$C$9,FALSE)))</f>
        <v>#N/A</v>
      </c>
      <c r="GA7" s="21" t="e">
        <f ca="1">IF(Projections_Data!GA$4+2-$C$9&lt;2,NA(),IF(VLOOKUP($B$2,Deaths_since_10!$H:$KU,Projections_Data!GA$4+2-$C$9,FALSE)=0,NA(),VLOOKUP($B$2,Deaths_since_10!$H:$KU,Projections_Data!GA$4+2-$C$9,FALSE)))</f>
        <v>#N/A</v>
      </c>
      <c r="GB7" s="21" t="e">
        <f ca="1">IF(Projections_Data!GB$4+2-$C$9&lt;2,NA(),IF(VLOOKUP($B$2,Deaths_since_10!$H:$KU,Projections_Data!GB$4+2-$C$9,FALSE)=0,NA(),VLOOKUP($B$2,Deaths_since_10!$H:$KU,Projections_Data!GB$4+2-$C$9,FALSE)))</f>
        <v>#N/A</v>
      </c>
      <c r="GC7" s="21" t="e">
        <f ca="1">IF(Projections_Data!GC$4+2-$C$9&lt;2,NA(),IF(VLOOKUP($B$2,Deaths_since_10!$H:$KU,Projections_Data!GC$4+2-$C$9,FALSE)=0,NA(),VLOOKUP($B$2,Deaths_since_10!$H:$KU,Projections_Data!GC$4+2-$C$9,FALSE)))</f>
        <v>#N/A</v>
      </c>
      <c r="GD7" s="21" t="e">
        <f ca="1">IF(Projections_Data!GD$4+2-$C$9&lt;2,NA(),IF(VLOOKUP($B$2,Deaths_since_10!$H:$KU,Projections_Data!GD$4+2-$C$9,FALSE)=0,NA(),VLOOKUP($B$2,Deaths_since_10!$H:$KU,Projections_Data!GD$4+2-$C$9,FALSE)))</f>
        <v>#N/A</v>
      </c>
      <c r="GE7" s="21" t="e">
        <f ca="1">IF(Projections_Data!GE$4+2-$C$9&lt;2,NA(),IF(VLOOKUP($B$2,Deaths_since_10!$H:$KU,Projections_Data!GE$4+2-$C$9,FALSE)=0,NA(),VLOOKUP($B$2,Deaths_since_10!$H:$KU,Projections_Data!GE$4+2-$C$9,FALSE)))</f>
        <v>#N/A</v>
      </c>
      <c r="GF7" s="21" t="e">
        <f ca="1">IF(Projections_Data!GF$4+2-$C$9&lt;2,NA(),IF(VLOOKUP($B$2,Deaths_since_10!$H:$KU,Projections_Data!GF$4+2-$C$9,FALSE)=0,NA(),VLOOKUP($B$2,Deaths_since_10!$H:$KU,Projections_Data!GF$4+2-$C$9,FALSE)))</f>
        <v>#N/A</v>
      </c>
      <c r="GG7" s="21" t="e">
        <f ca="1">IF(Projections_Data!GG$4+2-$C$9&lt;2,NA(),IF(VLOOKUP($B$2,Deaths_since_10!$H:$KU,Projections_Data!GG$4+2-$C$9,FALSE)=0,NA(),VLOOKUP($B$2,Deaths_since_10!$H:$KU,Projections_Data!GG$4+2-$C$9,FALSE)))</f>
        <v>#N/A</v>
      </c>
      <c r="GH7" s="21" t="e">
        <f ca="1">IF(Projections_Data!GH$4+2-$C$9&lt;2,NA(),IF(VLOOKUP($B$2,Deaths_since_10!$H:$KU,Projections_Data!GH$4+2-$C$9,FALSE)=0,NA(),VLOOKUP($B$2,Deaths_since_10!$H:$KU,Projections_Data!GH$4+2-$C$9,FALSE)))</f>
        <v>#N/A</v>
      </c>
      <c r="GI7" s="21" t="e">
        <f ca="1">IF(Projections_Data!GI$4+2-$C$9&lt;2,NA(),IF(VLOOKUP($B$2,Deaths_since_10!$H:$KU,Projections_Data!GI$4+2-$C$9,FALSE)=0,NA(),VLOOKUP($B$2,Deaths_since_10!$H:$KU,Projections_Data!GI$4+2-$C$9,FALSE)))</f>
        <v>#N/A</v>
      </c>
      <c r="GJ7" s="21" t="e">
        <f ca="1">IF(Projections_Data!GJ$4+2-$C$9&lt;2,NA(),IF(VLOOKUP($B$2,Deaths_since_10!$H:$KU,Projections_Data!GJ$4+2-$C$9,FALSE)=0,NA(),VLOOKUP($B$2,Deaths_since_10!$H:$KU,Projections_Data!GJ$4+2-$C$9,FALSE)))</f>
        <v>#N/A</v>
      </c>
      <c r="GK7" s="21" t="e">
        <f ca="1">IF(Projections_Data!GK$4+2-$C$9&lt;2,NA(),IF(VLOOKUP($B$2,Deaths_since_10!$H:$KU,Projections_Data!GK$4+2-$C$9,FALSE)=0,NA(),VLOOKUP($B$2,Deaths_since_10!$H:$KU,Projections_Data!GK$4+2-$C$9,FALSE)))</f>
        <v>#N/A</v>
      </c>
      <c r="GL7" s="21" t="e">
        <f ca="1">IF(Projections_Data!GL$4+2-$C$9&lt;2,NA(),IF(VLOOKUP($B$2,Deaths_since_10!$H:$KU,Projections_Data!GL$4+2-$C$9,FALSE)=0,NA(),VLOOKUP($B$2,Deaths_since_10!$H:$KU,Projections_Data!GL$4+2-$C$9,FALSE)))</f>
        <v>#N/A</v>
      </c>
      <c r="GM7" s="21" t="e">
        <f ca="1">IF(Projections_Data!GM$4+2-$C$9&lt;2,NA(),IF(VLOOKUP($B$2,Deaths_since_10!$H:$KU,Projections_Data!GM$4+2-$C$9,FALSE)=0,NA(),VLOOKUP($B$2,Deaths_since_10!$H:$KU,Projections_Data!GM$4+2-$C$9,FALSE)))</f>
        <v>#N/A</v>
      </c>
      <c r="GN7" s="21" t="e">
        <f ca="1">IF(Projections_Data!GN$4+2-$C$9&lt;2,NA(),IF(VLOOKUP($B$2,Deaths_since_10!$H:$KU,Projections_Data!GN$4+2-$C$9,FALSE)=0,NA(),VLOOKUP($B$2,Deaths_since_10!$H:$KU,Projections_Data!GN$4+2-$C$9,FALSE)))</f>
        <v>#N/A</v>
      </c>
      <c r="GO7" s="21" t="e">
        <f ca="1">IF(Projections_Data!GO$4+2-$C$9&lt;2,NA(),IF(VLOOKUP($B$2,Deaths_since_10!$H:$KU,Projections_Data!GO$4+2-$C$9,FALSE)=0,NA(),VLOOKUP($B$2,Deaths_since_10!$H:$KU,Projections_Data!GO$4+2-$C$9,FALSE)))</f>
        <v>#N/A</v>
      </c>
      <c r="GP7" s="21" t="e">
        <f ca="1">IF(Projections_Data!GP$4+2-$C$9&lt;2,NA(),IF(VLOOKUP($B$2,Deaths_since_10!$H:$KU,Projections_Data!GP$4+2-$C$9,FALSE)=0,NA(),VLOOKUP($B$2,Deaths_since_10!$H:$KU,Projections_Data!GP$4+2-$C$9,FALSE)))</f>
        <v>#N/A</v>
      </c>
      <c r="GQ7" s="21" t="e">
        <f ca="1">IF(Projections_Data!GQ$4+2-$C$9&lt;2,NA(),IF(VLOOKUP($B$2,Deaths_since_10!$H:$KU,Projections_Data!GQ$4+2-$C$9,FALSE)=0,NA(),VLOOKUP($B$2,Deaths_since_10!$H:$KU,Projections_Data!GQ$4+2-$C$9,FALSE)))</f>
        <v>#N/A</v>
      </c>
      <c r="GR7" s="21" t="e">
        <f ca="1">IF(Projections_Data!GR$4+2-$C$9&lt;2,NA(),IF(VLOOKUP($B$2,Deaths_since_10!$H:$KU,Projections_Data!GR$4+2-$C$9,FALSE)=0,NA(),VLOOKUP($B$2,Deaths_since_10!$H:$KU,Projections_Data!GR$4+2-$C$9,FALSE)))</f>
        <v>#N/A</v>
      </c>
      <c r="GS7" s="21" t="e">
        <f ca="1">IF(Projections_Data!GS$4+2-$C$9&lt;2,NA(),IF(VLOOKUP($B$2,Deaths_since_10!$H:$KU,Projections_Data!GS$4+2-$C$9,FALSE)=0,NA(),VLOOKUP($B$2,Deaths_since_10!$H:$KU,Projections_Data!GS$4+2-$C$9,FALSE)))</f>
        <v>#N/A</v>
      </c>
      <c r="GT7" s="21" t="e">
        <f ca="1">IF(Projections_Data!GT$4+2-$C$9&lt;2,NA(),IF(VLOOKUP($B$2,Deaths_since_10!$H:$KU,Projections_Data!GT$4+2-$C$9,FALSE)=0,NA(),VLOOKUP($B$2,Deaths_since_10!$H:$KU,Projections_Data!GT$4+2-$C$9,FALSE)))</f>
        <v>#N/A</v>
      </c>
      <c r="GU7" s="21" t="e">
        <f ca="1">IF(Projections_Data!GU$4+2-$C$9&lt;2,NA(),IF(VLOOKUP($B$2,Deaths_since_10!$H:$KU,Projections_Data!GU$4+2-$C$9,FALSE)=0,NA(),VLOOKUP($B$2,Deaths_since_10!$H:$KU,Projections_Data!GU$4+2-$C$9,FALSE)))</f>
        <v>#N/A</v>
      </c>
      <c r="GV7" s="21" t="e">
        <f ca="1">IF(Projections_Data!GV$4+2-$C$9&lt;2,NA(),IF(VLOOKUP($B$2,Deaths_since_10!$H:$KU,Projections_Data!GV$4+2-$C$9,FALSE)=0,NA(),VLOOKUP($B$2,Deaths_since_10!$H:$KU,Projections_Data!GV$4+2-$C$9,FALSE)))</f>
        <v>#N/A</v>
      </c>
      <c r="GW7" s="21" t="e">
        <f ca="1">IF(Projections_Data!GW$4+2-$C$9&lt;2,NA(),IF(VLOOKUP($B$2,Deaths_since_10!$H:$KU,Projections_Data!GW$4+2-$C$9,FALSE)=0,NA(),VLOOKUP($B$2,Deaths_since_10!$H:$KU,Projections_Data!GW$4+2-$C$9,FALSE)))</f>
        <v>#N/A</v>
      </c>
      <c r="GX7" s="21" t="e">
        <f ca="1">IF(Projections_Data!GX$4+2-$C$9&lt;2,NA(),IF(VLOOKUP($B$2,Deaths_since_10!$H:$KU,Projections_Data!GX$4+2-$C$9,FALSE)=0,NA(),VLOOKUP($B$2,Deaths_since_10!$H:$KU,Projections_Data!GX$4+2-$C$9,FALSE)))</f>
        <v>#N/A</v>
      </c>
      <c r="GY7" s="21" t="e">
        <f ca="1">IF(Projections_Data!GY$4+2-$C$9&lt;2,NA(),IF(VLOOKUP($B$2,Deaths_since_10!$H:$KU,Projections_Data!GY$4+2-$C$9,FALSE)=0,NA(),VLOOKUP($B$2,Deaths_since_10!$H:$KU,Projections_Data!GY$4+2-$C$9,FALSE)))</f>
        <v>#N/A</v>
      </c>
      <c r="GZ7" s="21" t="e">
        <f ca="1">IF(Projections_Data!GZ$4+2-$C$9&lt;2,NA(),IF(VLOOKUP($B$2,Deaths_since_10!$H:$KU,Projections_Data!GZ$4+2-$C$9,FALSE)=0,NA(),VLOOKUP($B$2,Deaths_since_10!$H:$KU,Projections_Data!GZ$4+2-$C$9,FALSE)))</f>
        <v>#N/A</v>
      </c>
      <c r="HA7" s="21" t="e">
        <f ca="1">IF(Projections_Data!HA$4+2-$C$9&lt;2,NA(),IF(VLOOKUP($B$2,Deaths_since_10!$H:$KU,Projections_Data!HA$4+2-$C$9,FALSE)=0,NA(),VLOOKUP($B$2,Deaths_since_10!$H:$KU,Projections_Data!HA$4+2-$C$9,FALSE)))</f>
        <v>#N/A</v>
      </c>
      <c r="HB7" s="21" t="e">
        <f ca="1">IF(Projections_Data!HB$4+2-$C$9&lt;2,NA(),IF(VLOOKUP($B$2,Deaths_since_10!$H:$KU,Projections_Data!HB$4+2-$C$9,FALSE)=0,NA(),VLOOKUP($B$2,Deaths_since_10!$H:$KU,Projections_Data!HB$4+2-$C$9,FALSE)))</f>
        <v>#N/A</v>
      </c>
      <c r="HC7" s="21" t="e">
        <f ca="1">IF(Projections_Data!HC$4+2-$C$9&lt;2,NA(),IF(VLOOKUP($B$2,Deaths_since_10!$H:$KU,Projections_Data!HC$4+2-$C$9,FALSE)=0,NA(),VLOOKUP($B$2,Deaths_since_10!$H:$KU,Projections_Data!HC$4+2-$C$9,FALSE)))</f>
        <v>#N/A</v>
      </c>
      <c r="HD7" s="21" t="e">
        <f ca="1">IF(Projections_Data!HD$4+2-$C$9&lt;2,NA(),IF(VLOOKUP($B$2,Deaths_since_10!$H:$KU,Projections_Data!HD$4+2-$C$9,FALSE)=0,NA(),VLOOKUP($B$2,Deaths_since_10!$H:$KU,Projections_Data!HD$4+2-$C$9,FALSE)))</f>
        <v>#N/A</v>
      </c>
      <c r="HE7" s="21" t="e">
        <f ca="1">IF(Projections_Data!HE$4+2-$C$9&lt;2,NA(),IF(VLOOKUP($B$2,Deaths_since_10!$H:$KU,Projections_Data!HE$4+2-$C$9,FALSE)=0,NA(),VLOOKUP($B$2,Deaths_since_10!$H:$KU,Projections_Data!HE$4+2-$C$9,FALSE)))</f>
        <v>#N/A</v>
      </c>
      <c r="HF7" s="21" t="e">
        <f ca="1">IF(Projections_Data!HF$4+2-$C$9&lt;2,NA(),IF(VLOOKUP($B$2,Deaths_since_10!$H:$KU,Projections_Data!HF$4+2-$C$9,FALSE)=0,NA(),VLOOKUP($B$2,Deaths_since_10!$H:$KU,Projections_Data!HF$4+2-$C$9,FALSE)))</f>
        <v>#N/A</v>
      </c>
      <c r="HG7" s="21" t="e">
        <f ca="1">IF(Projections_Data!HG$4+2-$C$9&lt;2,NA(),IF(VLOOKUP($B$2,Deaths_since_10!$H:$KU,Projections_Data!HG$4+2-$C$9,FALSE)=0,NA(),VLOOKUP($B$2,Deaths_since_10!$H:$KU,Projections_Data!HG$4+2-$C$9,FALSE)))</f>
        <v>#N/A</v>
      </c>
      <c r="HH7" s="21" t="e">
        <f ca="1">IF(Projections_Data!HH$4+2-$C$9&lt;2,NA(),IF(VLOOKUP($B$2,Deaths_since_10!$H:$KU,Projections_Data!HH$4+2-$C$9,FALSE)=0,NA(),VLOOKUP($B$2,Deaths_since_10!$H:$KU,Projections_Data!HH$4+2-$C$9,FALSE)))</f>
        <v>#N/A</v>
      </c>
      <c r="HI7" s="21" t="e">
        <f ca="1">IF(Projections_Data!HI$4+2-$C$9&lt;2,NA(),IF(VLOOKUP($B$2,Deaths_since_10!$H:$KU,Projections_Data!HI$4+2-$C$9,FALSE)=0,NA(),VLOOKUP($B$2,Deaths_since_10!$H:$KU,Projections_Data!HI$4+2-$C$9,FALSE)))</f>
        <v>#N/A</v>
      </c>
      <c r="HJ7" s="21" t="e">
        <f ca="1">IF(Projections_Data!HJ$4+2-$C$9&lt;2,NA(),IF(VLOOKUP($B$2,Deaths_since_10!$H:$KU,Projections_Data!HJ$4+2-$C$9,FALSE)=0,NA(),VLOOKUP($B$2,Deaths_since_10!$H:$KU,Projections_Data!HJ$4+2-$C$9,FALSE)))</f>
        <v>#N/A</v>
      </c>
      <c r="HK7" s="21" t="e">
        <f ca="1">IF(Projections_Data!HK$4+2-$C$9&lt;2,NA(),IF(VLOOKUP($B$2,Deaths_since_10!$H:$KU,Projections_Data!HK$4+2-$C$9,FALSE)=0,NA(),VLOOKUP($B$2,Deaths_since_10!$H:$KU,Projections_Data!HK$4+2-$C$9,FALSE)))</f>
        <v>#N/A</v>
      </c>
      <c r="HL7" s="21" t="e">
        <f ca="1">IF(Projections_Data!HL$4+2-$C$9&lt;2,NA(),IF(VLOOKUP($B$2,Deaths_since_10!$H:$KU,Projections_Data!HL$4+2-$C$9,FALSE)=0,NA(),VLOOKUP($B$2,Deaths_since_10!$H:$KU,Projections_Data!HL$4+2-$C$9,FALSE)))</f>
        <v>#N/A</v>
      </c>
      <c r="HM7" s="21" t="e">
        <f ca="1">IF(Projections_Data!HM$4+2-$C$9&lt;2,NA(),IF(VLOOKUP($B$2,Deaths_since_10!$H:$KU,Projections_Data!HM$4+2-$C$9,FALSE)=0,NA(),VLOOKUP($B$2,Deaths_since_10!$H:$KU,Projections_Data!HM$4+2-$C$9,FALSE)))</f>
        <v>#N/A</v>
      </c>
      <c r="HN7" s="21" t="e">
        <f ca="1">IF(Projections_Data!HN$4+2-$C$9&lt;2,NA(),IF(VLOOKUP($B$2,Deaths_since_10!$H:$KU,Projections_Data!HN$4+2-$C$9,FALSE)=0,NA(),VLOOKUP($B$2,Deaths_since_10!$H:$KU,Projections_Data!HN$4+2-$C$9,FALSE)))</f>
        <v>#N/A</v>
      </c>
      <c r="HO7" s="21" t="e">
        <f ca="1">IF(Projections_Data!HO$4+2-$C$9&lt;2,NA(),IF(VLOOKUP($B$2,Deaths_since_10!$H:$KU,Projections_Data!HO$4+2-$C$9,FALSE)=0,NA(),VLOOKUP($B$2,Deaths_since_10!$H:$KU,Projections_Data!HO$4+2-$C$9,FALSE)))</f>
        <v>#N/A</v>
      </c>
      <c r="HP7" s="21" t="e">
        <f ca="1">IF(Projections_Data!HP$4+2-$C$9&lt;2,NA(),IF(VLOOKUP($B$2,Deaths_since_10!$H:$KU,Projections_Data!HP$4+2-$C$9,FALSE)=0,NA(),VLOOKUP($B$2,Deaths_since_10!$H:$KU,Projections_Data!HP$4+2-$C$9,FALSE)))</f>
        <v>#N/A</v>
      </c>
      <c r="HQ7" s="21" t="e">
        <f ca="1">IF(Projections_Data!HQ$4+2-$C$9&lt;2,NA(),IF(VLOOKUP($B$2,Deaths_since_10!$H:$KU,Projections_Data!HQ$4+2-$C$9,FALSE)=0,NA(),VLOOKUP($B$2,Deaths_since_10!$H:$KU,Projections_Data!HQ$4+2-$C$9,FALSE)))</f>
        <v>#N/A</v>
      </c>
      <c r="HR7" s="21" t="e">
        <f ca="1">IF(Projections_Data!HR$4+2-$C$9&lt;2,NA(),IF(VLOOKUP($B$2,Deaths_since_10!$H:$KU,Projections_Data!HR$4+2-$C$9,FALSE)=0,NA(),VLOOKUP($B$2,Deaths_since_10!$H:$KU,Projections_Data!HR$4+2-$C$9,FALSE)))</f>
        <v>#N/A</v>
      </c>
      <c r="HS7" s="21" t="e">
        <f ca="1">IF(Projections_Data!HS$4+2-$C$9&lt;2,NA(),IF(VLOOKUP($B$2,Deaths_since_10!$H:$KU,Projections_Data!HS$4+2-$C$9,FALSE)=0,NA(),VLOOKUP($B$2,Deaths_since_10!$H:$KU,Projections_Data!HS$4+2-$C$9,FALSE)))</f>
        <v>#N/A</v>
      </c>
      <c r="HT7" s="21" t="e">
        <f ca="1">IF(Projections_Data!HT$4+2-$C$9&lt;2,NA(),IF(VLOOKUP($B$2,Deaths_since_10!$H:$KU,Projections_Data!HT$4+2-$C$9,FALSE)=0,NA(),VLOOKUP($B$2,Deaths_since_10!$H:$KU,Projections_Data!HT$4+2-$C$9,FALSE)))</f>
        <v>#N/A</v>
      </c>
      <c r="HU7" s="21" t="e">
        <f ca="1">IF(Projections_Data!HU$4+2-$C$9&lt;2,NA(),IF(VLOOKUP($B$2,Deaths_since_10!$H:$KU,Projections_Data!HU$4+2-$C$9,FALSE)=0,NA(),VLOOKUP($B$2,Deaths_since_10!$H:$KU,Projections_Data!HU$4+2-$C$9,FALSE)))</f>
        <v>#N/A</v>
      </c>
      <c r="HV7" s="21" t="e">
        <f ca="1">IF(Projections_Data!HV$4+2-$C$9&lt;2,NA(),IF(VLOOKUP($B$2,Deaths_since_10!$H:$KU,Projections_Data!HV$4+2-$C$9,FALSE)=0,NA(),VLOOKUP($B$2,Deaths_since_10!$H:$KU,Projections_Data!HV$4+2-$C$9,FALSE)))</f>
        <v>#N/A</v>
      </c>
      <c r="HW7" s="21" t="e">
        <f ca="1">IF(Projections_Data!HW$4+2-$C$9&lt;2,NA(),IF(VLOOKUP($B$2,Deaths_since_10!$H:$KU,Projections_Data!HW$4+2-$C$9,FALSE)=0,NA(),VLOOKUP($B$2,Deaths_since_10!$H:$KU,Projections_Data!HW$4+2-$C$9,FALSE)))</f>
        <v>#N/A</v>
      </c>
      <c r="HX7" s="21" t="e">
        <f ca="1">IF(Projections_Data!HX$4+2-$C$9&lt;2,NA(),IF(VLOOKUP($B$2,Deaths_since_10!$H:$KU,Projections_Data!HX$4+2-$C$9,FALSE)=0,NA(),VLOOKUP($B$2,Deaths_since_10!$H:$KU,Projections_Data!HX$4+2-$C$9,FALSE)))</f>
        <v>#N/A</v>
      </c>
      <c r="HY7" s="21" t="e">
        <f ca="1">IF(Projections_Data!HY$4+2-$C$9&lt;2,NA(),IF(VLOOKUP($B$2,Deaths_since_10!$H:$KU,Projections_Data!HY$4+2-$C$9,FALSE)=0,NA(),VLOOKUP($B$2,Deaths_since_10!$H:$KU,Projections_Data!HY$4+2-$C$9,FALSE)))</f>
        <v>#N/A</v>
      </c>
      <c r="HZ7" s="21" t="e">
        <f ca="1">IF(Projections_Data!HZ$4+2-$C$9&lt;2,NA(),IF(VLOOKUP($B$2,Deaths_since_10!$H:$KU,Projections_Data!HZ$4+2-$C$9,FALSE)=0,NA(),VLOOKUP($B$2,Deaths_since_10!$H:$KU,Projections_Data!HZ$4+2-$C$9,FALSE)))</f>
        <v>#N/A</v>
      </c>
      <c r="IA7" s="21" t="e">
        <f ca="1">IF(Projections_Data!IA$4+2-$C$9&lt;2,NA(),IF(VLOOKUP($B$2,Deaths_since_10!$H:$KU,Projections_Data!IA$4+2-$C$9,FALSE)=0,NA(),VLOOKUP($B$2,Deaths_since_10!$H:$KU,Projections_Data!IA$4+2-$C$9,FALSE)))</f>
        <v>#N/A</v>
      </c>
      <c r="IB7" s="21" t="e">
        <f ca="1">IF(Projections_Data!IB$4+2-$C$9&lt;2,NA(),IF(VLOOKUP($B$2,Deaths_since_10!$H:$KU,Projections_Data!IB$4+2-$C$9,FALSE)=0,NA(),VLOOKUP($B$2,Deaths_since_10!$H:$KU,Projections_Data!IB$4+2-$C$9,FALSE)))</f>
        <v>#N/A</v>
      </c>
      <c r="IC7" s="21" t="e">
        <f ca="1">IF(Projections_Data!IC$4+2-$C$9&lt;2,NA(),IF(VLOOKUP($B$2,Deaths_since_10!$H:$KU,Projections_Data!IC$4+2-$C$9,FALSE)=0,NA(),VLOOKUP($B$2,Deaths_since_10!$H:$KU,Projections_Data!IC$4+2-$C$9,FALSE)))</f>
        <v>#N/A</v>
      </c>
      <c r="ID7" s="21" t="e">
        <f ca="1">IF(Projections_Data!ID$4+2-$C$9&lt;2,NA(),IF(VLOOKUP($B$2,Deaths_since_10!$H:$KU,Projections_Data!ID$4+2-$C$9,FALSE)=0,NA(),VLOOKUP($B$2,Deaths_since_10!$H:$KU,Projections_Data!ID$4+2-$C$9,FALSE)))</f>
        <v>#N/A</v>
      </c>
      <c r="IE7" s="21" t="e">
        <f ca="1">IF(Projections_Data!IE$4+2-$C$9&lt;2,NA(),IF(VLOOKUP($B$2,Deaths_since_10!$H:$KU,Projections_Data!IE$4+2-$C$9,FALSE)=0,NA(),VLOOKUP($B$2,Deaths_since_10!$H:$KU,Projections_Data!IE$4+2-$C$9,FALSE)))</f>
        <v>#N/A</v>
      </c>
      <c r="IF7" s="21" t="e">
        <f ca="1">IF(Projections_Data!IF$4+2-$C$9&lt;2,NA(),IF(VLOOKUP($B$2,Deaths_since_10!$H:$KU,Projections_Data!IF$4+2-$C$9,FALSE)=0,NA(),VLOOKUP($B$2,Deaths_since_10!$H:$KU,Projections_Data!IF$4+2-$C$9,FALSE)))</f>
        <v>#N/A</v>
      </c>
      <c r="IG7" s="21" t="e">
        <f ca="1">IF(Projections_Data!IG$4+2-$C$9&lt;2,NA(),IF(VLOOKUP($B$2,Deaths_since_10!$H:$KU,Projections_Data!IG$4+2-$C$9,FALSE)=0,NA(),VLOOKUP($B$2,Deaths_since_10!$H:$KU,Projections_Data!IG$4+2-$C$9,FALSE)))</f>
        <v>#N/A</v>
      </c>
      <c r="IH7" s="21" t="e">
        <f ca="1">IF(Projections_Data!IH$4+2-$C$9&lt;2,NA(),IF(VLOOKUP($B$2,Deaths_since_10!$H:$KU,Projections_Data!IH$4+2-$C$9,FALSE)=0,NA(),VLOOKUP($B$2,Deaths_since_10!$H:$KU,Projections_Data!IH$4+2-$C$9,FALSE)))</f>
        <v>#N/A</v>
      </c>
      <c r="II7" s="21" t="e">
        <f ca="1">IF(Projections_Data!II$4+2-$C$9&lt;2,NA(),IF(VLOOKUP($B$2,Deaths_since_10!$H:$KU,Projections_Data!II$4+2-$C$9,FALSE)=0,NA(),VLOOKUP($B$2,Deaths_since_10!$H:$KU,Projections_Data!II$4+2-$C$9,FALSE)))</f>
        <v>#N/A</v>
      </c>
      <c r="IJ7" s="21" t="e">
        <f ca="1">IF(Projections_Data!IJ$4+2-$C$9&lt;2,NA(),IF(VLOOKUP($B$2,Deaths_since_10!$H:$KU,Projections_Data!IJ$4+2-$C$9,FALSE)=0,NA(),VLOOKUP($B$2,Deaths_since_10!$H:$KU,Projections_Data!IJ$4+2-$C$9,FALSE)))</f>
        <v>#N/A</v>
      </c>
      <c r="IK7" s="21" t="e">
        <f ca="1">IF(Projections_Data!IK$4+2-$C$9&lt;2,NA(),IF(VLOOKUP($B$2,Deaths_since_10!$H:$KU,Projections_Data!IK$4+2-$C$9,FALSE)=0,NA(),VLOOKUP($B$2,Deaths_since_10!$H:$KU,Projections_Data!IK$4+2-$C$9,FALSE)))</f>
        <v>#N/A</v>
      </c>
      <c r="IL7" s="21" t="e">
        <f ca="1">IF(Projections_Data!IL$4+2-$C$9&lt;2,NA(),IF(VLOOKUP($B$2,Deaths_since_10!$H:$KU,Projections_Data!IL$4+2-$C$9,FALSE)=0,NA(),VLOOKUP($B$2,Deaths_since_10!$H:$KU,Projections_Data!IL$4+2-$C$9,FALSE)))</f>
        <v>#N/A</v>
      </c>
      <c r="IM7" s="21" t="e">
        <f ca="1">IF(Projections_Data!IM$4+2-$C$9&lt;2,NA(),IF(VLOOKUP($B$2,Deaths_since_10!$H:$KU,Projections_Data!IM$4+2-$C$9,FALSE)=0,NA(),VLOOKUP($B$2,Deaths_since_10!$H:$KU,Projections_Data!IM$4+2-$C$9,FALSE)))</f>
        <v>#N/A</v>
      </c>
      <c r="IN7" s="21" t="e">
        <f ca="1">IF(Projections_Data!IN$4+2-$C$9&lt;2,NA(),IF(VLOOKUP($B$2,Deaths_since_10!$H:$KU,Projections_Data!IN$4+2-$C$9,FALSE)=0,NA(),VLOOKUP($B$2,Deaths_since_10!$H:$KU,Projections_Data!IN$4+2-$C$9,FALSE)))</f>
        <v>#N/A</v>
      </c>
    </row>
    <row r="8" spans="2:248" x14ac:dyDescent="0.3">
      <c r="B8" s="19" t="s">
        <v>512</v>
      </c>
      <c r="C8" s="21">
        <f>VLOOKUP(B2,Country_Data!C:H,6,FALSE)</f>
        <v>94</v>
      </c>
      <c r="F8" s="22" t="s">
        <v>574</v>
      </c>
      <c r="G8" s="55" t="e">
        <f t="shared" ref="G8" ca="1" si="15">IF(ISNA(F7),NA(),IF(G4-$C$9&lt;$C$10,(G7/OFFSET(G7,0,-G4+$C$9))^(1/(G4-$C$9)),(G7/OFFSET(G7,0,-$C$10))^(1/$C$10))-1)</f>
        <v>#N/A</v>
      </c>
      <c r="H8" s="55" t="e">
        <f t="shared" ref="H8" ca="1" si="16">IF(ISNA(G7),NA(),IF(H4-$C$9&lt;$C$10,(H7/OFFSET(H7,0,-H4+$C$9))^(1/(H4-$C$9)),(H7/OFFSET(H7,0,-$C$10))^(1/$C$10))-1)</f>
        <v>#N/A</v>
      </c>
      <c r="I8" s="55" t="e">
        <f t="shared" ref="I8" ca="1" si="17">IF(ISNA(H7),NA(),IF(I4-$C$9&lt;$C$10,(I7/OFFSET(I7,0,-I4+$C$9))^(1/(I4-$C$9)),(I7/OFFSET(I7,0,-$C$10))^(1/$C$10))-1)</f>
        <v>#N/A</v>
      </c>
      <c r="J8" s="55" t="e">
        <f t="shared" ref="J8" ca="1" si="18">IF(ISNA(I7),NA(),IF(J4-$C$9&lt;$C$10,(J7/OFFSET(J7,0,-J4+$C$9))^(1/(J4-$C$9)),(J7/OFFSET(J7,0,-$C$10))^(1/$C$10))-1)</f>
        <v>#N/A</v>
      </c>
      <c r="K8" s="55" t="e">
        <f t="shared" ref="K8" ca="1" si="19">IF(ISNA(J7),NA(),IF(K4-$C$9&lt;$C$10,(K7/OFFSET(K7,0,-K4+$C$9))^(1/(K4-$C$9)),(K7/OFFSET(K7,0,-$C$10))^(1/$C$10))-1)</f>
        <v>#N/A</v>
      </c>
      <c r="L8" s="55" t="e">
        <f t="shared" ref="L8" ca="1" si="20">IF(ISNA(K7),NA(),IF(L4-$C$9&lt;$C$10,(L7/OFFSET(L7,0,-L4+$C$9))^(1/(L4-$C$9)),(L7/OFFSET(L7,0,-$C$10))^(1/$C$10))-1)</f>
        <v>#N/A</v>
      </c>
      <c r="M8" s="55" t="e">
        <f t="shared" ref="M8" ca="1" si="21">IF(ISNA(L7),NA(),IF(M4-$C$9&lt;$C$10,(M7/OFFSET(M7,0,-M4+$C$9))^(1/(M4-$C$9)),(M7/OFFSET(M7,0,-$C$10))^(1/$C$10))-1)</f>
        <v>#N/A</v>
      </c>
      <c r="N8" s="55" t="e">
        <f t="shared" ref="N8" ca="1" si="22">IF(ISNA(M7),NA(),IF(N4-$C$9&lt;$C$10,(N7/OFFSET(N7,0,-N4+$C$9))^(1/(N4-$C$9)),(N7/OFFSET(N7,0,-$C$10))^(1/$C$10))-1)</f>
        <v>#N/A</v>
      </c>
      <c r="O8" s="55" t="e">
        <f t="shared" ref="O8" ca="1" si="23">IF(ISNA(N7),NA(),IF(O4-$C$9&lt;$C$10,(O7/OFFSET(O7,0,-O4+$C$9))^(1/(O4-$C$9)),(O7/OFFSET(O7,0,-$C$10))^(1/$C$10))-1)</f>
        <v>#N/A</v>
      </c>
      <c r="P8" s="55" t="e">
        <f t="shared" ref="P8" ca="1" si="24">IF(ISNA(O7),NA(),IF(P4-$C$9&lt;$C$10,(P7/OFFSET(P7,0,-P4+$C$9))^(1/(P4-$C$9)),(P7/OFFSET(P7,0,-$C$10))^(1/$C$10))-1)</f>
        <v>#N/A</v>
      </c>
      <c r="Q8" s="55" t="e">
        <f t="shared" ref="Q8" ca="1" si="25">IF(ISNA(P7),NA(),IF(Q4-$C$9&lt;$C$10,(Q7/OFFSET(Q7,0,-Q4+$C$9))^(1/(Q4-$C$9)),(Q7/OFFSET(Q7,0,-$C$10))^(1/$C$10))-1)</f>
        <v>#N/A</v>
      </c>
      <c r="R8" s="55" t="e">
        <f t="shared" ref="R8" ca="1" si="26">IF(ISNA(Q7),NA(),IF(R4-$C$9&lt;$C$10,(R7/OFFSET(R7,0,-R4+$C$9))^(1/(R4-$C$9)),(R7/OFFSET(R7,0,-$C$10))^(1/$C$10))-1)</f>
        <v>#N/A</v>
      </c>
      <c r="S8" s="55" t="e">
        <f t="shared" ref="S8" ca="1" si="27">IF(ISNA(R7),NA(),IF(S4-$C$9&lt;$C$10,(S7/OFFSET(S7,0,-S4+$C$9))^(1/(S4-$C$9)),(S7/OFFSET(S7,0,-$C$10))^(1/$C$10))-1)</f>
        <v>#N/A</v>
      </c>
      <c r="T8" s="55" t="e">
        <f t="shared" ref="T8" ca="1" si="28">IF(ISNA(S7),NA(),IF(T4-$C$9&lt;$C$10,(T7/OFFSET(T7,0,-T4+$C$9))^(1/(T4-$C$9)),(T7/OFFSET(T7,0,-$C$10))^(1/$C$10))-1)</f>
        <v>#N/A</v>
      </c>
      <c r="U8" s="55">
        <f t="shared" ref="U8" ca="1" si="29">IF(ISNA(T7),NA(),IF(U4-$C$9&lt;$C$10,(U7/OFFSET(U7,0,-U4+$C$9))^(1/(U4-$C$9)),(U7/OFFSET(U7,0,-$C$10))^(1/$C$10))-1)</f>
        <v>0.22222222222222232</v>
      </c>
      <c r="V8" s="55">
        <f t="shared" ref="V8" ca="1" si="30">IF(ISNA(U7),NA(),IF(V4-$C$9&lt;$C$10,(V7/OFFSET(V7,0,-V4+$C$9))^(1/(V4-$C$9)),(V7/OFFSET(V7,0,-$C$10))^(1/$C$10))-1)</f>
        <v>0.37436854187255353</v>
      </c>
      <c r="W8" s="55">
        <f t="shared" ref="W8" ca="1" si="31">IF(ISNA(V7),NA(),IF(W4-$C$9&lt;$C$10,(W7/OFFSET(W7,0,-W4+$C$9))^(1/(W4-$C$9)),(W7/OFFSET(W7,0,-$C$10))^(1/$C$10))-1)</f>
        <v>0.38672254870126932</v>
      </c>
      <c r="X8" s="55">
        <f t="shared" ref="X8" ca="1" si="32">IF(ISNA(W7),NA(),IF(X4-$C$9&lt;$C$10,(X7/OFFSET(X7,0,-X4+$C$9))^(1/(X4-$C$9)),(X7/OFFSET(X7,0,-$C$10))^(1/$C$10))-1)</f>
        <v>0.32809420124341848</v>
      </c>
      <c r="Y8" s="55">
        <f t="shared" ref="Y8" ca="1" si="33">IF(ISNA(X7),NA(),IF(Y4-$C$9&lt;$C$10,(Y7/OFFSET(Y7,0,-Y4+$C$9))^(1/(Y4-$C$9)),(Y7/OFFSET(Y7,0,-$C$10))^(1/$C$10))-1)</f>
        <v>0.37354228352311925</v>
      </c>
      <c r="Z8" s="55">
        <f t="shared" ref="Z8" ca="1" si="34">IF(ISNA(Y7),NA(),IF(Z4-$C$9&lt;$C$10,(Z7/OFFSET(Z7,0,-Z4+$C$9))^(1/(Z4-$C$9)),(Z7/OFFSET(Z7,0,-$C$10))^(1/$C$10))-1)</f>
        <v>0.43527930703195183</v>
      </c>
      <c r="AA8" s="55">
        <f t="shared" ref="AA8" ca="1" si="35">IF(ISNA(Z7),NA(),IF(AA4-$C$9&lt;$C$10,(AA7/OFFSET(AA7,0,-AA4+$C$9))^(1/(AA4-$C$9)),(AA7/OFFSET(AA7,0,-$C$10))^(1/$C$10))-1)</f>
        <v>0.37646785270916117</v>
      </c>
      <c r="AB8" s="55">
        <f t="shared" ref="AB8" ca="1" si="36">IF(ISNA(AA7),NA(),IF(AB4-$C$9&lt;$C$10,(AB7/OFFSET(AB7,0,-AB4+$C$9))^(1/(AB4-$C$9)),(AB7/OFFSET(AB7,0,-$C$10))^(1/$C$10))-1)</f>
        <v>0.31396356370828427</v>
      </c>
      <c r="AC8" s="55" t="e">
        <f t="shared" ref="AC8" ca="1" si="37">IF(ISNA(AB7),NA(),IF(AC4-$C$9&lt;$C$10,(AC7/OFFSET(AC7,0,-AC4+$C$9))^(1/(AC4-$C$9)),(AC7/OFFSET(AC7,0,-$C$10))^(1/$C$10))-1)</f>
        <v>#N/A</v>
      </c>
      <c r="AD8" s="55" t="e">
        <f t="shared" ref="AD8" ca="1" si="38">IF(ISNA(AC7),NA(),IF(AD4-$C$9&lt;$C$10,(AD7/OFFSET(AD7,0,-AD4+$C$9))^(1/(AD4-$C$9)),(AD7/OFFSET(AD7,0,-$C$10))^(1/$C$10))-1)</f>
        <v>#N/A</v>
      </c>
      <c r="AE8" s="55" t="e">
        <f t="shared" ref="AE8" ca="1" si="39">IF(ISNA(AD7),NA(),IF(AE4-$C$9&lt;$C$10,(AE7/OFFSET(AE7,0,-AE4+$C$9))^(1/(AE4-$C$9)),(AE7/OFFSET(AE7,0,-$C$10))^(1/$C$10))-1)</f>
        <v>#N/A</v>
      </c>
      <c r="AF8" s="55" t="e">
        <f t="shared" ref="AF8" ca="1" si="40">IF(ISNA(AE7),NA(),IF(AF4-$C$9&lt;$C$10,(AF7/OFFSET(AF7,0,-AF4+$C$9))^(1/(AF4-$C$9)),(AF7/OFFSET(AF7,0,-$C$10))^(1/$C$10))-1)</f>
        <v>#N/A</v>
      </c>
      <c r="AG8" s="55" t="e">
        <f t="shared" ref="AG8" ca="1" si="41">IF(ISNA(AF7),NA(),IF(AG4-$C$9&lt;$C$10,(AG7/OFFSET(AG7,0,-AG4+$C$9))^(1/(AG4-$C$9)),(AG7/OFFSET(AG7,0,-$C$10))^(1/$C$10))-1)</f>
        <v>#N/A</v>
      </c>
      <c r="AH8" s="55" t="e">
        <f t="shared" ref="AH8" ca="1" si="42">IF(ISNA(AG7),NA(),IF(AH4-$C$9&lt;$C$10,(AH7/OFFSET(AH7,0,-AH4+$C$9))^(1/(AH4-$C$9)),(AH7/OFFSET(AH7,0,-$C$10))^(1/$C$10))-1)</f>
        <v>#N/A</v>
      </c>
      <c r="AI8" s="55" t="e">
        <f t="shared" ref="AI8" ca="1" si="43">IF(ISNA(AH7),NA(),IF(AI4-$C$9&lt;$C$10,(AI7/OFFSET(AI7,0,-AI4+$C$9))^(1/(AI4-$C$9)),(AI7/OFFSET(AI7,0,-$C$10))^(1/$C$10))-1)</f>
        <v>#N/A</v>
      </c>
      <c r="AJ8" s="55" t="e">
        <f t="shared" ref="AJ8" ca="1" si="44">IF(ISNA(AI7),NA(),IF(AJ4-$C$9&lt;$C$10,(AJ7/OFFSET(AJ7,0,-AJ4+$C$9))^(1/(AJ4-$C$9)),(AJ7/OFFSET(AJ7,0,-$C$10))^(1/$C$10))-1)</f>
        <v>#N/A</v>
      </c>
      <c r="AK8" s="55" t="e">
        <f t="shared" ref="AK8" ca="1" si="45">IF(ISNA(AJ7),NA(),IF(AK4-$C$9&lt;$C$10,(AK7/OFFSET(AK7,0,-AK4+$C$9))^(1/(AK4-$C$9)),(AK7/OFFSET(AK7,0,-$C$10))^(1/$C$10))-1)</f>
        <v>#N/A</v>
      </c>
      <c r="AL8" s="55" t="e">
        <f t="shared" ref="AL8" ca="1" si="46">IF(ISNA(AK7),NA(),IF(AL4-$C$9&lt;$C$10,(AL7/OFFSET(AL7,0,-AL4+$C$9))^(1/(AL4-$C$9)),(AL7/OFFSET(AL7,0,-$C$10))^(1/$C$10))-1)</f>
        <v>#N/A</v>
      </c>
      <c r="AM8" s="55" t="e">
        <f t="shared" ref="AM8" ca="1" si="47">IF(ISNA(AL7),NA(),IF(AM4-$C$9&lt;$C$10,(AM7/OFFSET(AM7,0,-AM4+$C$9))^(1/(AM4-$C$9)),(AM7/OFFSET(AM7,0,-$C$10))^(1/$C$10))-1)</f>
        <v>#N/A</v>
      </c>
      <c r="AN8" s="55" t="e">
        <f t="shared" ref="AN8" ca="1" si="48">IF(ISNA(AM7),NA(),IF(AN4-$C$9&lt;$C$10,(AN7/OFFSET(AN7,0,-AN4+$C$9))^(1/(AN4-$C$9)),(AN7/OFFSET(AN7,0,-$C$10))^(1/$C$10))-1)</f>
        <v>#N/A</v>
      </c>
      <c r="AO8" s="55" t="e">
        <f t="shared" ref="AO8" ca="1" si="49">IF(ISNA(AN7),NA(),IF(AO4-$C$9&lt;$C$10,(AO7/OFFSET(AO7,0,-AO4+$C$9))^(1/(AO4-$C$9)),(AO7/OFFSET(AO7,0,-$C$10))^(1/$C$10))-1)</f>
        <v>#N/A</v>
      </c>
      <c r="AP8" s="55" t="e">
        <f t="shared" ref="AP8" ca="1" si="50">IF(ISNA(AO7),NA(),IF(AP4-$C$9&lt;$C$10,(AP7/OFFSET(AP7,0,-AP4+$C$9))^(1/(AP4-$C$9)),(AP7/OFFSET(AP7,0,-$C$10))^(1/$C$10))-1)</f>
        <v>#N/A</v>
      </c>
      <c r="AQ8" s="55" t="e">
        <f t="shared" ref="AQ8" ca="1" si="51">IF(ISNA(AP7),NA(),IF(AQ4-$C$9&lt;$C$10,(AQ7/OFFSET(AQ7,0,-AQ4+$C$9))^(1/(AQ4-$C$9)),(AQ7/OFFSET(AQ7,0,-$C$10))^(1/$C$10))-1)</f>
        <v>#N/A</v>
      </c>
      <c r="AR8" s="55" t="e">
        <f t="shared" ref="AR8" ca="1" si="52">IF(ISNA(AQ7),NA(),IF(AR4-$C$9&lt;$C$10,(AR7/OFFSET(AR7,0,-AR4+$C$9))^(1/(AR4-$C$9)),(AR7/OFFSET(AR7,0,-$C$10))^(1/$C$10))-1)</f>
        <v>#N/A</v>
      </c>
      <c r="AS8" s="55" t="e">
        <f t="shared" ref="AS8" ca="1" si="53">IF(ISNA(AR7),NA(),IF(AS4-$C$9&lt;$C$10,(AS7/OFFSET(AS7,0,-AS4+$C$9))^(1/(AS4-$C$9)),(AS7/OFFSET(AS7,0,-$C$10))^(1/$C$10))-1)</f>
        <v>#N/A</v>
      </c>
      <c r="AT8" s="55" t="e">
        <f t="shared" ref="AT8" ca="1" si="54">IF(ISNA(AS7),NA(),IF(AT4-$C$9&lt;$C$10,(AT7/OFFSET(AT7,0,-AT4+$C$9))^(1/(AT4-$C$9)),(AT7/OFFSET(AT7,0,-$C$10))^(1/$C$10))-1)</f>
        <v>#N/A</v>
      </c>
      <c r="AU8" s="55" t="e">
        <f t="shared" ref="AU8" ca="1" si="55">IF(ISNA(AT7),NA(),IF(AU4-$C$9&lt;$C$10,(AU7/OFFSET(AU7,0,-AU4+$C$9))^(1/(AU4-$C$9)),(AU7/OFFSET(AU7,0,-$C$10))^(1/$C$10))-1)</f>
        <v>#N/A</v>
      </c>
      <c r="AV8" s="55" t="e">
        <f t="shared" ref="AV8" ca="1" si="56">IF(ISNA(AU7),NA(),IF(AV4-$C$9&lt;$C$10,(AV7/OFFSET(AV7,0,-AV4+$C$9))^(1/(AV4-$C$9)),(AV7/OFFSET(AV7,0,-$C$10))^(1/$C$10))-1)</f>
        <v>#N/A</v>
      </c>
      <c r="AW8" s="55" t="e">
        <f t="shared" ref="AW8" ca="1" si="57">IF(ISNA(AV7),NA(),IF(AW4-$C$9&lt;$C$10,(AW7/OFFSET(AW7,0,-AW4+$C$9))^(1/(AW4-$C$9)),(AW7/OFFSET(AW7,0,-$C$10))^(1/$C$10))-1)</f>
        <v>#N/A</v>
      </c>
      <c r="AX8" s="55" t="e">
        <f t="shared" ref="AX8" ca="1" si="58">IF(ISNA(AW7),NA(),IF(AX4-$C$9&lt;$C$10,(AX7/OFFSET(AX7,0,-AX4+$C$9))^(1/(AX4-$C$9)),(AX7/OFFSET(AX7,0,-$C$10))^(1/$C$10))-1)</f>
        <v>#N/A</v>
      </c>
      <c r="AY8" s="55" t="e">
        <f t="shared" ref="AY8" ca="1" si="59">IF(ISNA(AX7),NA(),IF(AY4-$C$9&lt;$C$10,(AY7/OFFSET(AY7,0,-AY4+$C$9))^(1/(AY4-$C$9)),(AY7/OFFSET(AY7,0,-$C$10))^(1/$C$10))-1)</f>
        <v>#N/A</v>
      </c>
      <c r="AZ8" s="55" t="e">
        <f t="shared" ref="AZ8" ca="1" si="60">IF(ISNA(AY7),NA(),IF(AZ4-$C$9&lt;$C$10,(AZ7/OFFSET(AZ7,0,-AZ4+$C$9))^(1/(AZ4-$C$9)),(AZ7/OFFSET(AZ7,0,-$C$10))^(1/$C$10))-1)</f>
        <v>#N/A</v>
      </c>
      <c r="BA8" s="55" t="e">
        <f t="shared" ref="BA8" ca="1" si="61">IF(ISNA(AZ7),NA(),IF(BA4-$C$9&lt;$C$10,(BA7/OFFSET(BA7,0,-BA4+$C$9))^(1/(BA4-$C$9)),(BA7/OFFSET(BA7,0,-$C$10))^(1/$C$10))-1)</f>
        <v>#N/A</v>
      </c>
      <c r="BB8" s="55" t="e">
        <f t="shared" ref="BB8" ca="1" si="62">IF(ISNA(BA7),NA(),IF(BB4-$C$9&lt;$C$10,(BB7/OFFSET(BB7,0,-BB4+$C$9))^(1/(BB4-$C$9)),(BB7/OFFSET(BB7,0,-$C$10))^(1/$C$10))-1)</f>
        <v>#N/A</v>
      </c>
      <c r="BC8" s="55" t="e">
        <f t="shared" ref="BC8" ca="1" si="63">IF(ISNA(BB7),NA(),IF(BC4-$C$9&lt;$C$10,(BC7/OFFSET(BC7,0,-BC4+$C$9))^(1/(BC4-$C$9)),(BC7/OFFSET(BC7,0,-$C$10))^(1/$C$10))-1)</f>
        <v>#N/A</v>
      </c>
      <c r="BD8" s="55" t="e">
        <f t="shared" ref="BD8" ca="1" si="64">IF(ISNA(BC7),NA(),IF(BD4-$C$9&lt;$C$10,(BD7/OFFSET(BD7,0,-BD4+$C$9))^(1/(BD4-$C$9)),(BD7/OFFSET(BD7,0,-$C$10))^(1/$C$10))-1)</f>
        <v>#N/A</v>
      </c>
      <c r="BE8" s="55" t="e">
        <f t="shared" ref="BE8" ca="1" si="65">IF(ISNA(BD7),NA(),IF(BE4-$C$9&lt;$C$10,(BE7/OFFSET(BE7,0,-BE4+$C$9))^(1/(BE4-$C$9)),(BE7/OFFSET(BE7,0,-$C$10))^(1/$C$10))-1)</f>
        <v>#N/A</v>
      </c>
      <c r="BF8" s="55" t="e">
        <f t="shared" ref="BF8" ca="1" si="66">IF(ISNA(BE7),NA(),IF(BF4-$C$9&lt;$C$10,(BF7/OFFSET(BF7,0,-BF4+$C$9))^(1/(BF4-$C$9)),(BF7/OFFSET(BF7,0,-$C$10))^(1/$C$10))-1)</f>
        <v>#N/A</v>
      </c>
      <c r="BG8" s="55" t="e">
        <f t="shared" ref="BG8" ca="1" si="67">IF(ISNA(BF7),NA(),IF(BG4-$C$9&lt;$C$10,(BG7/OFFSET(BG7,0,-BG4+$C$9))^(1/(BG4-$C$9)),(BG7/OFFSET(BG7,0,-$C$10))^(1/$C$10))-1)</f>
        <v>#N/A</v>
      </c>
      <c r="BH8" s="55" t="e">
        <f t="shared" ref="BH8" ca="1" si="68">IF(ISNA(BG7),NA(),IF(BH4-$C$9&lt;$C$10,(BH7/OFFSET(BH7,0,-BH4+$C$9))^(1/(BH4-$C$9)),(BH7/OFFSET(BH7,0,-$C$10))^(1/$C$10))-1)</f>
        <v>#N/A</v>
      </c>
      <c r="BI8" s="55" t="e">
        <f t="shared" ref="BI8" ca="1" si="69">IF(ISNA(BH7),NA(),IF(BI4-$C$9&lt;$C$10,(BI7/OFFSET(BI7,0,-BI4+$C$9))^(1/(BI4-$C$9)),(BI7/OFFSET(BI7,0,-$C$10))^(1/$C$10))-1)</f>
        <v>#N/A</v>
      </c>
      <c r="BJ8" s="55" t="e">
        <f t="shared" ref="BJ8" ca="1" si="70">IF(ISNA(BI7),NA(),IF(BJ4-$C$9&lt;$C$10,(BJ7/OFFSET(BJ7,0,-BJ4+$C$9))^(1/(BJ4-$C$9)),(BJ7/OFFSET(BJ7,0,-$C$10))^(1/$C$10))-1)</f>
        <v>#N/A</v>
      </c>
      <c r="BK8" s="55" t="e">
        <f t="shared" ref="BK8" ca="1" si="71">IF(ISNA(BJ7),NA(),IF(BK4-$C$9&lt;$C$10,(BK7/OFFSET(BK7,0,-BK4+$C$9))^(1/(BK4-$C$9)),(BK7/OFFSET(BK7,0,-$C$10))^(1/$C$10))-1)</f>
        <v>#N/A</v>
      </c>
      <c r="BL8" s="55" t="e">
        <f t="shared" ref="BL8" ca="1" si="72">IF(ISNA(BK7),NA(),IF(BL4-$C$9&lt;$C$10,(BL7/OFFSET(BL7,0,-BL4+$C$9))^(1/(BL4-$C$9)),(BL7/OFFSET(BL7,0,-$C$10))^(1/$C$10))-1)</f>
        <v>#N/A</v>
      </c>
      <c r="BM8" s="55" t="e">
        <f t="shared" ref="BM8" ca="1" si="73">IF(ISNA(BL7),NA(),IF(BM4-$C$9&lt;$C$10,(BM7/OFFSET(BM7,0,-BM4+$C$9))^(1/(BM4-$C$9)),(BM7/OFFSET(BM7,0,-$C$10))^(1/$C$10))-1)</f>
        <v>#N/A</v>
      </c>
      <c r="BN8" s="55" t="e">
        <f t="shared" ref="BN8" ca="1" si="74">IF(ISNA(BM7),NA(),IF(BN4-$C$9&lt;$C$10,(BN7/OFFSET(BN7,0,-BN4+$C$9))^(1/(BN4-$C$9)),(BN7/OFFSET(BN7,0,-$C$10))^(1/$C$10))-1)</f>
        <v>#N/A</v>
      </c>
      <c r="BO8" s="55" t="e">
        <f t="shared" ref="BO8" ca="1" si="75">IF(ISNA(BN7),NA(),IF(BO4-$C$9&lt;$C$10,(BO7/OFFSET(BO7,0,-BO4+$C$9))^(1/(BO4-$C$9)),(BO7/OFFSET(BO7,0,-$C$10))^(1/$C$10))-1)</f>
        <v>#N/A</v>
      </c>
      <c r="BP8" s="55" t="e">
        <f t="shared" ref="BP8" ca="1" si="76">IF(ISNA(BO7),NA(),IF(BP4-$C$9&lt;$C$10,(BP7/OFFSET(BP7,0,-BP4+$C$9))^(1/(BP4-$C$9)),(BP7/OFFSET(BP7,0,-$C$10))^(1/$C$10))-1)</f>
        <v>#N/A</v>
      </c>
      <c r="BQ8" s="55" t="e">
        <f t="shared" ref="BQ8" ca="1" si="77">IF(ISNA(BP7),NA(),IF(BQ4-$C$9&lt;$C$10,(BQ7/OFFSET(BQ7,0,-BQ4+$C$9))^(1/(BQ4-$C$9)),(BQ7/OFFSET(BQ7,0,-$C$10))^(1/$C$10))-1)</f>
        <v>#N/A</v>
      </c>
      <c r="BR8" s="55" t="e">
        <f t="shared" ref="BR8" ca="1" si="78">IF(ISNA(BQ7),NA(),IF(BR4-$C$9&lt;$C$10,(BR7/OFFSET(BR7,0,-BR4+$C$9))^(1/(BR4-$C$9)),(BR7/OFFSET(BR7,0,-$C$10))^(1/$C$10))-1)</f>
        <v>#N/A</v>
      </c>
      <c r="BS8" s="55" t="e">
        <f t="shared" ref="BS8" ca="1" si="79">IF(ISNA(BR7),NA(),IF(BS4-$C$9&lt;$C$10,(BS7/OFFSET(BS7,0,-BS4+$C$9))^(1/(BS4-$C$9)),(BS7/OFFSET(BS7,0,-$C$10))^(1/$C$10))-1)</f>
        <v>#N/A</v>
      </c>
      <c r="BT8" s="55" t="e">
        <f t="shared" ref="BT8" ca="1" si="80">IF(ISNA(BS7),NA(),IF(BT4-$C$9&lt;$C$10,(BT7/OFFSET(BT7,0,-BT4+$C$9))^(1/(BT4-$C$9)),(BT7/OFFSET(BT7,0,-$C$10))^(1/$C$10))-1)</f>
        <v>#N/A</v>
      </c>
      <c r="BU8" s="55" t="e">
        <f t="shared" ref="BU8" ca="1" si="81">IF(ISNA(BT7),NA(),IF(BU4-$C$9&lt;$C$10,(BU7/OFFSET(BU7,0,-BU4+$C$9))^(1/(BU4-$C$9)),(BU7/OFFSET(BU7,0,-$C$10))^(1/$C$10))-1)</f>
        <v>#N/A</v>
      </c>
      <c r="BV8" s="55" t="e">
        <f t="shared" ref="BV8" ca="1" si="82">IF(ISNA(BU7),NA(),IF(BV4-$C$9&lt;$C$10,(BV7/OFFSET(BV7,0,-BV4+$C$9))^(1/(BV4-$C$9)),(BV7/OFFSET(BV7,0,-$C$10))^(1/$C$10))-1)</f>
        <v>#N/A</v>
      </c>
      <c r="BW8" s="55" t="e">
        <f t="shared" ref="BW8" ca="1" si="83">IF(ISNA(BV7),NA(),IF(BW4-$C$9&lt;$C$10,(BW7/OFFSET(BW7,0,-BW4+$C$9))^(1/(BW4-$C$9)),(BW7/OFFSET(BW7,0,-$C$10))^(1/$C$10))-1)</f>
        <v>#N/A</v>
      </c>
      <c r="BX8" s="55" t="e">
        <f t="shared" ref="BX8" ca="1" si="84">IF(ISNA(BW7),NA(),IF(BX4-$C$9&lt;$C$10,(BX7/OFFSET(BX7,0,-BX4+$C$9))^(1/(BX4-$C$9)),(BX7/OFFSET(BX7,0,-$C$10))^(1/$C$10))-1)</f>
        <v>#N/A</v>
      </c>
      <c r="BY8" s="55" t="e">
        <f t="shared" ref="BY8" ca="1" si="85">IF(ISNA(BX7),NA(),IF(BY4-$C$9&lt;$C$10,(BY7/OFFSET(BY7,0,-BY4+$C$9))^(1/(BY4-$C$9)),(BY7/OFFSET(BY7,0,-$C$10))^(1/$C$10))-1)</f>
        <v>#N/A</v>
      </c>
      <c r="BZ8" s="55" t="e">
        <f t="shared" ref="BZ8" ca="1" si="86">IF(ISNA(BY7),NA(),IF(BZ4-$C$9&lt;$C$10,(BZ7/OFFSET(BZ7,0,-BZ4+$C$9))^(1/(BZ4-$C$9)),(BZ7/OFFSET(BZ7,0,-$C$10))^(1/$C$10))-1)</f>
        <v>#N/A</v>
      </c>
      <c r="CA8" s="55" t="e">
        <f t="shared" ref="CA8" ca="1" si="87">IF(ISNA(BZ7),NA(),IF(CA4-$C$9&lt;$C$10,(CA7/OFFSET(CA7,0,-CA4+$C$9))^(1/(CA4-$C$9)),(CA7/OFFSET(CA7,0,-$C$10))^(1/$C$10))-1)</f>
        <v>#N/A</v>
      </c>
      <c r="CB8" s="55" t="e">
        <f t="shared" ref="CB8" ca="1" si="88">IF(ISNA(CA7),NA(),IF(CB4-$C$9&lt;$C$10,(CB7/OFFSET(CB7,0,-CB4+$C$9))^(1/(CB4-$C$9)),(CB7/OFFSET(CB7,0,-$C$10))^(1/$C$10))-1)</f>
        <v>#N/A</v>
      </c>
      <c r="CC8" s="55" t="e">
        <f t="shared" ref="CC8" ca="1" si="89">IF(ISNA(CB7),NA(),IF(CC4-$C$9&lt;$C$10,(CC7/OFFSET(CC7,0,-CC4+$C$9))^(1/(CC4-$C$9)),(CC7/OFFSET(CC7,0,-$C$10))^(1/$C$10))-1)</f>
        <v>#N/A</v>
      </c>
      <c r="CD8" s="55" t="e">
        <f t="shared" ref="CD8" ca="1" si="90">IF(ISNA(CC7),NA(),IF(CD4-$C$9&lt;$C$10,(CD7/OFFSET(CD7,0,-CD4+$C$9))^(1/(CD4-$C$9)),(CD7/OFFSET(CD7,0,-$C$10))^(1/$C$10))-1)</f>
        <v>#N/A</v>
      </c>
      <c r="CE8" s="55" t="e">
        <f t="shared" ref="CE8" ca="1" si="91">IF(ISNA(CD7),NA(),IF(CE4-$C$9&lt;$C$10,(CE7/OFFSET(CE7,0,-CE4+$C$9))^(1/(CE4-$C$9)),(CE7/OFFSET(CE7,0,-$C$10))^(1/$C$10))-1)</f>
        <v>#N/A</v>
      </c>
      <c r="CF8" s="55" t="e">
        <f t="shared" ref="CF8" ca="1" si="92">IF(ISNA(CE7),NA(),IF(CF4-$C$9&lt;$C$10,(CF7/OFFSET(CF7,0,-CF4+$C$9))^(1/(CF4-$C$9)),(CF7/OFFSET(CF7,0,-$C$10))^(1/$C$10))-1)</f>
        <v>#N/A</v>
      </c>
      <c r="CG8" s="55" t="e">
        <f t="shared" ref="CG8" ca="1" si="93">IF(ISNA(CF7),NA(),IF(CG4-$C$9&lt;$C$10,(CG7/OFFSET(CG7,0,-CG4+$C$9))^(1/(CG4-$C$9)),(CG7/OFFSET(CG7,0,-$C$10))^(1/$C$10))-1)</f>
        <v>#N/A</v>
      </c>
      <c r="CH8" s="55" t="e">
        <f t="shared" ref="CH8" ca="1" si="94">IF(ISNA(CG7),NA(),IF(CH4-$C$9&lt;$C$10,(CH7/OFFSET(CH7,0,-CH4+$C$9))^(1/(CH4-$C$9)),(CH7/OFFSET(CH7,0,-$C$10))^(1/$C$10))-1)</f>
        <v>#N/A</v>
      </c>
      <c r="CI8" s="55" t="e">
        <f t="shared" ref="CI8" ca="1" si="95">IF(ISNA(CH7),NA(),IF(CI4-$C$9&lt;$C$10,(CI7/OFFSET(CI7,0,-CI4+$C$9))^(1/(CI4-$C$9)),(CI7/OFFSET(CI7,0,-$C$10))^(1/$C$10))-1)</f>
        <v>#N/A</v>
      </c>
      <c r="CJ8" s="55" t="e">
        <f t="shared" ref="CJ8" ca="1" si="96">IF(ISNA(CI7),NA(),IF(CJ4-$C$9&lt;$C$10,(CJ7/OFFSET(CJ7,0,-CJ4+$C$9))^(1/(CJ4-$C$9)),(CJ7/OFFSET(CJ7,0,-$C$10))^(1/$C$10))-1)</f>
        <v>#N/A</v>
      </c>
      <c r="CK8" s="55" t="e">
        <f t="shared" ref="CK8" ca="1" si="97">IF(ISNA(CJ7),NA(),IF(CK4-$C$9&lt;$C$10,(CK7/OFFSET(CK7,0,-CK4+$C$9))^(1/(CK4-$C$9)),(CK7/OFFSET(CK7,0,-$C$10))^(1/$C$10))-1)</f>
        <v>#N/A</v>
      </c>
      <c r="CL8" s="55" t="e">
        <f t="shared" ref="CL8" ca="1" si="98">IF(ISNA(CK7),NA(),IF(CL4-$C$9&lt;$C$10,(CL7/OFFSET(CL7,0,-CL4+$C$9))^(1/(CL4-$C$9)),(CL7/OFFSET(CL7,0,-$C$10))^(1/$C$10))-1)</f>
        <v>#N/A</v>
      </c>
      <c r="CM8" s="55" t="e">
        <f t="shared" ref="CM8" ca="1" si="99">IF(ISNA(CL7),NA(),IF(CM4-$C$9&lt;$C$10,(CM7/OFFSET(CM7,0,-CM4+$C$9))^(1/(CM4-$C$9)),(CM7/OFFSET(CM7,0,-$C$10))^(1/$C$10))-1)</f>
        <v>#N/A</v>
      </c>
      <c r="CN8" s="55" t="e">
        <f t="shared" ref="CN8" ca="1" si="100">IF(ISNA(CM7),NA(),IF(CN4-$C$9&lt;$C$10,(CN7/OFFSET(CN7,0,-CN4+$C$9))^(1/(CN4-$C$9)),(CN7/OFFSET(CN7,0,-$C$10))^(1/$C$10))-1)</f>
        <v>#N/A</v>
      </c>
      <c r="CO8" s="55" t="e">
        <f t="shared" ref="CO8" ca="1" si="101">IF(ISNA(CN7),NA(),IF(CO4-$C$9&lt;$C$10,(CO7/OFFSET(CO7,0,-CO4+$C$9))^(1/(CO4-$C$9)),(CO7/OFFSET(CO7,0,-$C$10))^(1/$C$10))-1)</f>
        <v>#N/A</v>
      </c>
      <c r="CP8" s="55" t="e">
        <f t="shared" ref="CP8" ca="1" si="102">IF(ISNA(CO7),NA(),IF(CP4-$C$9&lt;$C$10,(CP7/OFFSET(CP7,0,-CP4+$C$9))^(1/(CP4-$C$9)),(CP7/OFFSET(CP7,0,-$C$10))^(1/$C$10))-1)</f>
        <v>#N/A</v>
      </c>
      <c r="CQ8" s="55" t="e">
        <f t="shared" ref="CQ8" ca="1" si="103">IF(ISNA(CP7),NA(),IF(CQ4-$C$9&lt;$C$10,(CQ7/OFFSET(CQ7,0,-CQ4+$C$9))^(1/(CQ4-$C$9)),(CQ7/OFFSET(CQ7,0,-$C$10))^(1/$C$10))-1)</f>
        <v>#N/A</v>
      </c>
      <c r="CR8" s="55" t="e">
        <f t="shared" ref="CR8" ca="1" si="104">IF(ISNA(CQ7),NA(),IF(CR4-$C$9&lt;$C$10,(CR7/OFFSET(CR7,0,-CR4+$C$9))^(1/(CR4-$C$9)),(CR7/OFFSET(CR7,0,-$C$10))^(1/$C$10))-1)</f>
        <v>#N/A</v>
      </c>
      <c r="CS8" s="55" t="e">
        <f t="shared" ref="CS8" ca="1" si="105">IF(ISNA(CR7),NA(),IF(CS4-$C$9&lt;$C$10,(CS7/OFFSET(CS7,0,-CS4+$C$9))^(1/(CS4-$C$9)),(CS7/OFFSET(CS7,0,-$C$10))^(1/$C$10))-1)</f>
        <v>#N/A</v>
      </c>
      <c r="CT8" s="55" t="e">
        <f t="shared" ref="CT8" ca="1" si="106">IF(ISNA(CS7),NA(),IF(CT4-$C$9&lt;$C$10,(CT7/OFFSET(CT7,0,-CT4+$C$9))^(1/(CT4-$C$9)),(CT7/OFFSET(CT7,0,-$C$10))^(1/$C$10))-1)</f>
        <v>#N/A</v>
      </c>
      <c r="CU8" s="55" t="e">
        <f t="shared" ref="CU8" ca="1" si="107">IF(ISNA(CT7),NA(),IF(CU4-$C$9&lt;$C$10,(CU7/OFFSET(CU7,0,-CU4+$C$9))^(1/(CU4-$C$9)),(CU7/OFFSET(CU7,0,-$C$10))^(1/$C$10))-1)</f>
        <v>#N/A</v>
      </c>
      <c r="CV8" s="55" t="e">
        <f t="shared" ref="CV8" ca="1" si="108">IF(ISNA(CU7),NA(),IF(CV4-$C$9&lt;$C$10,(CV7/OFFSET(CV7,0,-CV4+$C$9))^(1/(CV4-$C$9)),(CV7/OFFSET(CV7,0,-$C$10))^(1/$C$10))-1)</f>
        <v>#N/A</v>
      </c>
      <c r="CW8" s="55" t="e">
        <f t="shared" ref="CW8" ca="1" si="109">IF(ISNA(CV7),NA(),IF(CW4-$C$9&lt;$C$10,(CW7/OFFSET(CW7,0,-CW4+$C$9))^(1/(CW4-$C$9)),(CW7/OFFSET(CW7,0,-$C$10))^(1/$C$10))-1)</f>
        <v>#N/A</v>
      </c>
      <c r="CX8" s="55" t="e">
        <f t="shared" ref="CX8" ca="1" si="110">IF(ISNA(CW7),NA(),IF(CX4-$C$9&lt;$C$10,(CX7/OFFSET(CX7,0,-CX4+$C$9))^(1/(CX4-$C$9)),(CX7/OFFSET(CX7,0,-$C$10))^(1/$C$10))-1)</f>
        <v>#N/A</v>
      </c>
      <c r="CY8" s="55" t="e">
        <f t="shared" ref="CY8" ca="1" si="111">IF(ISNA(CX7),NA(),IF(CY4-$C$9&lt;$C$10,(CY7/OFFSET(CY7,0,-CY4+$C$9))^(1/(CY4-$C$9)),(CY7/OFFSET(CY7,0,-$C$10))^(1/$C$10))-1)</f>
        <v>#N/A</v>
      </c>
      <c r="CZ8" s="55" t="e">
        <f t="shared" ref="CZ8" ca="1" si="112">IF(ISNA(CY7),NA(),IF(CZ4-$C$9&lt;$C$10,(CZ7/OFFSET(CZ7,0,-CZ4+$C$9))^(1/(CZ4-$C$9)),(CZ7/OFFSET(CZ7,0,-$C$10))^(1/$C$10))-1)</f>
        <v>#N/A</v>
      </c>
      <c r="DA8" s="55" t="e">
        <f t="shared" ref="DA8" ca="1" si="113">IF(ISNA(CZ7),NA(),IF(DA4-$C$9&lt;$C$10,(DA7/OFFSET(DA7,0,-DA4+$C$9))^(1/(DA4-$C$9)),(DA7/OFFSET(DA7,0,-$C$10))^(1/$C$10))-1)</f>
        <v>#N/A</v>
      </c>
      <c r="DB8" s="55" t="e">
        <f t="shared" ref="DB8" ca="1" si="114">IF(ISNA(DA7),NA(),IF(DB4-$C$9&lt;$C$10,(DB7/OFFSET(DB7,0,-DB4+$C$9))^(1/(DB4-$C$9)),(DB7/OFFSET(DB7,0,-$C$10))^(1/$C$10))-1)</f>
        <v>#N/A</v>
      </c>
      <c r="DC8" s="55" t="e">
        <f t="shared" ref="DC8" ca="1" si="115">IF(ISNA(DB7),NA(),IF(DC4-$C$9&lt;$C$10,(DC7/OFFSET(DC7,0,-DC4+$C$9))^(1/(DC4-$C$9)),(DC7/OFFSET(DC7,0,-$C$10))^(1/$C$10))-1)</f>
        <v>#N/A</v>
      </c>
      <c r="DD8" s="55" t="e">
        <f t="shared" ref="DD8" ca="1" si="116">IF(ISNA(DC7),NA(),IF(DD4-$C$9&lt;$C$10,(DD7/OFFSET(DD7,0,-DD4+$C$9))^(1/(DD4-$C$9)),(DD7/OFFSET(DD7,0,-$C$10))^(1/$C$10))-1)</f>
        <v>#N/A</v>
      </c>
      <c r="DE8" s="55" t="e">
        <f t="shared" ref="DE8" ca="1" si="117">IF(ISNA(DD7),NA(),IF(DE4-$C$9&lt;$C$10,(DE7/OFFSET(DE7,0,-DE4+$C$9))^(1/(DE4-$C$9)),(DE7/OFFSET(DE7,0,-$C$10))^(1/$C$10))-1)</f>
        <v>#N/A</v>
      </c>
      <c r="DF8" s="55" t="e">
        <f t="shared" ref="DF8" ca="1" si="118">IF(ISNA(DE7),NA(),IF(DF4-$C$9&lt;$C$10,(DF7/OFFSET(DF7,0,-DF4+$C$9))^(1/(DF4-$C$9)),(DF7/OFFSET(DF7,0,-$C$10))^(1/$C$10))-1)</f>
        <v>#N/A</v>
      </c>
      <c r="DG8" s="55" t="e">
        <f t="shared" ref="DG8" ca="1" si="119">IF(ISNA(DF7),NA(),IF(DG4-$C$9&lt;$C$10,(DG7/OFFSET(DG7,0,-DG4+$C$9))^(1/(DG4-$C$9)),(DG7/OFFSET(DG7,0,-$C$10))^(1/$C$10))-1)</f>
        <v>#N/A</v>
      </c>
      <c r="DH8" s="55" t="e">
        <f t="shared" ref="DH8" ca="1" si="120">IF(ISNA(DG7),NA(),IF(DH4-$C$9&lt;$C$10,(DH7/OFFSET(DH7,0,-DH4+$C$9))^(1/(DH4-$C$9)),(DH7/OFFSET(DH7,0,-$C$10))^(1/$C$10))-1)</f>
        <v>#N/A</v>
      </c>
      <c r="DI8" s="55" t="e">
        <f t="shared" ref="DI8" ca="1" si="121">IF(ISNA(DH7),NA(),IF(DI4-$C$9&lt;$C$10,(DI7/OFFSET(DI7,0,-DI4+$C$9))^(1/(DI4-$C$9)),(DI7/OFFSET(DI7,0,-$C$10))^(1/$C$10))-1)</f>
        <v>#N/A</v>
      </c>
      <c r="DJ8" s="55" t="e">
        <f t="shared" ref="DJ8" ca="1" si="122">IF(ISNA(DI7),NA(),IF(DJ4-$C$9&lt;$C$10,(DJ7/OFFSET(DJ7,0,-DJ4+$C$9))^(1/(DJ4-$C$9)),(DJ7/OFFSET(DJ7,0,-$C$10))^(1/$C$10))-1)</f>
        <v>#N/A</v>
      </c>
      <c r="DK8" s="55" t="e">
        <f t="shared" ref="DK8" ca="1" si="123">IF(ISNA(DJ7),NA(),IF(DK4-$C$9&lt;$C$10,(DK7/OFFSET(DK7,0,-DK4+$C$9))^(1/(DK4-$C$9)),(DK7/OFFSET(DK7,0,-$C$10))^(1/$C$10))-1)</f>
        <v>#N/A</v>
      </c>
      <c r="DL8" s="55" t="e">
        <f t="shared" ref="DL8" ca="1" si="124">IF(ISNA(DK7),NA(),IF(DL4-$C$9&lt;$C$10,(DL7/OFFSET(DL7,0,-DL4+$C$9))^(1/(DL4-$C$9)),(DL7/OFFSET(DL7,0,-$C$10))^(1/$C$10))-1)</f>
        <v>#N/A</v>
      </c>
      <c r="DM8" s="55" t="e">
        <f t="shared" ref="DM8" ca="1" si="125">IF(ISNA(DL7),NA(),IF(DM4-$C$9&lt;$C$10,(DM7/OFFSET(DM7,0,-DM4+$C$9))^(1/(DM4-$C$9)),(DM7/OFFSET(DM7,0,-$C$10))^(1/$C$10))-1)</f>
        <v>#N/A</v>
      </c>
      <c r="DN8" s="55" t="e">
        <f t="shared" ref="DN8" ca="1" si="126">IF(ISNA(DM7),NA(),IF(DN4-$C$9&lt;$C$10,(DN7/OFFSET(DN7,0,-DN4+$C$9))^(1/(DN4-$C$9)),(DN7/OFFSET(DN7,0,-$C$10))^(1/$C$10))-1)</f>
        <v>#N/A</v>
      </c>
      <c r="DO8" s="55" t="e">
        <f t="shared" ref="DO8" ca="1" si="127">IF(ISNA(DN7),NA(),IF(DO4-$C$9&lt;$C$10,(DO7/OFFSET(DO7,0,-DO4+$C$9))^(1/(DO4-$C$9)),(DO7/OFFSET(DO7,0,-$C$10))^(1/$C$10))-1)</f>
        <v>#N/A</v>
      </c>
      <c r="DP8" s="55" t="e">
        <f t="shared" ref="DP8" ca="1" si="128">IF(ISNA(DO7),NA(),IF(DP4-$C$9&lt;$C$10,(DP7/OFFSET(DP7,0,-DP4+$C$9))^(1/(DP4-$C$9)),(DP7/OFFSET(DP7,0,-$C$10))^(1/$C$10))-1)</f>
        <v>#N/A</v>
      </c>
      <c r="DQ8" s="55" t="e">
        <f t="shared" ref="DQ8" ca="1" si="129">IF(ISNA(DP7),NA(),IF(DQ4-$C$9&lt;$C$10,(DQ7/OFFSET(DQ7,0,-DQ4+$C$9))^(1/(DQ4-$C$9)),(DQ7/OFFSET(DQ7,0,-$C$10))^(1/$C$10))-1)</f>
        <v>#N/A</v>
      </c>
      <c r="DR8" s="55" t="e">
        <f t="shared" ref="DR8" ca="1" si="130">IF(ISNA(DQ7),NA(),IF(DR4-$C$9&lt;$C$10,(DR7/OFFSET(DR7,0,-DR4+$C$9))^(1/(DR4-$C$9)),(DR7/OFFSET(DR7,0,-$C$10))^(1/$C$10))-1)</f>
        <v>#N/A</v>
      </c>
      <c r="DS8" s="55" t="e">
        <f t="shared" ref="DS8" ca="1" si="131">IF(ISNA(DR7),NA(),IF(DS4-$C$9&lt;$C$10,(DS7/OFFSET(DS7,0,-DS4+$C$9))^(1/(DS4-$C$9)),(DS7/OFFSET(DS7,0,-$C$10))^(1/$C$10))-1)</f>
        <v>#N/A</v>
      </c>
      <c r="DT8" s="55" t="e">
        <f t="shared" ref="DT8" ca="1" si="132">IF(ISNA(DS7),NA(),IF(DT4-$C$9&lt;$C$10,(DT7/OFFSET(DT7,0,-DT4+$C$9))^(1/(DT4-$C$9)),(DT7/OFFSET(DT7,0,-$C$10))^(1/$C$10))-1)</f>
        <v>#N/A</v>
      </c>
      <c r="DU8" s="55" t="e">
        <f t="shared" ref="DU8" ca="1" si="133">IF(ISNA(DT7),NA(),IF(DU4-$C$9&lt;$C$10,(DU7/OFFSET(DU7,0,-DU4+$C$9))^(1/(DU4-$C$9)),(DU7/OFFSET(DU7,0,-$C$10))^(1/$C$10))-1)</f>
        <v>#N/A</v>
      </c>
      <c r="DV8" s="55" t="e">
        <f t="shared" ref="DV8" ca="1" si="134">IF(ISNA(DU7),NA(),IF(DV4-$C$9&lt;$C$10,(DV7/OFFSET(DV7,0,-DV4+$C$9))^(1/(DV4-$C$9)),(DV7/OFFSET(DV7,0,-$C$10))^(1/$C$10))-1)</f>
        <v>#N/A</v>
      </c>
      <c r="DW8" s="55" t="e">
        <f t="shared" ref="DW8" ca="1" si="135">IF(ISNA(DV7),NA(),IF(DW4-$C$9&lt;$C$10,(DW7/OFFSET(DW7,0,-DW4+$C$9))^(1/(DW4-$C$9)),(DW7/OFFSET(DW7,0,-$C$10))^(1/$C$10))-1)</f>
        <v>#N/A</v>
      </c>
      <c r="DX8" s="55" t="e">
        <f t="shared" ref="DX8" ca="1" si="136">IF(ISNA(DW7),NA(),IF(DX4-$C$9&lt;$C$10,(DX7/OFFSET(DX7,0,-DX4+$C$9))^(1/(DX4-$C$9)),(DX7/OFFSET(DX7,0,-$C$10))^(1/$C$10))-1)</f>
        <v>#N/A</v>
      </c>
      <c r="DY8" s="55" t="e">
        <f t="shared" ref="DY8" ca="1" si="137">IF(ISNA(DX7),NA(),IF(DY4-$C$9&lt;$C$10,(DY7/OFFSET(DY7,0,-DY4+$C$9))^(1/(DY4-$C$9)),(DY7/OFFSET(DY7,0,-$C$10))^(1/$C$10))-1)</f>
        <v>#N/A</v>
      </c>
      <c r="DZ8" s="55" t="e">
        <f t="shared" ref="DZ8" ca="1" si="138">IF(ISNA(DY7),NA(),IF(DZ4-$C$9&lt;$C$10,(DZ7/OFFSET(DZ7,0,-DZ4+$C$9))^(1/(DZ4-$C$9)),(DZ7/OFFSET(DZ7,0,-$C$10))^(1/$C$10))-1)</f>
        <v>#N/A</v>
      </c>
      <c r="EA8" s="55" t="e">
        <f t="shared" ref="EA8" ca="1" si="139">IF(ISNA(DZ7),NA(),IF(EA4-$C$9&lt;$C$10,(EA7/OFFSET(EA7,0,-EA4+$C$9))^(1/(EA4-$C$9)),(EA7/OFFSET(EA7,0,-$C$10))^(1/$C$10))-1)</f>
        <v>#N/A</v>
      </c>
      <c r="EB8" s="55" t="e">
        <f t="shared" ref="EB8" ca="1" si="140">IF(ISNA(EA7),NA(),IF(EB4-$C$9&lt;$C$10,(EB7/OFFSET(EB7,0,-EB4+$C$9))^(1/(EB4-$C$9)),(EB7/OFFSET(EB7,0,-$C$10))^(1/$C$10))-1)</f>
        <v>#N/A</v>
      </c>
      <c r="EC8" s="55" t="e">
        <f t="shared" ref="EC8" ca="1" si="141">IF(ISNA(EB7),NA(),IF(EC4-$C$9&lt;$C$10,(EC7/OFFSET(EC7,0,-EC4+$C$9))^(1/(EC4-$C$9)),(EC7/OFFSET(EC7,0,-$C$10))^(1/$C$10))-1)</f>
        <v>#N/A</v>
      </c>
      <c r="ED8" s="55" t="e">
        <f t="shared" ref="ED8" ca="1" si="142">IF(ISNA(EC7),NA(),IF(ED4-$C$9&lt;$C$10,(ED7/OFFSET(ED7,0,-ED4+$C$9))^(1/(ED4-$C$9)),(ED7/OFFSET(ED7,0,-$C$10))^(1/$C$10))-1)</f>
        <v>#N/A</v>
      </c>
      <c r="EE8" s="55" t="e">
        <f t="shared" ref="EE8" ca="1" si="143">IF(ISNA(ED7),NA(),IF(EE4-$C$9&lt;$C$10,(EE7/OFFSET(EE7,0,-EE4+$C$9))^(1/(EE4-$C$9)),(EE7/OFFSET(EE7,0,-$C$10))^(1/$C$10))-1)</f>
        <v>#N/A</v>
      </c>
      <c r="EF8" s="55" t="e">
        <f t="shared" ref="EF8" ca="1" si="144">IF(ISNA(EE7),NA(),IF(EF4-$C$9&lt;$C$10,(EF7/OFFSET(EF7,0,-EF4+$C$9))^(1/(EF4-$C$9)),(EF7/OFFSET(EF7,0,-$C$10))^(1/$C$10))-1)</f>
        <v>#N/A</v>
      </c>
      <c r="EG8" s="55" t="e">
        <f t="shared" ref="EG8" ca="1" si="145">IF(ISNA(EF7),NA(),IF(EG4-$C$9&lt;$C$10,(EG7/OFFSET(EG7,0,-EG4+$C$9))^(1/(EG4-$C$9)),(EG7/OFFSET(EG7,0,-$C$10))^(1/$C$10))-1)</f>
        <v>#N/A</v>
      </c>
      <c r="EH8" s="55" t="e">
        <f t="shared" ref="EH8" ca="1" si="146">IF(ISNA(EG7),NA(),IF(EH4-$C$9&lt;$C$10,(EH7/OFFSET(EH7,0,-EH4+$C$9))^(1/(EH4-$C$9)),(EH7/OFFSET(EH7,0,-$C$10))^(1/$C$10))-1)</f>
        <v>#N/A</v>
      </c>
      <c r="EI8" s="55" t="e">
        <f t="shared" ref="EI8" ca="1" si="147">IF(ISNA(EH7),NA(),IF(EI4-$C$9&lt;$C$10,(EI7/OFFSET(EI7,0,-EI4+$C$9))^(1/(EI4-$C$9)),(EI7/OFFSET(EI7,0,-$C$10))^(1/$C$10))-1)</f>
        <v>#N/A</v>
      </c>
      <c r="EJ8" s="55" t="e">
        <f t="shared" ref="EJ8" ca="1" si="148">IF(ISNA(EI7),NA(),IF(EJ4-$C$9&lt;$C$10,(EJ7/OFFSET(EJ7,0,-EJ4+$C$9))^(1/(EJ4-$C$9)),(EJ7/OFFSET(EJ7,0,-$C$10))^(1/$C$10))-1)</f>
        <v>#N/A</v>
      </c>
      <c r="EK8" s="55" t="e">
        <f t="shared" ref="EK8" ca="1" si="149">IF(ISNA(EJ7),NA(),IF(EK4-$C$9&lt;$C$10,(EK7/OFFSET(EK7,0,-EK4+$C$9))^(1/(EK4-$C$9)),(EK7/OFFSET(EK7,0,-$C$10))^(1/$C$10))-1)</f>
        <v>#N/A</v>
      </c>
      <c r="EL8" s="55" t="e">
        <f t="shared" ref="EL8" ca="1" si="150">IF(ISNA(EK7),NA(),IF(EL4-$C$9&lt;$C$10,(EL7/OFFSET(EL7,0,-EL4+$C$9))^(1/(EL4-$C$9)),(EL7/OFFSET(EL7,0,-$C$10))^(1/$C$10))-1)</f>
        <v>#N/A</v>
      </c>
      <c r="EM8" s="55" t="e">
        <f t="shared" ref="EM8" ca="1" si="151">IF(ISNA(EL7),NA(),IF(EM4-$C$9&lt;$C$10,(EM7/OFFSET(EM7,0,-EM4+$C$9))^(1/(EM4-$C$9)),(EM7/OFFSET(EM7,0,-$C$10))^(1/$C$10))-1)</f>
        <v>#N/A</v>
      </c>
      <c r="EN8" s="55" t="e">
        <f t="shared" ref="EN8" ca="1" si="152">IF(ISNA(EM7),NA(),IF(EN4-$C$9&lt;$C$10,(EN7/OFFSET(EN7,0,-EN4+$C$9))^(1/(EN4-$C$9)),(EN7/OFFSET(EN7,0,-$C$10))^(1/$C$10))-1)</f>
        <v>#N/A</v>
      </c>
      <c r="EO8" s="55" t="e">
        <f t="shared" ref="EO8" ca="1" si="153">IF(ISNA(EN7),NA(),IF(EO4-$C$9&lt;$C$10,(EO7/OFFSET(EO7,0,-EO4+$C$9))^(1/(EO4-$C$9)),(EO7/OFFSET(EO7,0,-$C$10))^(1/$C$10))-1)</f>
        <v>#N/A</v>
      </c>
      <c r="EP8" s="55" t="e">
        <f t="shared" ref="EP8" ca="1" si="154">IF(ISNA(EO7),NA(),IF(EP4-$C$9&lt;$C$10,(EP7/OFFSET(EP7,0,-EP4+$C$9))^(1/(EP4-$C$9)),(EP7/OFFSET(EP7,0,-$C$10))^(1/$C$10))-1)</f>
        <v>#N/A</v>
      </c>
      <c r="EQ8" s="55" t="e">
        <f t="shared" ref="EQ8" ca="1" si="155">IF(ISNA(EP7),NA(),IF(EQ4-$C$9&lt;$C$10,(EQ7/OFFSET(EQ7,0,-EQ4+$C$9))^(1/(EQ4-$C$9)),(EQ7/OFFSET(EQ7,0,-$C$10))^(1/$C$10))-1)</f>
        <v>#N/A</v>
      </c>
      <c r="ER8" s="55" t="e">
        <f t="shared" ref="ER8" ca="1" si="156">IF(ISNA(EQ7),NA(),IF(ER4-$C$9&lt;$C$10,(ER7/OFFSET(ER7,0,-ER4+$C$9))^(1/(ER4-$C$9)),(ER7/OFFSET(ER7,0,-$C$10))^(1/$C$10))-1)</f>
        <v>#N/A</v>
      </c>
      <c r="ES8" s="55" t="e">
        <f t="shared" ref="ES8" ca="1" si="157">IF(ISNA(ER7),NA(),IF(ES4-$C$9&lt;$C$10,(ES7/OFFSET(ES7,0,-ES4+$C$9))^(1/(ES4-$C$9)),(ES7/OFFSET(ES7,0,-$C$10))^(1/$C$10))-1)</f>
        <v>#N/A</v>
      </c>
      <c r="ET8" s="55" t="e">
        <f t="shared" ref="ET8" ca="1" si="158">IF(ISNA(ES7),NA(),IF(ET4-$C$9&lt;$C$10,(ET7/OFFSET(ET7,0,-ET4+$C$9))^(1/(ET4-$C$9)),(ET7/OFFSET(ET7,0,-$C$10))^(1/$C$10))-1)</f>
        <v>#N/A</v>
      </c>
      <c r="EU8" s="55" t="e">
        <f t="shared" ref="EU8" ca="1" si="159">IF(ISNA(ET7),NA(),IF(EU4-$C$9&lt;$C$10,(EU7/OFFSET(EU7,0,-EU4+$C$9))^(1/(EU4-$C$9)),(EU7/OFFSET(EU7,0,-$C$10))^(1/$C$10))-1)</f>
        <v>#N/A</v>
      </c>
      <c r="EV8" s="55" t="e">
        <f t="shared" ref="EV8" ca="1" si="160">IF(ISNA(EU7),NA(),IF(EV4-$C$9&lt;$C$10,(EV7/OFFSET(EV7,0,-EV4+$C$9))^(1/(EV4-$C$9)),(EV7/OFFSET(EV7,0,-$C$10))^(1/$C$10))-1)</f>
        <v>#N/A</v>
      </c>
      <c r="EW8" s="55" t="e">
        <f t="shared" ref="EW8" ca="1" si="161">IF(ISNA(EV7),NA(),IF(EW4-$C$9&lt;$C$10,(EW7/OFFSET(EW7,0,-EW4+$C$9))^(1/(EW4-$C$9)),(EW7/OFFSET(EW7,0,-$C$10))^(1/$C$10))-1)</f>
        <v>#N/A</v>
      </c>
      <c r="EX8" s="55" t="e">
        <f t="shared" ref="EX8" ca="1" si="162">IF(ISNA(EW7),NA(),IF(EX4-$C$9&lt;$C$10,(EX7/OFFSET(EX7,0,-EX4+$C$9))^(1/(EX4-$C$9)),(EX7/OFFSET(EX7,0,-$C$10))^(1/$C$10))-1)</f>
        <v>#N/A</v>
      </c>
      <c r="EY8" s="55" t="e">
        <f t="shared" ref="EY8" ca="1" si="163">IF(ISNA(EX7),NA(),IF(EY4-$C$9&lt;$C$10,(EY7/OFFSET(EY7,0,-EY4+$C$9))^(1/(EY4-$C$9)),(EY7/OFFSET(EY7,0,-$C$10))^(1/$C$10))-1)</f>
        <v>#N/A</v>
      </c>
      <c r="EZ8" s="55" t="e">
        <f t="shared" ref="EZ8" ca="1" si="164">IF(ISNA(EY7),NA(),IF(EZ4-$C$9&lt;$C$10,(EZ7/OFFSET(EZ7,0,-EZ4+$C$9))^(1/(EZ4-$C$9)),(EZ7/OFFSET(EZ7,0,-$C$10))^(1/$C$10))-1)</f>
        <v>#N/A</v>
      </c>
      <c r="FA8" s="55" t="e">
        <f t="shared" ref="FA8" ca="1" si="165">IF(ISNA(EZ7),NA(),IF(FA4-$C$9&lt;$C$10,(FA7/OFFSET(FA7,0,-FA4+$C$9))^(1/(FA4-$C$9)),(FA7/OFFSET(FA7,0,-$C$10))^(1/$C$10))-1)</f>
        <v>#N/A</v>
      </c>
      <c r="FB8" s="55" t="e">
        <f t="shared" ref="FB8" ca="1" si="166">IF(ISNA(FA7),NA(),IF(FB4-$C$9&lt;$C$10,(FB7/OFFSET(FB7,0,-FB4+$C$9))^(1/(FB4-$C$9)),(FB7/OFFSET(FB7,0,-$C$10))^(1/$C$10))-1)</f>
        <v>#N/A</v>
      </c>
      <c r="FC8" s="55" t="e">
        <f t="shared" ref="FC8" ca="1" si="167">IF(ISNA(FB7),NA(),IF(FC4-$C$9&lt;$C$10,(FC7/OFFSET(FC7,0,-FC4+$C$9))^(1/(FC4-$C$9)),(FC7/OFFSET(FC7,0,-$C$10))^(1/$C$10))-1)</f>
        <v>#N/A</v>
      </c>
      <c r="FD8" s="55" t="e">
        <f t="shared" ref="FD8" ca="1" si="168">IF(ISNA(FC7),NA(),IF(FD4-$C$9&lt;$C$10,(FD7/OFFSET(FD7,0,-FD4+$C$9))^(1/(FD4-$C$9)),(FD7/OFFSET(FD7,0,-$C$10))^(1/$C$10))-1)</f>
        <v>#N/A</v>
      </c>
      <c r="FE8" s="55" t="e">
        <f t="shared" ref="FE8" ca="1" si="169">IF(ISNA(FD7),NA(),IF(FE4-$C$9&lt;$C$10,(FE7/OFFSET(FE7,0,-FE4+$C$9))^(1/(FE4-$C$9)),(FE7/OFFSET(FE7,0,-$C$10))^(1/$C$10))-1)</f>
        <v>#N/A</v>
      </c>
      <c r="FF8" s="55" t="e">
        <f t="shared" ref="FF8" ca="1" si="170">IF(ISNA(FE7),NA(),IF(FF4-$C$9&lt;$C$10,(FF7/OFFSET(FF7,0,-FF4+$C$9))^(1/(FF4-$C$9)),(FF7/OFFSET(FF7,0,-$C$10))^(1/$C$10))-1)</f>
        <v>#N/A</v>
      </c>
      <c r="FG8" s="55" t="e">
        <f t="shared" ref="FG8" ca="1" si="171">IF(ISNA(FF7),NA(),IF(FG4-$C$9&lt;$C$10,(FG7/OFFSET(FG7,0,-FG4+$C$9))^(1/(FG4-$C$9)),(FG7/OFFSET(FG7,0,-$C$10))^(1/$C$10))-1)</f>
        <v>#N/A</v>
      </c>
      <c r="FH8" s="55" t="e">
        <f t="shared" ref="FH8" ca="1" si="172">IF(ISNA(FG7),NA(),IF(FH4-$C$9&lt;$C$10,(FH7/OFFSET(FH7,0,-FH4+$C$9))^(1/(FH4-$C$9)),(FH7/OFFSET(FH7,0,-$C$10))^(1/$C$10))-1)</f>
        <v>#N/A</v>
      </c>
      <c r="FI8" s="55" t="e">
        <f t="shared" ref="FI8" ca="1" si="173">IF(ISNA(FH7),NA(),IF(FI4-$C$9&lt;$C$10,(FI7/OFFSET(FI7,0,-FI4+$C$9))^(1/(FI4-$C$9)),(FI7/OFFSET(FI7,0,-$C$10))^(1/$C$10))-1)</f>
        <v>#N/A</v>
      </c>
      <c r="FJ8" s="55" t="e">
        <f t="shared" ref="FJ8" ca="1" si="174">IF(ISNA(FI7),NA(),IF(FJ4-$C$9&lt;$C$10,(FJ7/OFFSET(FJ7,0,-FJ4+$C$9))^(1/(FJ4-$C$9)),(FJ7/OFFSET(FJ7,0,-$C$10))^(1/$C$10))-1)</f>
        <v>#N/A</v>
      </c>
      <c r="FK8" s="55" t="e">
        <f t="shared" ref="FK8" ca="1" si="175">IF(ISNA(FJ7),NA(),IF(FK4-$C$9&lt;$C$10,(FK7/OFFSET(FK7,0,-FK4+$C$9))^(1/(FK4-$C$9)),(FK7/OFFSET(FK7,0,-$C$10))^(1/$C$10))-1)</f>
        <v>#N/A</v>
      </c>
      <c r="FL8" s="55" t="e">
        <f t="shared" ref="FL8" ca="1" si="176">IF(ISNA(FK7),NA(),IF(FL4-$C$9&lt;$C$10,(FL7/OFFSET(FL7,0,-FL4+$C$9))^(1/(FL4-$C$9)),(FL7/OFFSET(FL7,0,-$C$10))^(1/$C$10))-1)</f>
        <v>#N/A</v>
      </c>
      <c r="FM8" s="55" t="e">
        <f t="shared" ref="FM8" ca="1" si="177">IF(ISNA(FL7),NA(),IF(FM4-$C$9&lt;$C$10,(FM7/OFFSET(FM7,0,-FM4+$C$9))^(1/(FM4-$C$9)),(FM7/OFFSET(FM7,0,-$C$10))^(1/$C$10))-1)</f>
        <v>#N/A</v>
      </c>
      <c r="FN8" s="55" t="e">
        <f t="shared" ref="FN8" ca="1" si="178">IF(ISNA(FM7),NA(),IF(FN4-$C$9&lt;$C$10,(FN7/OFFSET(FN7,0,-FN4+$C$9))^(1/(FN4-$C$9)),(FN7/OFFSET(FN7,0,-$C$10))^(1/$C$10))-1)</f>
        <v>#N/A</v>
      </c>
      <c r="FO8" s="55" t="e">
        <f t="shared" ref="FO8" ca="1" si="179">IF(ISNA(FN7),NA(),IF(FO4-$C$9&lt;$C$10,(FO7/OFFSET(FO7,0,-FO4+$C$9))^(1/(FO4-$C$9)),(FO7/OFFSET(FO7,0,-$C$10))^(1/$C$10))-1)</f>
        <v>#N/A</v>
      </c>
      <c r="FP8" s="55" t="e">
        <f t="shared" ref="FP8" ca="1" si="180">IF(ISNA(FO7),NA(),IF(FP4-$C$9&lt;$C$10,(FP7/OFFSET(FP7,0,-FP4+$C$9))^(1/(FP4-$C$9)),(FP7/OFFSET(FP7,0,-$C$10))^(1/$C$10))-1)</f>
        <v>#N/A</v>
      </c>
      <c r="FQ8" s="55" t="e">
        <f t="shared" ref="FQ8" ca="1" si="181">IF(ISNA(FP7),NA(),IF(FQ4-$C$9&lt;$C$10,(FQ7/OFFSET(FQ7,0,-FQ4+$C$9))^(1/(FQ4-$C$9)),(FQ7/OFFSET(FQ7,0,-$C$10))^(1/$C$10))-1)</f>
        <v>#N/A</v>
      </c>
      <c r="FR8" s="55" t="e">
        <f t="shared" ref="FR8" ca="1" si="182">IF(ISNA(FQ7),NA(),IF(FR4-$C$9&lt;$C$10,(FR7/OFFSET(FR7,0,-FR4+$C$9))^(1/(FR4-$C$9)),(FR7/OFFSET(FR7,0,-$C$10))^(1/$C$10))-1)</f>
        <v>#N/A</v>
      </c>
      <c r="FS8" s="55" t="e">
        <f t="shared" ref="FS8" ca="1" si="183">IF(ISNA(FR7),NA(),IF(FS4-$C$9&lt;$C$10,(FS7/OFFSET(FS7,0,-FS4+$C$9))^(1/(FS4-$C$9)),(FS7/OFFSET(FS7,0,-$C$10))^(1/$C$10))-1)</f>
        <v>#N/A</v>
      </c>
      <c r="FT8" s="55" t="e">
        <f t="shared" ref="FT8" ca="1" si="184">IF(ISNA(FS7),NA(),IF(FT4-$C$9&lt;$C$10,(FT7/OFFSET(FT7,0,-FT4+$C$9))^(1/(FT4-$C$9)),(FT7/OFFSET(FT7,0,-$C$10))^(1/$C$10))-1)</f>
        <v>#N/A</v>
      </c>
      <c r="FU8" s="55" t="e">
        <f t="shared" ref="FU8" ca="1" si="185">IF(ISNA(FT7),NA(),IF(FU4-$C$9&lt;$C$10,(FU7/OFFSET(FU7,0,-FU4+$C$9))^(1/(FU4-$C$9)),(FU7/OFFSET(FU7,0,-$C$10))^(1/$C$10))-1)</f>
        <v>#N/A</v>
      </c>
      <c r="FV8" s="55" t="e">
        <f t="shared" ref="FV8" ca="1" si="186">IF(ISNA(FU7),NA(),IF(FV4-$C$9&lt;$C$10,(FV7/OFFSET(FV7,0,-FV4+$C$9))^(1/(FV4-$C$9)),(FV7/OFFSET(FV7,0,-$C$10))^(1/$C$10))-1)</f>
        <v>#N/A</v>
      </c>
      <c r="FW8" s="55" t="e">
        <f t="shared" ref="FW8" ca="1" si="187">IF(ISNA(FV7),NA(),IF(FW4-$C$9&lt;$C$10,(FW7/OFFSET(FW7,0,-FW4+$C$9))^(1/(FW4-$C$9)),(FW7/OFFSET(FW7,0,-$C$10))^(1/$C$10))-1)</f>
        <v>#N/A</v>
      </c>
      <c r="FX8" s="55" t="e">
        <f t="shared" ref="FX8" ca="1" si="188">IF(ISNA(FW7),NA(),IF(FX4-$C$9&lt;$C$10,(FX7/OFFSET(FX7,0,-FX4+$C$9))^(1/(FX4-$C$9)),(FX7/OFFSET(FX7,0,-$C$10))^(1/$C$10))-1)</f>
        <v>#N/A</v>
      </c>
      <c r="FY8" s="55" t="e">
        <f t="shared" ref="FY8" ca="1" si="189">IF(ISNA(FX7),NA(),IF(FY4-$C$9&lt;$C$10,(FY7/OFFSET(FY7,0,-FY4+$C$9))^(1/(FY4-$C$9)),(FY7/OFFSET(FY7,0,-$C$10))^(1/$C$10))-1)</f>
        <v>#N/A</v>
      </c>
      <c r="FZ8" s="55" t="e">
        <f t="shared" ref="FZ8" ca="1" si="190">IF(ISNA(FY7),NA(),IF(FZ4-$C$9&lt;$C$10,(FZ7/OFFSET(FZ7,0,-FZ4+$C$9))^(1/(FZ4-$C$9)),(FZ7/OFFSET(FZ7,0,-$C$10))^(1/$C$10))-1)</f>
        <v>#N/A</v>
      </c>
      <c r="GA8" s="55" t="e">
        <f t="shared" ref="GA8" ca="1" si="191">IF(ISNA(FZ7),NA(),IF(GA4-$C$9&lt;$C$10,(GA7/OFFSET(GA7,0,-GA4+$C$9))^(1/(GA4-$C$9)),(GA7/OFFSET(GA7,0,-$C$10))^(1/$C$10))-1)</f>
        <v>#N/A</v>
      </c>
      <c r="GB8" s="55" t="e">
        <f t="shared" ref="GB8" ca="1" si="192">IF(ISNA(GA7),NA(),IF(GB4-$C$9&lt;$C$10,(GB7/OFFSET(GB7,0,-GB4+$C$9))^(1/(GB4-$C$9)),(GB7/OFFSET(GB7,0,-$C$10))^(1/$C$10))-1)</f>
        <v>#N/A</v>
      </c>
      <c r="GC8" s="55" t="e">
        <f t="shared" ref="GC8" ca="1" si="193">IF(ISNA(GB7),NA(),IF(GC4-$C$9&lt;$C$10,(GC7/OFFSET(GC7,0,-GC4+$C$9))^(1/(GC4-$C$9)),(GC7/OFFSET(GC7,0,-$C$10))^(1/$C$10))-1)</f>
        <v>#N/A</v>
      </c>
      <c r="GD8" s="55" t="e">
        <f t="shared" ref="GD8" ca="1" si="194">IF(ISNA(GC7),NA(),IF(GD4-$C$9&lt;$C$10,(GD7/OFFSET(GD7,0,-GD4+$C$9))^(1/(GD4-$C$9)),(GD7/OFFSET(GD7,0,-$C$10))^(1/$C$10))-1)</f>
        <v>#N/A</v>
      </c>
      <c r="GE8" s="55" t="e">
        <f t="shared" ref="GE8" ca="1" si="195">IF(ISNA(GD7),NA(),IF(GE4-$C$9&lt;$C$10,(GE7/OFFSET(GE7,0,-GE4+$C$9))^(1/(GE4-$C$9)),(GE7/OFFSET(GE7,0,-$C$10))^(1/$C$10))-1)</f>
        <v>#N/A</v>
      </c>
      <c r="GF8" s="55" t="e">
        <f t="shared" ref="GF8" ca="1" si="196">IF(ISNA(GE7),NA(),IF(GF4-$C$9&lt;$C$10,(GF7/OFFSET(GF7,0,-GF4+$C$9))^(1/(GF4-$C$9)),(GF7/OFFSET(GF7,0,-$C$10))^(1/$C$10))-1)</f>
        <v>#N/A</v>
      </c>
      <c r="GG8" s="55" t="e">
        <f t="shared" ref="GG8" ca="1" si="197">IF(ISNA(GF7),NA(),IF(GG4-$C$9&lt;$C$10,(GG7/OFFSET(GG7,0,-GG4+$C$9))^(1/(GG4-$C$9)),(GG7/OFFSET(GG7,0,-$C$10))^(1/$C$10))-1)</f>
        <v>#N/A</v>
      </c>
      <c r="GH8" s="55" t="e">
        <f t="shared" ref="GH8" ca="1" si="198">IF(ISNA(GG7),NA(),IF(GH4-$C$9&lt;$C$10,(GH7/OFFSET(GH7,0,-GH4+$C$9))^(1/(GH4-$C$9)),(GH7/OFFSET(GH7,0,-$C$10))^(1/$C$10))-1)</f>
        <v>#N/A</v>
      </c>
      <c r="GI8" s="55" t="e">
        <f t="shared" ref="GI8" ca="1" si="199">IF(ISNA(GH7),NA(),IF(GI4-$C$9&lt;$C$10,(GI7/OFFSET(GI7,0,-GI4+$C$9))^(1/(GI4-$C$9)),(GI7/OFFSET(GI7,0,-$C$10))^(1/$C$10))-1)</f>
        <v>#N/A</v>
      </c>
      <c r="GJ8" s="55" t="e">
        <f t="shared" ref="GJ8" ca="1" si="200">IF(ISNA(GI7),NA(),IF(GJ4-$C$9&lt;$C$10,(GJ7/OFFSET(GJ7,0,-GJ4+$C$9))^(1/(GJ4-$C$9)),(GJ7/OFFSET(GJ7,0,-$C$10))^(1/$C$10))-1)</f>
        <v>#N/A</v>
      </c>
      <c r="GK8" s="55" t="e">
        <f t="shared" ref="GK8" ca="1" si="201">IF(ISNA(GJ7),NA(),IF(GK4-$C$9&lt;$C$10,(GK7/OFFSET(GK7,0,-GK4+$C$9))^(1/(GK4-$C$9)),(GK7/OFFSET(GK7,0,-$C$10))^(1/$C$10))-1)</f>
        <v>#N/A</v>
      </c>
      <c r="GL8" s="55" t="e">
        <f t="shared" ref="GL8" ca="1" si="202">IF(ISNA(GK7),NA(),IF(GL4-$C$9&lt;$C$10,(GL7/OFFSET(GL7,0,-GL4+$C$9))^(1/(GL4-$C$9)),(GL7/OFFSET(GL7,0,-$C$10))^(1/$C$10))-1)</f>
        <v>#N/A</v>
      </c>
      <c r="GM8" s="55" t="e">
        <f t="shared" ref="GM8" ca="1" si="203">IF(ISNA(GL7),NA(),IF(GM4-$C$9&lt;$C$10,(GM7/OFFSET(GM7,0,-GM4+$C$9))^(1/(GM4-$C$9)),(GM7/OFFSET(GM7,0,-$C$10))^(1/$C$10))-1)</f>
        <v>#N/A</v>
      </c>
      <c r="GN8" s="55" t="e">
        <f t="shared" ref="GN8" ca="1" si="204">IF(ISNA(GM7),NA(),IF(GN4-$C$9&lt;$C$10,(GN7/OFFSET(GN7,0,-GN4+$C$9))^(1/(GN4-$C$9)),(GN7/OFFSET(GN7,0,-$C$10))^(1/$C$10))-1)</f>
        <v>#N/A</v>
      </c>
      <c r="GO8" s="55" t="e">
        <f t="shared" ref="GO8" ca="1" si="205">IF(ISNA(GN7),NA(),IF(GO4-$C$9&lt;$C$10,(GO7/OFFSET(GO7,0,-GO4+$C$9))^(1/(GO4-$C$9)),(GO7/OFFSET(GO7,0,-$C$10))^(1/$C$10))-1)</f>
        <v>#N/A</v>
      </c>
      <c r="GP8" s="55" t="e">
        <f t="shared" ref="GP8" ca="1" si="206">IF(ISNA(GO7),NA(),IF(GP4-$C$9&lt;$C$10,(GP7/OFFSET(GP7,0,-GP4+$C$9))^(1/(GP4-$C$9)),(GP7/OFFSET(GP7,0,-$C$10))^(1/$C$10))-1)</f>
        <v>#N/A</v>
      </c>
      <c r="GQ8" s="55" t="e">
        <f t="shared" ref="GQ8" ca="1" si="207">IF(ISNA(GP7),NA(),IF(GQ4-$C$9&lt;$C$10,(GQ7/OFFSET(GQ7,0,-GQ4+$C$9))^(1/(GQ4-$C$9)),(GQ7/OFFSET(GQ7,0,-$C$10))^(1/$C$10))-1)</f>
        <v>#N/A</v>
      </c>
      <c r="GR8" s="55" t="e">
        <f t="shared" ref="GR8" ca="1" si="208">IF(ISNA(GQ7),NA(),IF(GR4-$C$9&lt;$C$10,(GR7/OFFSET(GR7,0,-GR4+$C$9))^(1/(GR4-$C$9)),(GR7/OFFSET(GR7,0,-$C$10))^(1/$C$10))-1)</f>
        <v>#N/A</v>
      </c>
      <c r="GS8" s="55" t="e">
        <f t="shared" ref="GS8" ca="1" si="209">IF(ISNA(GR7),NA(),IF(GS4-$C$9&lt;$C$10,(GS7/OFFSET(GS7,0,-GS4+$C$9))^(1/(GS4-$C$9)),(GS7/OFFSET(GS7,0,-$C$10))^(1/$C$10))-1)</f>
        <v>#N/A</v>
      </c>
      <c r="GT8" s="55" t="e">
        <f t="shared" ref="GT8" ca="1" si="210">IF(ISNA(GS7),NA(),IF(GT4-$C$9&lt;$C$10,(GT7/OFFSET(GT7,0,-GT4+$C$9))^(1/(GT4-$C$9)),(GT7/OFFSET(GT7,0,-$C$10))^(1/$C$10))-1)</f>
        <v>#N/A</v>
      </c>
      <c r="GU8" s="55" t="e">
        <f t="shared" ref="GU8" ca="1" si="211">IF(ISNA(GT7),NA(),IF(GU4-$C$9&lt;$C$10,(GU7/OFFSET(GU7,0,-GU4+$C$9))^(1/(GU4-$C$9)),(GU7/OFFSET(GU7,0,-$C$10))^(1/$C$10))-1)</f>
        <v>#N/A</v>
      </c>
      <c r="GV8" s="55" t="e">
        <f t="shared" ref="GV8" ca="1" si="212">IF(ISNA(GU7),NA(),IF(GV4-$C$9&lt;$C$10,(GV7/OFFSET(GV7,0,-GV4+$C$9))^(1/(GV4-$C$9)),(GV7/OFFSET(GV7,0,-$C$10))^(1/$C$10))-1)</f>
        <v>#N/A</v>
      </c>
      <c r="GW8" s="55" t="e">
        <f t="shared" ref="GW8" ca="1" si="213">IF(ISNA(GV7),NA(),IF(GW4-$C$9&lt;$C$10,(GW7/OFFSET(GW7,0,-GW4+$C$9))^(1/(GW4-$C$9)),(GW7/OFFSET(GW7,0,-$C$10))^(1/$C$10))-1)</f>
        <v>#N/A</v>
      </c>
      <c r="GX8" s="55" t="e">
        <f t="shared" ref="GX8" ca="1" si="214">IF(ISNA(GW7),NA(),IF(GX4-$C$9&lt;$C$10,(GX7/OFFSET(GX7,0,-GX4+$C$9))^(1/(GX4-$C$9)),(GX7/OFFSET(GX7,0,-$C$10))^(1/$C$10))-1)</f>
        <v>#N/A</v>
      </c>
      <c r="GY8" s="55" t="e">
        <f t="shared" ref="GY8" ca="1" si="215">IF(ISNA(GX7),NA(),IF(GY4-$C$9&lt;$C$10,(GY7/OFFSET(GY7,0,-GY4+$C$9))^(1/(GY4-$C$9)),(GY7/OFFSET(GY7,0,-$C$10))^(1/$C$10))-1)</f>
        <v>#N/A</v>
      </c>
      <c r="GZ8" s="55" t="e">
        <f t="shared" ref="GZ8" ca="1" si="216">IF(ISNA(GY7),NA(),IF(GZ4-$C$9&lt;$C$10,(GZ7/OFFSET(GZ7,0,-GZ4+$C$9))^(1/(GZ4-$C$9)),(GZ7/OFFSET(GZ7,0,-$C$10))^(1/$C$10))-1)</f>
        <v>#N/A</v>
      </c>
      <c r="HA8" s="55" t="e">
        <f t="shared" ref="HA8" ca="1" si="217">IF(ISNA(GZ7),NA(),IF(HA4-$C$9&lt;$C$10,(HA7/OFFSET(HA7,0,-HA4+$C$9))^(1/(HA4-$C$9)),(HA7/OFFSET(HA7,0,-$C$10))^(1/$C$10))-1)</f>
        <v>#N/A</v>
      </c>
      <c r="HB8" s="55" t="e">
        <f t="shared" ref="HB8" ca="1" si="218">IF(ISNA(HA7),NA(),IF(HB4-$C$9&lt;$C$10,(HB7/OFFSET(HB7,0,-HB4+$C$9))^(1/(HB4-$C$9)),(HB7/OFFSET(HB7,0,-$C$10))^(1/$C$10))-1)</f>
        <v>#N/A</v>
      </c>
      <c r="HC8" s="55" t="e">
        <f t="shared" ref="HC8" ca="1" si="219">IF(ISNA(HB7),NA(),IF(HC4-$C$9&lt;$C$10,(HC7/OFFSET(HC7,0,-HC4+$C$9))^(1/(HC4-$C$9)),(HC7/OFFSET(HC7,0,-$C$10))^(1/$C$10))-1)</f>
        <v>#N/A</v>
      </c>
      <c r="HD8" s="55" t="e">
        <f t="shared" ref="HD8" ca="1" si="220">IF(ISNA(HC7),NA(),IF(HD4-$C$9&lt;$C$10,(HD7/OFFSET(HD7,0,-HD4+$C$9))^(1/(HD4-$C$9)),(HD7/OFFSET(HD7,0,-$C$10))^(1/$C$10))-1)</f>
        <v>#N/A</v>
      </c>
      <c r="HE8" s="55" t="e">
        <f t="shared" ref="HE8" ca="1" si="221">IF(ISNA(HD7),NA(),IF(HE4-$C$9&lt;$C$10,(HE7/OFFSET(HE7,0,-HE4+$C$9))^(1/(HE4-$C$9)),(HE7/OFFSET(HE7,0,-$C$10))^(1/$C$10))-1)</f>
        <v>#N/A</v>
      </c>
      <c r="HF8" s="55" t="e">
        <f t="shared" ref="HF8" ca="1" si="222">IF(ISNA(HE7),NA(),IF(HF4-$C$9&lt;$C$10,(HF7/OFFSET(HF7,0,-HF4+$C$9))^(1/(HF4-$C$9)),(HF7/OFFSET(HF7,0,-$C$10))^(1/$C$10))-1)</f>
        <v>#N/A</v>
      </c>
      <c r="HG8" s="55" t="e">
        <f t="shared" ref="HG8" ca="1" si="223">IF(ISNA(HF7),NA(),IF(HG4-$C$9&lt;$C$10,(HG7/OFFSET(HG7,0,-HG4+$C$9))^(1/(HG4-$C$9)),(HG7/OFFSET(HG7,0,-$C$10))^(1/$C$10))-1)</f>
        <v>#N/A</v>
      </c>
      <c r="HH8" s="55" t="e">
        <f t="shared" ref="HH8" ca="1" si="224">IF(ISNA(HG7),NA(),IF(HH4-$C$9&lt;$C$10,(HH7/OFFSET(HH7,0,-HH4+$C$9))^(1/(HH4-$C$9)),(HH7/OFFSET(HH7,0,-$C$10))^(1/$C$10))-1)</f>
        <v>#N/A</v>
      </c>
      <c r="HI8" s="55" t="e">
        <f t="shared" ref="HI8" ca="1" si="225">IF(ISNA(HH7),NA(),IF(HI4-$C$9&lt;$C$10,(HI7/OFFSET(HI7,0,-HI4+$C$9))^(1/(HI4-$C$9)),(HI7/OFFSET(HI7,0,-$C$10))^(1/$C$10))-1)</f>
        <v>#N/A</v>
      </c>
      <c r="HJ8" s="55" t="e">
        <f t="shared" ref="HJ8" ca="1" si="226">IF(ISNA(HI7),NA(),IF(HJ4-$C$9&lt;$C$10,(HJ7/OFFSET(HJ7,0,-HJ4+$C$9))^(1/(HJ4-$C$9)),(HJ7/OFFSET(HJ7,0,-$C$10))^(1/$C$10))-1)</f>
        <v>#N/A</v>
      </c>
      <c r="HK8" s="55" t="e">
        <f t="shared" ref="HK8" ca="1" si="227">IF(ISNA(HJ7),NA(),IF(HK4-$C$9&lt;$C$10,(HK7/OFFSET(HK7,0,-HK4+$C$9))^(1/(HK4-$C$9)),(HK7/OFFSET(HK7,0,-$C$10))^(1/$C$10))-1)</f>
        <v>#N/A</v>
      </c>
      <c r="HL8" s="55" t="e">
        <f t="shared" ref="HL8" ca="1" si="228">IF(ISNA(HK7),NA(),IF(HL4-$C$9&lt;$C$10,(HL7/OFFSET(HL7,0,-HL4+$C$9))^(1/(HL4-$C$9)),(HL7/OFFSET(HL7,0,-$C$10))^(1/$C$10))-1)</f>
        <v>#N/A</v>
      </c>
      <c r="HM8" s="55" t="e">
        <f t="shared" ref="HM8" ca="1" si="229">IF(ISNA(HL7),NA(),IF(HM4-$C$9&lt;$C$10,(HM7/OFFSET(HM7,0,-HM4+$C$9))^(1/(HM4-$C$9)),(HM7/OFFSET(HM7,0,-$C$10))^(1/$C$10))-1)</f>
        <v>#N/A</v>
      </c>
      <c r="HN8" s="55" t="e">
        <f t="shared" ref="HN8" ca="1" si="230">IF(ISNA(HM7),NA(),IF(HN4-$C$9&lt;$C$10,(HN7/OFFSET(HN7,0,-HN4+$C$9))^(1/(HN4-$C$9)),(HN7/OFFSET(HN7,0,-$C$10))^(1/$C$10))-1)</f>
        <v>#N/A</v>
      </c>
      <c r="HO8" s="55" t="e">
        <f t="shared" ref="HO8" ca="1" si="231">IF(ISNA(HN7),NA(),IF(HO4-$C$9&lt;$C$10,(HO7/OFFSET(HO7,0,-HO4+$C$9))^(1/(HO4-$C$9)),(HO7/OFFSET(HO7,0,-$C$10))^(1/$C$10))-1)</f>
        <v>#N/A</v>
      </c>
      <c r="HP8" s="55" t="e">
        <f t="shared" ref="HP8" ca="1" si="232">IF(ISNA(HO7),NA(),IF(HP4-$C$9&lt;$C$10,(HP7/OFFSET(HP7,0,-HP4+$C$9))^(1/(HP4-$C$9)),(HP7/OFFSET(HP7,0,-$C$10))^(1/$C$10))-1)</f>
        <v>#N/A</v>
      </c>
      <c r="HQ8" s="55" t="e">
        <f t="shared" ref="HQ8" ca="1" si="233">IF(ISNA(HP7),NA(),IF(HQ4-$C$9&lt;$C$10,(HQ7/OFFSET(HQ7,0,-HQ4+$C$9))^(1/(HQ4-$C$9)),(HQ7/OFFSET(HQ7,0,-$C$10))^(1/$C$10))-1)</f>
        <v>#N/A</v>
      </c>
      <c r="HR8" s="55" t="e">
        <f t="shared" ref="HR8" ca="1" si="234">IF(ISNA(HQ7),NA(),IF(HR4-$C$9&lt;$C$10,(HR7/OFFSET(HR7,0,-HR4+$C$9))^(1/(HR4-$C$9)),(HR7/OFFSET(HR7,0,-$C$10))^(1/$C$10))-1)</f>
        <v>#N/A</v>
      </c>
      <c r="HS8" s="55" t="e">
        <f t="shared" ref="HS8" ca="1" si="235">IF(ISNA(HR7),NA(),IF(HS4-$C$9&lt;$C$10,(HS7/OFFSET(HS7,0,-HS4+$C$9))^(1/(HS4-$C$9)),(HS7/OFFSET(HS7,0,-$C$10))^(1/$C$10))-1)</f>
        <v>#N/A</v>
      </c>
      <c r="HT8" s="55" t="e">
        <f t="shared" ref="HT8" ca="1" si="236">IF(ISNA(HS7),NA(),IF(HT4-$C$9&lt;$C$10,(HT7/OFFSET(HT7,0,-HT4+$C$9))^(1/(HT4-$C$9)),(HT7/OFFSET(HT7,0,-$C$10))^(1/$C$10))-1)</f>
        <v>#N/A</v>
      </c>
      <c r="HU8" s="55" t="e">
        <f t="shared" ref="HU8" ca="1" si="237">IF(ISNA(HT7),NA(),IF(HU4-$C$9&lt;$C$10,(HU7/OFFSET(HU7,0,-HU4+$C$9))^(1/(HU4-$C$9)),(HU7/OFFSET(HU7,0,-$C$10))^(1/$C$10))-1)</f>
        <v>#N/A</v>
      </c>
      <c r="HV8" s="55" t="e">
        <f t="shared" ref="HV8" ca="1" si="238">IF(ISNA(HU7),NA(),IF(HV4-$C$9&lt;$C$10,(HV7/OFFSET(HV7,0,-HV4+$C$9))^(1/(HV4-$C$9)),(HV7/OFFSET(HV7,0,-$C$10))^(1/$C$10))-1)</f>
        <v>#N/A</v>
      </c>
      <c r="HW8" s="55" t="e">
        <f t="shared" ref="HW8" ca="1" si="239">IF(ISNA(HV7),NA(),IF(HW4-$C$9&lt;$C$10,(HW7/OFFSET(HW7,0,-HW4+$C$9))^(1/(HW4-$C$9)),(HW7/OFFSET(HW7,0,-$C$10))^(1/$C$10))-1)</f>
        <v>#N/A</v>
      </c>
      <c r="HX8" s="55" t="e">
        <f t="shared" ref="HX8" ca="1" si="240">IF(ISNA(HW7),NA(),IF(HX4-$C$9&lt;$C$10,(HX7/OFFSET(HX7,0,-HX4+$C$9))^(1/(HX4-$C$9)),(HX7/OFFSET(HX7,0,-$C$10))^(1/$C$10))-1)</f>
        <v>#N/A</v>
      </c>
      <c r="HY8" s="55" t="e">
        <f t="shared" ref="HY8" ca="1" si="241">IF(ISNA(HX7),NA(),IF(HY4-$C$9&lt;$C$10,(HY7/OFFSET(HY7,0,-HY4+$C$9))^(1/(HY4-$C$9)),(HY7/OFFSET(HY7,0,-$C$10))^(1/$C$10))-1)</f>
        <v>#N/A</v>
      </c>
      <c r="HZ8" s="55" t="e">
        <f t="shared" ref="HZ8" ca="1" si="242">IF(ISNA(HY7),NA(),IF(HZ4-$C$9&lt;$C$10,(HZ7/OFFSET(HZ7,0,-HZ4+$C$9))^(1/(HZ4-$C$9)),(HZ7/OFFSET(HZ7,0,-$C$10))^(1/$C$10))-1)</f>
        <v>#N/A</v>
      </c>
      <c r="IA8" s="55" t="e">
        <f t="shared" ref="IA8" ca="1" si="243">IF(ISNA(HZ7),NA(),IF(IA4-$C$9&lt;$C$10,(IA7/OFFSET(IA7,0,-IA4+$C$9))^(1/(IA4-$C$9)),(IA7/OFFSET(IA7,0,-$C$10))^(1/$C$10))-1)</f>
        <v>#N/A</v>
      </c>
      <c r="IB8" s="55" t="e">
        <f t="shared" ref="IB8" ca="1" si="244">IF(ISNA(IA7),NA(),IF(IB4-$C$9&lt;$C$10,(IB7/OFFSET(IB7,0,-IB4+$C$9))^(1/(IB4-$C$9)),(IB7/OFFSET(IB7,0,-$C$10))^(1/$C$10))-1)</f>
        <v>#N/A</v>
      </c>
      <c r="IC8" s="55" t="e">
        <f t="shared" ref="IC8" ca="1" si="245">IF(ISNA(IB7),NA(),IF(IC4-$C$9&lt;$C$10,(IC7/OFFSET(IC7,0,-IC4+$C$9))^(1/(IC4-$C$9)),(IC7/OFFSET(IC7,0,-$C$10))^(1/$C$10))-1)</f>
        <v>#N/A</v>
      </c>
      <c r="ID8" s="55" t="e">
        <f t="shared" ref="ID8" ca="1" si="246">IF(ISNA(IC7),NA(),IF(ID4-$C$9&lt;$C$10,(ID7/OFFSET(ID7,0,-ID4+$C$9))^(1/(ID4-$C$9)),(ID7/OFFSET(ID7,0,-$C$10))^(1/$C$10))-1)</f>
        <v>#N/A</v>
      </c>
      <c r="IE8" s="55" t="e">
        <f t="shared" ref="IE8" ca="1" si="247">IF(ISNA(ID7),NA(),IF(IE4-$C$9&lt;$C$10,(IE7/OFFSET(IE7,0,-IE4+$C$9))^(1/(IE4-$C$9)),(IE7/OFFSET(IE7,0,-$C$10))^(1/$C$10))-1)</f>
        <v>#N/A</v>
      </c>
      <c r="IF8" s="55" t="e">
        <f t="shared" ref="IF8" ca="1" si="248">IF(ISNA(IE7),NA(),IF(IF4-$C$9&lt;$C$10,(IF7/OFFSET(IF7,0,-IF4+$C$9))^(1/(IF4-$C$9)),(IF7/OFFSET(IF7,0,-$C$10))^(1/$C$10))-1)</f>
        <v>#N/A</v>
      </c>
      <c r="IG8" s="55" t="e">
        <f t="shared" ref="IG8" ca="1" si="249">IF(ISNA(IF7),NA(),IF(IG4-$C$9&lt;$C$10,(IG7/OFFSET(IG7,0,-IG4+$C$9))^(1/(IG4-$C$9)),(IG7/OFFSET(IG7,0,-$C$10))^(1/$C$10))-1)</f>
        <v>#N/A</v>
      </c>
      <c r="IH8" s="55" t="e">
        <f t="shared" ref="IH8" ca="1" si="250">IF(ISNA(IG7),NA(),IF(IH4-$C$9&lt;$C$10,(IH7/OFFSET(IH7,0,-IH4+$C$9))^(1/(IH4-$C$9)),(IH7/OFFSET(IH7,0,-$C$10))^(1/$C$10))-1)</f>
        <v>#N/A</v>
      </c>
      <c r="II8" s="55" t="e">
        <f t="shared" ref="II8" ca="1" si="251">IF(ISNA(IH7),NA(),IF(II4-$C$9&lt;$C$10,(II7/OFFSET(II7,0,-II4+$C$9))^(1/(II4-$C$9)),(II7/OFFSET(II7,0,-$C$10))^(1/$C$10))-1)</f>
        <v>#N/A</v>
      </c>
      <c r="IJ8" s="55" t="e">
        <f t="shared" ref="IJ8" ca="1" si="252">IF(ISNA(II7),NA(),IF(IJ4-$C$9&lt;$C$10,(IJ7/OFFSET(IJ7,0,-IJ4+$C$9))^(1/(IJ4-$C$9)),(IJ7/OFFSET(IJ7,0,-$C$10))^(1/$C$10))-1)</f>
        <v>#N/A</v>
      </c>
      <c r="IK8" s="55" t="e">
        <f t="shared" ref="IK8" ca="1" si="253">IF(ISNA(IJ7),NA(),IF(IK4-$C$9&lt;$C$10,(IK7/OFFSET(IK7,0,-IK4+$C$9))^(1/(IK4-$C$9)),(IK7/OFFSET(IK7,0,-$C$10))^(1/$C$10))-1)</f>
        <v>#N/A</v>
      </c>
      <c r="IL8" s="55" t="e">
        <f t="shared" ref="IL8" ca="1" si="254">IF(ISNA(IK7),NA(),IF(IL4-$C$9&lt;$C$10,(IL7/OFFSET(IL7,0,-IL4+$C$9))^(1/(IL4-$C$9)),(IL7/OFFSET(IL7,0,-$C$10))^(1/$C$10))-1)</f>
        <v>#N/A</v>
      </c>
      <c r="IM8" s="55" t="e">
        <f t="shared" ref="IM8" ca="1" si="255">IF(ISNA(IL7),NA(),IF(IM4-$C$9&lt;$C$10,(IM7/OFFSET(IM7,0,-IM4+$C$9))^(1/(IM4-$C$9)),(IM7/OFFSET(IM7,0,-$C$10))^(1/$C$10))-1)</f>
        <v>#N/A</v>
      </c>
      <c r="IN8" s="55" t="e">
        <f t="shared" ref="IN8" ca="1" si="256">IF(ISNA(IM7),NA(),IF(IN4-$C$9&lt;$C$10,(IN7/OFFSET(IN7,0,-IN4+$C$9))^(1/(IN4-$C$9)),(IN7/OFFSET(IN7,0,-$C$10))^(1/$C$10))-1)</f>
        <v>#N/A</v>
      </c>
    </row>
    <row r="9" spans="2:248" x14ac:dyDescent="0.3">
      <c r="B9" s="19" t="s">
        <v>579</v>
      </c>
      <c r="C9" s="87">
        <f ca="1">VLOOKUP(B2,Country_Data!C:Q,15,FALSE)</f>
        <v>13</v>
      </c>
      <c r="E9" s="22">
        <f>Projections!Z19</f>
        <v>0.1</v>
      </c>
      <c r="F9" s="22" t="s">
        <v>493</v>
      </c>
      <c r="G9" s="21">
        <f t="shared" ref="G9:BR9" si="257">IF(IF(AND(ISNA(G$5),ISNA(F$5)),F9*(1+$E9),IF(AND(F$5&gt;0,ISNA(G$5)),F9*(1+$E9),G$5))&gt;$C$21,$C$21,IF(AND(ISNA(G$5),ISNA(F$5)),F9*(1+$E9),IF(AND(F$5&gt;0,ISNA(G$5)),F9*(1+$E9),G$5)))</f>
        <v>114</v>
      </c>
      <c r="H9" s="21">
        <f t="shared" si="257"/>
        <v>143</v>
      </c>
      <c r="I9" s="21">
        <f t="shared" si="257"/>
        <v>180</v>
      </c>
      <c r="J9" s="21">
        <f t="shared" si="257"/>
        <v>246</v>
      </c>
      <c r="K9" s="21">
        <f t="shared" si="257"/>
        <v>466</v>
      </c>
      <c r="L9" s="21">
        <f t="shared" si="257"/>
        <v>653</v>
      </c>
      <c r="M9" s="21">
        <f t="shared" si="257"/>
        <v>781</v>
      </c>
      <c r="N9" s="21">
        <f t="shared" si="257"/>
        <v>1022</v>
      </c>
      <c r="O9" s="21">
        <f t="shared" si="257"/>
        <v>1156</v>
      </c>
      <c r="P9" s="21">
        <f>IF(IF(AND(ISNA(P$5),ISNA(O$5)),O9*(1+$E9),IF(AND(O$5&gt;0,ISNA(P$5)),O9*(1+$E9),P$5))&gt;$C$21,$C$21,IF(AND(ISNA(P$5),ISNA(O$5)),O9*(1+$E9),IF(AND(O$5&gt;0,ISNA(P$5)),O9*(1+$E9),P$5)))</f>
        <v>1437</v>
      </c>
      <c r="Q9" s="21">
        <f t="shared" si="257"/>
        <v>1880</v>
      </c>
      <c r="R9" s="21">
        <f t="shared" si="257"/>
        <v>2050</v>
      </c>
      <c r="S9" s="21">
        <f t="shared" si="257"/>
        <v>3622</v>
      </c>
      <c r="T9" s="21">
        <f t="shared" si="257"/>
        <v>4530</v>
      </c>
      <c r="U9" s="21">
        <f t="shared" si="257"/>
        <v>5738</v>
      </c>
      <c r="V9" s="21">
        <f t="shared" si="257"/>
        <v>7188</v>
      </c>
      <c r="W9" s="21">
        <f t="shared" si="257"/>
        <v>9166</v>
      </c>
      <c r="X9" s="21">
        <f t="shared" si="257"/>
        <v>12194</v>
      </c>
      <c r="Y9" s="21">
        <f t="shared" si="257"/>
        <v>15163</v>
      </c>
      <c r="Z9" s="21">
        <f t="shared" si="257"/>
        <v>19601</v>
      </c>
      <c r="AA9" s="21">
        <f t="shared" si="257"/>
        <v>21896</v>
      </c>
      <c r="AB9" s="21">
        <f t="shared" si="257"/>
        <v>24513</v>
      </c>
      <c r="AC9" s="21">
        <f t="shared" si="257"/>
        <v>26964.300000000003</v>
      </c>
      <c r="AD9" s="21">
        <f t="shared" si="257"/>
        <v>29660.730000000007</v>
      </c>
      <c r="AE9" s="21">
        <f t="shared" si="257"/>
        <v>32626.803000000011</v>
      </c>
      <c r="AF9" s="21">
        <f t="shared" si="257"/>
        <v>35889.483300000014</v>
      </c>
      <c r="AG9" s="21">
        <f t="shared" si="257"/>
        <v>39478.431630000021</v>
      </c>
      <c r="AH9" s="21">
        <f t="shared" si="257"/>
        <v>43426.274793000026</v>
      </c>
      <c r="AI9" s="21">
        <f t="shared" si="257"/>
        <v>47768.902272300031</v>
      </c>
      <c r="AJ9" s="21">
        <f t="shared" si="257"/>
        <v>52545.792499530035</v>
      </c>
      <c r="AK9" s="21">
        <f t="shared" si="257"/>
        <v>57800.371749483042</v>
      </c>
      <c r="AL9" s="21">
        <f t="shared" si="257"/>
        <v>63580.408924431351</v>
      </c>
      <c r="AM9" s="21">
        <f t="shared" si="257"/>
        <v>69938.44981687449</v>
      </c>
      <c r="AN9" s="21">
        <f t="shared" si="257"/>
        <v>76932.294798561939</v>
      </c>
      <c r="AO9" s="21">
        <f t="shared" si="257"/>
        <v>84625.524278418146</v>
      </c>
      <c r="AP9" s="21">
        <f t="shared" si="257"/>
        <v>93088.076706259963</v>
      </c>
      <c r="AQ9" s="21">
        <f t="shared" si="257"/>
        <v>102396.88437688597</v>
      </c>
      <c r="AR9" s="21">
        <f t="shared" si="257"/>
        <v>112636.57281457457</v>
      </c>
      <c r="AS9" s="21">
        <f t="shared" si="257"/>
        <v>123900.23009603203</v>
      </c>
      <c r="AT9" s="21">
        <f t="shared" si="257"/>
        <v>136290.25310563523</v>
      </c>
      <c r="AU9" s="21">
        <f t="shared" si="257"/>
        <v>149919.27841619877</v>
      </c>
      <c r="AV9" s="21">
        <f t="shared" si="257"/>
        <v>164911.20625781865</v>
      </c>
      <c r="AW9" s="21">
        <f t="shared" si="257"/>
        <v>181402.32688360053</v>
      </c>
      <c r="AX9" s="21">
        <f t="shared" si="257"/>
        <v>199542.55957196059</v>
      </c>
      <c r="AY9" s="21">
        <f t="shared" si="257"/>
        <v>219496.81552915668</v>
      </c>
      <c r="AZ9" s="21">
        <f t="shared" si="257"/>
        <v>241446.49708207237</v>
      </c>
      <c r="BA9" s="21">
        <f t="shared" si="257"/>
        <v>265591.1467902796</v>
      </c>
      <c r="BB9" s="21">
        <f t="shared" si="257"/>
        <v>292150.26146930759</v>
      </c>
      <c r="BC9" s="21">
        <f t="shared" si="257"/>
        <v>321365.28761623835</v>
      </c>
      <c r="BD9" s="21">
        <f t="shared" si="257"/>
        <v>353501.81637786218</v>
      </c>
      <c r="BE9" s="21">
        <f t="shared" si="257"/>
        <v>388851.99801564845</v>
      </c>
      <c r="BF9" s="21">
        <f t="shared" si="257"/>
        <v>427737.19781721331</v>
      </c>
      <c r="BG9" s="21">
        <f t="shared" si="257"/>
        <v>470510.91759893467</v>
      </c>
      <c r="BH9" s="21">
        <f t="shared" si="257"/>
        <v>517562.00935882819</v>
      </c>
      <c r="BI9" s="21">
        <f t="shared" si="257"/>
        <v>569318.21029471105</v>
      </c>
      <c r="BJ9" s="21">
        <f t="shared" si="257"/>
        <v>626250.03132418217</v>
      </c>
      <c r="BK9" s="21">
        <f t="shared" si="257"/>
        <v>688875.03445660044</v>
      </c>
      <c r="BL9" s="21">
        <f t="shared" si="257"/>
        <v>757762.53790226055</v>
      </c>
      <c r="BM9" s="21">
        <f t="shared" si="257"/>
        <v>833538.79169248661</v>
      </c>
      <c r="BN9" s="21">
        <f t="shared" si="257"/>
        <v>916892.67086173536</v>
      </c>
      <c r="BO9" s="21">
        <f t="shared" si="257"/>
        <v>1008581.937947909</v>
      </c>
      <c r="BP9" s="21">
        <f t="shared" si="257"/>
        <v>1109440.1317427</v>
      </c>
      <c r="BQ9" s="21">
        <f t="shared" si="257"/>
        <v>1220384.14491697</v>
      </c>
      <c r="BR9" s="21">
        <f t="shared" si="257"/>
        <v>1342422.5594086673</v>
      </c>
      <c r="BS9" s="21">
        <f t="shared" ref="BS9:ED9" si="258">IF(IF(AND(ISNA(BS$5),ISNA(BR$5)),BR9*(1+$E9),IF(AND(BR$5&gt;0,ISNA(BS$5)),BR9*(1+$E9),BS$5))&gt;$C$21,$C$21,IF(AND(ISNA(BS$5),ISNA(BR$5)),BR9*(1+$E9),IF(AND(BR$5&gt;0,ISNA(BS$5)),BR9*(1+$E9),BS$5)))</f>
        <v>1476664.8153495342</v>
      </c>
      <c r="BT9" s="21">
        <f t="shared" si="258"/>
        <v>1624331.2968844876</v>
      </c>
      <c r="BU9" s="21">
        <f t="shared" si="258"/>
        <v>1786764.4265729366</v>
      </c>
      <c r="BV9" s="21">
        <f t="shared" si="258"/>
        <v>1965440.8692302303</v>
      </c>
      <c r="BW9" s="21">
        <f t="shared" si="258"/>
        <v>2161984.9561532536</v>
      </c>
      <c r="BX9" s="21">
        <f t="shared" si="258"/>
        <v>2378183.451768579</v>
      </c>
      <c r="BY9" s="21">
        <f t="shared" si="258"/>
        <v>2616001.7969454369</v>
      </c>
      <c r="BZ9" s="21">
        <f t="shared" si="258"/>
        <v>2877601.9766399809</v>
      </c>
      <c r="CA9" s="21">
        <f t="shared" si="258"/>
        <v>3165362.1743039791</v>
      </c>
      <c r="CB9" s="21">
        <f t="shared" si="258"/>
        <v>3481898.3917343775</v>
      </c>
      <c r="CC9" s="21">
        <f t="shared" si="258"/>
        <v>3830088.2309078155</v>
      </c>
      <c r="CD9" s="21">
        <f t="shared" si="258"/>
        <v>4213097.053998597</v>
      </c>
      <c r="CE9" s="21">
        <f t="shared" si="258"/>
        <v>4634406.7593984567</v>
      </c>
      <c r="CF9" s="21">
        <f t="shared" si="258"/>
        <v>5097847.4353383025</v>
      </c>
      <c r="CG9" s="21">
        <f t="shared" si="258"/>
        <v>5607632.1788721336</v>
      </c>
      <c r="CH9" s="21">
        <f t="shared" si="258"/>
        <v>6168395.3967593471</v>
      </c>
      <c r="CI9" s="21">
        <f t="shared" si="258"/>
        <v>6785234.9364352822</v>
      </c>
      <c r="CJ9" s="21">
        <f t="shared" si="258"/>
        <v>7463758.430078811</v>
      </c>
      <c r="CK9" s="21">
        <f t="shared" si="258"/>
        <v>8210134.2730866931</v>
      </c>
      <c r="CL9" s="21">
        <f t="shared" si="258"/>
        <v>9031147.7003953625</v>
      </c>
      <c r="CM9" s="21">
        <f t="shared" si="258"/>
        <v>9934262.4704349004</v>
      </c>
      <c r="CN9" s="21">
        <f t="shared" si="258"/>
        <v>10927688.717478391</v>
      </c>
      <c r="CO9" s="21">
        <f t="shared" si="258"/>
        <v>12020457.589226231</v>
      </c>
      <c r="CP9" s="21">
        <f t="shared" si="258"/>
        <v>13222503.348148854</v>
      </c>
      <c r="CQ9" s="21">
        <f t="shared" si="258"/>
        <v>14544753.682963742</v>
      </c>
      <c r="CR9" s="21">
        <f t="shared" si="258"/>
        <v>15999229.051260117</v>
      </c>
      <c r="CS9" s="21">
        <f t="shared" si="258"/>
        <v>17599151.95638613</v>
      </c>
      <c r="CT9" s="21">
        <f t="shared" si="258"/>
        <v>19359067.152024746</v>
      </c>
      <c r="CU9" s="21">
        <f t="shared" si="258"/>
        <v>21294973.867227223</v>
      </c>
      <c r="CV9" s="21">
        <f t="shared" si="258"/>
        <v>23424471.253949948</v>
      </c>
      <c r="CW9" s="21">
        <f t="shared" si="258"/>
        <v>25766918.379344944</v>
      </c>
      <c r="CX9" s="21">
        <f t="shared" si="258"/>
        <v>28343610.217279442</v>
      </c>
      <c r="CY9" s="21">
        <f t="shared" si="258"/>
        <v>31177971.239007387</v>
      </c>
      <c r="CZ9" s="21">
        <f t="shared" si="258"/>
        <v>33513576.800000001</v>
      </c>
      <c r="DA9" s="21">
        <f t="shared" si="258"/>
        <v>33513576.800000001</v>
      </c>
      <c r="DB9" s="21">
        <f t="shared" si="258"/>
        <v>33513576.800000001</v>
      </c>
      <c r="DC9" s="21">
        <f t="shared" si="258"/>
        <v>33513576.800000001</v>
      </c>
      <c r="DD9" s="21">
        <f t="shared" si="258"/>
        <v>33513576.800000001</v>
      </c>
      <c r="DE9" s="21">
        <f t="shared" si="258"/>
        <v>33513576.800000001</v>
      </c>
      <c r="DF9" s="21">
        <f t="shared" si="258"/>
        <v>33513576.800000001</v>
      </c>
      <c r="DG9" s="21">
        <f t="shared" si="258"/>
        <v>33513576.800000001</v>
      </c>
      <c r="DH9" s="21">
        <f t="shared" si="258"/>
        <v>33513576.800000001</v>
      </c>
      <c r="DI9" s="21">
        <f t="shared" si="258"/>
        <v>33513576.800000001</v>
      </c>
      <c r="DJ9" s="21">
        <f t="shared" si="258"/>
        <v>33513576.800000001</v>
      </c>
      <c r="DK9" s="21">
        <f t="shared" si="258"/>
        <v>33513576.800000001</v>
      </c>
      <c r="DL9" s="21">
        <f t="shared" si="258"/>
        <v>33513576.800000001</v>
      </c>
      <c r="DM9" s="21">
        <f t="shared" si="258"/>
        <v>33513576.800000001</v>
      </c>
      <c r="DN9" s="21">
        <f t="shared" si="258"/>
        <v>33513576.800000001</v>
      </c>
      <c r="DO9" s="21">
        <f t="shared" si="258"/>
        <v>33513576.800000001</v>
      </c>
      <c r="DP9" s="21">
        <f t="shared" si="258"/>
        <v>33513576.800000001</v>
      </c>
      <c r="DQ9" s="21">
        <f t="shared" si="258"/>
        <v>33513576.800000001</v>
      </c>
      <c r="DR9" s="21">
        <f t="shared" si="258"/>
        <v>33513576.800000001</v>
      </c>
      <c r="DS9" s="21">
        <f t="shared" si="258"/>
        <v>33513576.800000001</v>
      </c>
      <c r="DT9" s="21">
        <f t="shared" si="258"/>
        <v>33513576.800000001</v>
      </c>
      <c r="DU9" s="21">
        <f t="shared" si="258"/>
        <v>33513576.800000001</v>
      </c>
      <c r="DV9" s="21">
        <f t="shared" si="258"/>
        <v>33513576.800000001</v>
      </c>
      <c r="DW9" s="21">
        <f t="shared" si="258"/>
        <v>33513576.800000001</v>
      </c>
      <c r="DX9" s="21">
        <f t="shared" si="258"/>
        <v>33513576.800000001</v>
      </c>
      <c r="DY9" s="21">
        <f t="shared" si="258"/>
        <v>33513576.800000001</v>
      </c>
      <c r="DZ9" s="21">
        <f t="shared" si="258"/>
        <v>33513576.800000001</v>
      </c>
      <c r="EA9" s="21">
        <f t="shared" si="258"/>
        <v>33513576.800000001</v>
      </c>
      <c r="EB9" s="21">
        <f t="shared" si="258"/>
        <v>33513576.800000001</v>
      </c>
      <c r="EC9" s="21">
        <f t="shared" si="258"/>
        <v>33513576.800000001</v>
      </c>
      <c r="ED9" s="21">
        <f t="shared" si="258"/>
        <v>33513576.800000001</v>
      </c>
      <c r="EE9" s="21">
        <f t="shared" ref="EE9:GP9" si="259">IF(IF(AND(ISNA(EE$5),ISNA(ED$5)),ED9*(1+$E9),IF(AND(ED$5&gt;0,ISNA(EE$5)),ED9*(1+$E9),EE$5))&gt;$C$21,$C$21,IF(AND(ISNA(EE$5),ISNA(ED$5)),ED9*(1+$E9),IF(AND(ED$5&gt;0,ISNA(EE$5)),ED9*(1+$E9),EE$5)))</f>
        <v>33513576.800000001</v>
      </c>
      <c r="EF9" s="21">
        <f t="shared" si="259"/>
        <v>33513576.800000001</v>
      </c>
      <c r="EG9" s="21">
        <f t="shared" si="259"/>
        <v>33513576.800000001</v>
      </c>
      <c r="EH9" s="21">
        <f t="shared" si="259"/>
        <v>33513576.800000001</v>
      </c>
      <c r="EI9" s="21">
        <f t="shared" si="259"/>
        <v>33513576.800000001</v>
      </c>
      <c r="EJ9" s="21">
        <f t="shared" si="259"/>
        <v>33513576.800000001</v>
      </c>
      <c r="EK9" s="21">
        <f t="shared" si="259"/>
        <v>33513576.800000001</v>
      </c>
      <c r="EL9" s="21">
        <f t="shared" si="259"/>
        <v>33513576.800000001</v>
      </c>
      <c r="EM9" s="21">
        <f t="shared" si="259"/>
        <v>33513576.800000001</v>
      </c>
      <c r="EN9" s="21">
        <f t="shared" si="259"/>
        <v>33513576.800000001</v>
      </c>
      <c r="EO9" s="21">
        <f t="shared" si="259"/>
        <v>33513576.800000001</v>
      </c>
      <c r="EP9" s="21">
        <f t="shared" si="259"/>
        <v>33513576.800000001</v>
      </c>
      <c r="EQ9" s="21">
        <f t="shared" si="259"/>
        <v>33513576.800000001</v>
      </c>
      <c r="ER9" s="21">
        <f t="shared" si="259"/>
        <v>33513576.800000001</v>
      </c>
      <c r="ES9" s="21">
        <f t="shared" si="259"/>
        <v>33513576.800000001</v>
      </c>
      <c r="ET9" s="21">
        <f t="shared" si="259"/>
        <v>33513576.800000001</v>
      </c>
      <c r="EU9" s="21">
        <f t="shared" si="259"/>
        <v>33513576.800000001</v>
      </c>
      <c r="EV9" s="21">
        <f t="shared" si="259"/>
        <v>33513576.800000001</v>
      </c>
      <c r="EW9" s="21">
        <f t="shared" si="259"/>
        <v>33513576.800000001</v>
      </c>
      <c r="EX9" s="21">
        <f t="shared" si="259"/>
        <v>33513576.800000001</v>
      </c>
      <c r="EY9" s="21">
        <f t="shared" si="259"/>
        <v>33513576.800000001</v>
      </c>
      <c r="EZ9" s="21">
        <f t="shared" si="259"/>
        <v>33513576.800000001</v>
      </c>
      <c r="FA9" s="21">
        <f t="shared" si="259"/>
        <v>33513576.800000001</v>
      </c>
      <c r="FB9" s="21">
        <f t="shared" si="259"/>
        <v>33513576.800000001</v>
      </c>
      <c r="FC9" s="21">
        <f t="shared" si="259"/>
        <v>33513576.800000001</v>
      </c>
      <c r="FD9" s="21">
        <f t="shared" si="259"/>
        <v>33513576.800000001</v>
      </c>
      <c r="FE9" s="21">
        <f t="shared" si="259"/>
        <v>33513576.800000001</v>
      </c>
      <c r="FF9" s="21">
        <f t="shared" si="259"/>
        <v>33513576.800000001</v>
      </c>
      <c r="FG9" s="21">
        <f t="shared" si="259"/>
        <v>33513576.800000001</v>
      </c>
      <c r="FH9" s="21">
        <f t="shared" si="259"/>
        <v>33513576.800000001</v>
      </c>
      <c r="FI9" s="21">
        <f t="shared" si="259"/>
        <v>33513576.800000001</v>
      </c>
      <c r="FJ9" s="21">
        <f t="shared" si="259"/>
        <v>33513576.800000001</v>
      </c>
      <c r="FK9" s="21">
        <f t="shared" si="259"/>
        <v>33513576.800000001</v>
      </c>
      <c r="FL9" s="21">
        <f t="shared" si="259"/>
        <v>33513576.800000001</v>
      </c>
      <c r="FM9" s="21">
        <f t="shared" si="259"/>
        <v>33513576.800000001</v>
      </c>
      <c r="FN9" s="21">
        <f t="shared" si="259"/>
        <v>33513576.800000001</v>
      </c>
      <c r="FO9" s="21">
        <f t="shared" si="259"/>
        <v>33513576.800000001</v>
      </c>
      <c r="FP9" s="21">
        <f t="shared" si="259"/>
        <v>33513576.800000001</v>
      </c>
      <c r="FQ9" s="21">
        <f t="shared" si="259"/>
        <v>33513576.800000001</v>
      </c>
      <c r="FR9" s="21">
        <f t="shared" si="259"/>
        <v>33513576.800000001</v>
      </c>
      <c r="FS9" s="21">
        <f t="shared" si="259"/>
        <v>33513576.800000001</v>
      </c>
      <c r="FT9" s="21">
        <f t="shared" si="259"/>
        <v>33513576.800000001</v>
      </c>
      <c r="FU9" s="21">
        <f t="shared" si="259"/>
        <v>33513576.800000001</v>
      </c>
      <c r="FV9" s="21">
        <f t="shared" si="259"/>
        <v>33513576.800000001</v>
      </c>
      <c r="FW9" s="21">
        <f t="shared" si="259"/>
        <v>33513576.800000001</v>
      </c>
      <c r="FX9" s="21">
        <f t="shared" si="259"/>
        <v>33513576.800000001</v>
      </c>
      <c r="FY9" s="21">
        <f t="shared" si="259"/>
        <v>33513576.800000001</v>
      </c>
      <c r="FZ9" s="21">
        <f t="shared" si="259"/>
        <v>33513576.800000001</v>
      </c>
      <c r="GA9" s="21">
        <f t="shared" si="259"/>
        <v>33513576.800000001</v>
      </c>
      <c r="GB9" s="21">
        <f t="shared" si="259"/>
        <v>33513576.800000001</v>
      </c>
      <c r="GC9" s="21">
        <f t="shared" si="259"/>
        <v>33513576.800000001</v>
      </c>
      <c r="GD9" s="21">
        <f t="shared" si="259"/>
        <v>33513576.800000001</v>
      </c>
      <c r="GE9" s="21">
        <f t="shared" si="259"/>
        <v>33513576.800000001</v>
      </c>
      <c r="GF9" s="21">
        <f t="shared" si="259"/>
        <v>33513576.800000001</v>
      </c>
      <c r="GG9" s="21">
        <f t="shared" si="259"/>
        <v>33513576.800000001</v>
      </c>
      <c r="GH9" s="21">
        <f t="shared" si="259"/>
        <v>33513576.800000001</v>
      </c>
      <c r="GI9" s="21">
        <f t="shared" si="259"/>
        <v>33513576.800000001</v>
      </c>
      <c r="GJ9" s="21">
        <f t="shared" si="259"/>
        <v>33513576.800000001</v>
      </c>
      <c r="GK9" s="21">
        <f t="shared" si="259"/>
        <v>33513576.800000001</v>
      </c>
      <c r="GL9" s="21">
        <f t="shared" si="259"/>
        <v>33513576.800000001</v>
      </c>
      <c r="GM9" s="21">
        <f t="shared" si="259"/>
        <v>33513576.800000001</v>
      </c>
      <c r="GN9" s="21">
        <f t="shared" si="259"/>
        <v>33513576.800000001</v>
      </c>
      <c r="GO9" s="21">
        <f t="shared" si="259"/>
        <v>33513576.800000001</v>
      </c>
      <c r="GP9" s="21">
        <f t="shared" si="259"/>
        <v>33513576.800000001</v>
      </c>
      <c r="GQ9" s="21">
        <f t="shared" ref="GQ9:IN9" si="260">IF(IF(AND(ISNA(GQ$5),ISNA(GP$5)),GP9*(1+$E9),IF(AND(GP$5&gt;0,ISNA(GQ$5)),GP9*(1+$E9),GQ$5))&gt;$C$21,$C$21,IF(AND(ISNA(GQ$5),ISNA(GP$5)),GP9*(1+$E9),IF(AND(GP$5&gt;0,ISNA(GQ$5)),GP9*(1+$E9),GQ$5)))</f>
        <v>33513576.800000001</v>
      </c>
      <c r="GR9" s="21">
        <f t="shared" si="260"/>
        <v>33513576.800000001</v>
      </c>
      <c r="GS9" s="21">
        <f t="shared" si="260"/>
        <v>33513576.800000001</v>
      </c>
      <c r="GT9" s="21">
        <f t="shared" si="260"/>
        <v>33513576.800000001</v>
      </c>
      <c r="GU9" s="21">
        <f t="shared" si="260"/>
        <v>33513576.800000001</v>
      </c>
      <c r="GV9" s="21">
        <f t="shared" si="260"/>
        <v>33513576.800000001</v>
      </c>
      <c r="GW9" s="21">
        <f t="shared" si="260"/>
        <v>33513576.800000001</v>
      </c>
      <c r="GX9" s="21">
        <f t="shared" si="260"/>
        <v>33513576.800000001</v>
      </c>
      <c r="GY9" s="21">
        <f t="shared" si="260"/>
        <v>33513576.800000001</v>
      </c>
      <c r="GZ9" s="21">
        <f t="shared" si="260"/>
        <v>33513576.800000001</v>
      </c>
      <c r="HA9" s="21">
        <f t="shared" si="260"/>
        <v>33513576.800000001</v>
      </c>
      <c r="HB9" s="21">
        <f t="shared" si="260"/>
        <v>33513576.800000001</v>
      </c>
      <c r="HC9" s="21">
        <f t="shared" si="260"/>
        <v>33513576.800000001</v>
      </c>
      <c r="HD9" s="21">
        <f t="shared" si="260"/>
        <v>33513576.800000001</v>
      </c>
      <c r="HE9" s="21">
        <f t="shared" si="260"/>
        <v>33513576.800000001</v>
      </c>
      <c r="HF9" s="21">
        <f t="shared" si="260"/>
        <v>33513576.800000001</v>
      </c>
      <c r="HG9" s="21">
        <f t="shared" si="260"/>
        <v>33513576.800000001</v>
      </c>
      <c r="HH9" s="21">
        <f t="shared" si="260"/>
        <v>33513576.800000001</v>
      </c>
      <c r="HI9" s="21">
        <f t="shared" si="260"/>
        <v>33513576.800000001</v>
      </c>
      <c r="HJ9" s="21">
        <f t="shared" si="260"/>
        <v>33513576.800000001</v>
      </c>
      <c r="HK9" s="21">
        <f t="shared" si="260"/>
        <v>33513576.800000001</v>
      </c>
      <c r="HL9" s="21">
        <f t="shared" si="260"/>
        <v>33513576.800000001</v>
      </c>
      <c r="HM9" s="21">
        <f t="shared" si="260"/>
        <v>33513576.800000001</v>
      </c>
      <c r="HN9" s="21">
        <f t="shared" si="260"/>
        <v>33513576.800000001</v>
      </c>
      <c r="HO9" s="21">
        <f t="shared" si="260"/>
        <v>33513576.800000001</v>
      </c>
      <c r="HP9" s="21">
        <f t="shared" si="260"/>
        <v>33513576.800000001</v>
      </c>
      <c r="HQ9" s="21">
        <f t="shared" si="260"/>
        <v>33513576.800000001</v>
      </c>
      <c r="HR9" s="21">
        <f t="shared" si="260"/>
        <v>33513576.800000001</v>
      </c>
      <c r="HS9" s="21">
        <f t="shared" si="260"/>
        <v>33513576.800000001</v>
      </c>
      <c r="HT9" s="21">
        <f t="shared" si="260"/>
        <v>33513576.800000001</v>
      </c>
      <c r="HU9" s="21">
        <f t="shared" si="260"/>
        <v>33513576.800000001</v>
      </c>
      <c r="HV9" s="21">
        <f t="shared" si="260"/>
        <v>33513576.800000001</v>
      </c>
      <c r="HW9" s="21">
        <f t="shared" si="260"/>
        <v>33513576.800000001</v>
      </c>
      <c r="HX9" s="21">
        <f t="shared" si="260"/>
        <v>33513576.800000001</v>
      </c>
      <c r="HY9" s="21">
        <f t="shared" si="260"/>
        <v>33513576.800000001</v>
      </c>
      <c r="HZ9" s="21">
        <f t="shared" si="260"/>
        <v>33513576.800000001</v>
      </c>
      <c r="IA9" s="21">
        <f t="shared" si="260"/>
        <v>33513576.800000001</v>
      </c>
      <c r="IB9" s="21">
        <f t="shared" si="260"/>
        <v>33513576.800000001</v>
      </c>
      <c r="IC9" s="21">
        <f t="shared" si="260"/>
        <v>33513576.800000001</v>
      </c>
      <c r="ID9" s="21">
        <f t="shared" si="260"/>
        <v>33513576.800000001</v>
      </c>
      <c r="IE9" s="21">
        <f t="shared" si="260"/>
        <v>33513576.800000001</v>
      </c>
      <c r="IF9" s="21">
        <f t="shared" si="260"/>
        <v>33513576.800000001</v>
      </c>
      <c r="IG9" s="21">
        <f t="shared" si="260"/>
        <v>33513576.800000001</v>
      </c>
      <c r="IH9" s="21">
        <f t="shared" si="260"/>
        <v>33513576.800000001</v>
      </c>
      <c r="II9" s="21">
        <f t="shared" si="260"/>
        <v>33513576.800000001</v>
      </c>
      <c r="IJ9" s="21">
        <f t="shared" si="260"/>
        <v>33513576.800000001</v>
      </c>
      <c r="IK9" s="21">
        <f t="shared" si="260"/>
        <v>33513576.800000001</v>
      </c>
      <c r="IL9" s="21">
        <f t="shared" si="260"/>
        <v>33513576.800000001</v>
      </c>
      <c r="IM9" s="21">
        <f t="shared" si="260"/>
        <v>33513576.800000001</v>
      </c>
      <c r="IN9" s="21">
        <f t="shared" si="260"/>
        <v>33513576.800000001</v>
      </c>
    </row>
    <row r="10" spans="2:248" x14ac:dyDescent="0.3">
      <c r="B10" s="19" t="s">
        <v>451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530</v>
      </c>
      <c r="C11" s="23">
        <f>VLOOKUP(B2,Days_Since_100_active!C:G,5,FALSE)-1</f>
        <v>0.21742810220045428</v>
      </c>
      <c r="E11" s="22">
        <f>Projections!Z17</f>
        <v>0.25</v>
      </c>
      <c r="F11" s="22" t="s">
        <v>497</v>
      </c>
      <c r="G11" s="21">
        <f t="shared" ref="G11:BR11" si="261">IF(IF(AND(ISNA(G$5),ISNA(F$5)),F11*(1+$E11),IF(AND(F$5&gt;0,ISNA(G$5)),F11*(1+$E11),G$5))&gt;$C$21,$C$21,IF(AND(ISNA(G$5),ISNA(F$5)),F11*(1+$E11),IF(AND(F$5&gt;0,ISNA(G$5)),F11*(1+$E11),G$5)))</f>
        <v>114</v>
      </c>
      <c r="H11" s="21">
        <f t="shared" si="261"/>
        <v>143</v>
      </c>
      <c r="I11" s="21">
        <f t="shared" si="261"/>
        <v>180</v>
      </c>
      <c r="J11" s="21">
        <f t="shared" si="261"/>
        <v>246</v>
      </c>
      <c r="K11" s="21">
        <f t="shared" si="261"/>
        <v>466</v>
      </c>
      <c r="L11" s="21">
        <f t="shared" si="261"/>
        <v>653</v>
      </c>
      <c r="M11" s="21">
        <f t="shared" si="261"/>
        <v>781</v>
      </c>
      <c r="N11" s="21">
        <f t="shared" si="261"/>
        <v>1022</v>
      </c>
      <c r="O11" s="21">
        <f t="shared" si="261"/>
        <v>1156</v>
      </c>
      <c r="P11" s="21">
        <f t="shared" si="261"/>
        <v>1437</v>
      </c>
      <c r="Q11" s="21">
        <f t="shared" si="261"/>
        <v>1880</v>
      </c>
      <c r="R11" s="21">
        <f t="shared" si="261"/>
        <v>2050</v>
      </c>
      <c r="S11" s="21">
        <f t="shared" si="261"/>
        <v>3622</v>
      </c>
      <c r="T11" s="21">
        <f t="shared" si="261"/>
        <v>4530</v>
      </c>
      <c r="U11" s="21">
        <f t="shared" si="261"/>
        <v>5738</v>
      </c>
      <c r="V11" s="21">
        <f t="shared" si="261"/>
        <v>7188</v>
      </c>
      <c r="W11" s="21">
        <f t="shared" si="261"/>
        <v>9166</v>
      </c>
      <c r="X11" s="21">
        <f t="shared" si="261"/>
        <v>12194</v>
      </c>
      <c r="Y11" s="21">
        <f t="shared" si="261"/>
        <v>15163</v>
      </c>
      <c r="Z11" s="21">
        <f t="shared" si="261"/>
        <v>19601</v>
      </c>
      <c r="AA11" s="21">
        <f t="shared" si="261"/>
        <v>21896</v>
      </c>
      <c r="AB11" s="21">
        <f t="shared" si="261"/>
        <v>24513</v>
      </c>
      <c r="AC11" s="21">
        <f t="shared" si="261"/>
        <v>30641.25</v>
      </c>
      <c r="AD11" s="21">
        <f t="shared" si="261"/>
        <v>38301.5625</v>
      </c>
      <c r="AE11" s="21">
        <f t="shared" si="261"/>
        <v>47876.953125</v>
      </c>
      <c r="AF11" s="21">
        <f t="shared" si="261"/>
        <v>59846.19140625</v>
      </c>
      <c r="AG11" s="21">
        <f t="shared" si="261"/>
        <v>74807.7392578125</v>
      </c>
      <c r="AH11" s="21">
        <f t="shared" si="261"/>
        <v>93509.674072265625</v>
      </c>
      <c r="AI11" s="21">
        <f t="shared" si="261"/>
        <v>116887.09259033203</v>
      </c>
      <c r="AJ11" s="21">
        <f t="shared" si="261"/>
        <v>146108.86573791504</v>
      </c>
      <c r="AK11" s="21">
        <f t="shared" si="261"/>
        <v>182636.0821723938</v>
      </c>
      <c r="AL11" s="21">
        <f t="shared" si="261"/>
        <v>228295.10271549225</v>
      </c>
      <c r="AM11" s="21">
        <f t="shared" si="261"/>
        <v>285368.87839436531</v>
      </c>
      <c r="AN11" s="21">
        <f t="shared" si="261"/>
        <v>356711.09799295664</v>
      </c>
      <c r="AO11" s="21">
        <f t="shared" si="261"/>
        <v>445888.8724911958</v>
      </c>
      <c r="AP11" s="21">
        <f t="shared" si="261"/>
        <v>557361.09061399475</v>
      </c>
      <c r="AQ11" s="21">
        <f t="shared" si="261"/>
        <v>696701.36326749343</v>
      </c>
      <c r="AR11" s="21">
        <f t="shared" si="261"/>
        <v>870876.70408436679</v>
      </c>
      <c r="AS11" s="21">
        <f t="shared" si="261"/>
        <v>1088595.8801054584</v>
      </c>
      <c r="AT11" s="21">
        <f t="shared" si="261"/>
        <v>1360744.850131823</v>
      </c>
      <c r="AU11" s="21">
        <f t="shared" si="261"/>
        <v>1700931.0626647787</v>
      </c>
      <c r="AV11" s="21">
        <f t="shared" si="261"/>
        <v>2126163.8283309732</v>
      </c>
      <c r="AW11" s="21">
        <f t="shared" si="261"/>
        <v>2657704.7854137165</v>
      </c>
      <c r="AX11" s="21">
        <f t="shared" si="261"/>
        <v>3322130.9817671455</v>
      </c>
      <c r="AY11" s="21">
        <f t="shared" si="261"/>
        <v>4152663.7272089319</v>
      </c>
      <c r="AZ11" s="21">
        <f t="shared" si="261"/>
        <v>5190829.6590111647</v>
      </c>
      <c r="BA11" s="21">
        <f t="shared" si="261"/>
        <v>6488537.0737639554</v>
      </c>
      <c r="BB11" s="21">
        <f t="shared" si="261"/>
        <v>8110671.3422049442</v>
      </c>
      <c r="BC11" s="21">
        <f t="shared" si="261"/>
        <v>10138339.177756181</v>
      </c>
      <c r="BD11" s="21">
        <f t="shared" si="261"/>
        <v>12672923.972195227</v>
      </c>
      <c r="BE11" s="21">
        <f t="shared" si="261"/>
        <v>15841154.965244032</v>
      </c>
      <c r="BF11" s="21">
        <f t="shared" si="261"/>
        <v>19801443.706555039</v>
      </c>
      <c r="BG11" s="21">
        <f t="shared" si="261"/>
        <v>24751804.633193798</v>
      </c>
      <c r="BH11" s="21">
        <f t="shared" si="261"/>
        <v>30939755.791492246</v>
      </c>
      <c r="BI11" s="21">
        <f t="shared" si="261"/>
        <v>33513576.800000001</v>
      </c>
      <c r="BJ11" s="21">
        <f t="shared" si="261"/>
        <v>33513576.800000001</v>
      </c>
      <c r="BK11" s="21">
        <f t="shared" si="261"/>
        <v>33513576.800000001</v>
      </c>
      <c r="BL11" s="21">
        <f t="shared" si="261"/>
        <v>33513576.800000001</v>
      </c>
      <c r="BM11" s="21">
        <f t="shared" si="261"/>
        <v>33513576.800000001</v>
      </c>
      <c r="BN11" s="21">
        <f t="shared" si="261"/>
        <v>33513576.800000001</v>
      </c>
      <c r="BO11" s="21">
        <f t="shared" si="261"/>
        <v>33513576.800000001</v>
      </c>
      <c r="BP11" s="21">
        <f t="shared" si="261"/>
        <v>33513576.800000001</v>
      </c>
      <c r="BQ11" s="21">
        <f t="shared" si="261"/>
        <v>33513576.800000001</v>
      </c>
      <c r="BR11" s="21">
        <f t="shared" si="261"/>
        <v>33513576.800000001</v>
      </c>
      <c r="BS11" s="21">
        <f t="shared" ref="BS11:ED11" si="262">IF(IF(AND(ISNA(BS$5),ISNA(BR$5)),BR11*(1+$E11),IF(AND(BR$5&gt;0,ISNA(BS$5)),BR11*(1+$E11),BS$5))&gt;$C$21,$C$21,IF(AND(ISNA(BS$5),ISNA(BR$5)),BR11*(1+$E11),IF(AND(BR$5&gt;0,ISNA(BS$5)),BR11*(1+$E11),BS$5)))</f>
        <v>33513576.800000001</v>
      </c>
      <c r="BT11" s="21">
        <f t="shared" si="262"/>
        <v>33513576.800000001</v>
      </c>
      <c r="BU11" s="21">
        <f t="shared" si="262"/>
        <v>33513576.800000001</v>
      </c>
      <c r="BV11" s="21">
        <f t="shared" si="262"/>
        <v>33513576.800000001</v>
      </c>
      <c r="BW11" s="21">
        <f t="shared" si="262"/>
        <v>33513576.800000001</v>
      </c>
      <c r="BX11" s="21">
        <f t="shared" si="262"/>
        <v>33513576.800000001</v>
      </c>
      <c r="BY11" s="21">
        <f t="shared" si="262"/>
        <v>33513576.800000001</v>
      </c>
      <c r="BZ11" s="21">
        <f t="shared" si="262"/>
        <v>33513576.800000001</v>
      </c>
      <c r="CA11" s="21">
        <f t="shared" si="262"/>
        <v>33513576.800000001</v>
      </c>
      <c r="CB11" s="21">
        <f t="shared" si="262"/>
        <v>33513576.800000001</v>
      </c>
      <c r="CC11" s="21">
        <f t="shared" si="262"/>
        <v>33513576.800000001</v>
      </c>
      <c r="CD11" s="21">
        <f t="shared" si="262"/>
        <v>33513576.800000001</v>
      </c>
      <c r="CE11" s="21">
        <f t="shared" si="262"/>
        <v>33513576.800000001</v>
      </c>
      <c r="CF11" s="21">
        <f t="shared" si="262"/>
        <v>33513576.800000001</v>
      </c>
      <c r="CG11" s="21">
        <f t="shared" si="262"/>
        <v>33513576.800000001</v>
      </c>
      <c r="CH11" s="21">
        <f t="shared" si="262"/>
        <v>33513576.800000001</v>
      </c>
      <c r="CI11" s="21">
        <f t="shared" si="262"/>
        <v>33513576.800000001</v>
      </c>
      <c r="CJ11" s="21">
        <f t="shared" si="262"/>
        <v>33513576.800000001</v>
      </c>
      <c r="CK11" s="21">
        <f t="shared" si="262"/>
        <v>33513576.800000001</v>
      </c>
      <c r="CL11" s="21">
        <f t="shared" si="262"/>
        <v>33513576.800000001</v>
      </c>
      <c r="CM11" s="21">
        <f t="shared" si="262"/>
        <v>33513576.800000001</v>
      </c>
      <c r="CN11" s="21">
        <f t="shared" si="262"/>
        <v>33513576.800000001</v>
      </c>
      <c r="CO11" s="21">
        <f t="shared" si="262"/>
        <v>33513576.800000001</v>
      </c>
      <c r="CP11" s="21">
        <f t="shared" si="262"/>
        <v>33513576.800000001</v>
      </c>
      <c r="CQ11" s="21">
        <f t="shared" si="262"/>
        <v>33513576.800000001</v>
      </c>
      <c r="CR11" s="21">
        <f t="shared" si="262"/>
        <v>33513576.800000001</v>
      </c>
      <c r="CS11" s="21">
        <f t="shared" si="262"/>
        <v>33513576.800000001</v>
      </c>
      <c r="CT11" s="21">
        <f t="shared" si="262"/>
        <v>33513576.800000001</v>
      </c>
      <c r="CU11" s="21">
        <f t="shared" si="262"/>
        <v>33513576.800000001</v>
      </c>
      <c r="CV11" s="21">
        <f t="shared" si="262"/>
        <v>33513576.800000001</v>
      </c>
      <c r="CW11" s="21">
        <f t="shared" si="262"/>
        <v>33513576.800000001</v>
      </c>
      <c r="CX11" s="21">
        <f t="shared" si="262"/>
        <v>33513576.800000001</v>
      </c>
      <c r="CY11" s="21">
        <f t="shared" si="262"/>
        <v>33513576.800000001</v>
      </c>
      <c r="CZ11" s="21">
        <f t="shared" si="262"/>
        <v>33513576.800000001</v>
      </c>
      <c r="DA11" s="21">
        <f t="shared" si="262"/>
        <v>33513576.800000001</v>
      </c>
      <c r="DB11" s="21">
        <f t="shared" si="262"/>
        <v>33513576.800000001</v>
      </c>
      <c r="DC11" s="21">
        <f t="shared" si="262"/>
        <v>33513576.800000001</v>
      </c>
      <c r="DD11" s="21">
        <f t="shared" si="262"/>
        <v>33513576.800000001</v>
      </c>
      <c r="DE11" s="21">
        <f t="shared" si="262"/>
        <v>33513576.800000001</v>
      </c>
      <c r="DF11" s="21">
        <f t="shared" si="262"/>
        <v>33513576.800000001</v>
      </c>
      <c r="DG11" s="21">
        <f t="shared" si="262"/>
        <v>33513576.800000001</v>
      </c>
      <c r="DH11" s="21">
        <f t="shared" si="262"/>
        <v>33513576.800000001</v>
      </c>
      <c r="DI11" s="21">
        <f t="shared" si="262"/>
        <v>33513576.800000001</v>
      </c>
      <c r="DJ11" s="21">
        <f t="shared" si="262"/>
        <v>33513576.800000001</v>
      </c>
      <c r="DK11" s="21">
        <f t="shared" si="262"/>
        <v>33513576.800000001</v>
      </c>
      <c r="DL11" s="21">
        <f t="shared" si="262"/>
        <v>33513576.800000001</v>
      </c>
      <c r="DM11" s="21">
        <f t="shared" si="262"/>
        <v>33513576.800000001</v>
      </c>
      <c r="DN11" s="21">
        <f t="shared" si="262"/>
        <v>33513576.800000001</v>
      </c>
      <c r="DO11" s="21">
        <f t="shared" si="262"/>
        <v>33513576.800000001</v>
      </c>
      <c r="DP11" s="21">
        <f t="shared" si="262"/>
        <v>33513576.800000001</v>
      </c>
      <c r="DQ11" s="21">
        <f t="shared" si="262"/>
        <v>33513576.800000001</v>
      </c>
      <c r="DR11" s="21">
        <f t="shared" si="262"/>
        <v>33513576.800000001</v>
      </c>
      <c r="DS11" s="21">
        <f t="shared" si="262"/>
        <v>33513576.800000001</v>
      </c>
      <c r="DT11" s="21">
        <f t="shared" si="262"/>
        <v>33513576.800000001</v>
      </c>
      <c r="DU11" s="21">
        <f t="shared" si="262"/>
        <v>33513576.800000001</v>
      </c>
      <c r="DV11" s="21">
        <f t="shared" si="262"/>
        <v>33513576.800000001</v>
      </c>
      <c r="DW11" s="21">
        <f t="shared" si="262"/>
        <v>33513576.800000001</v>
      </c>
      <c r="DX11" s="21">
        <f t="shared" si="262"/>
        <v>33513576.800000001</v>
      </c>
      <c r="DY11" s="21">
        <f t="shared" si="262"/>
        <v>33513576.800000001</v>
      </c>
      <c r="DZ11" s="21">
        <f t="shared" si="262"/>
        <v>33513576.800000001</v>
      </c>
      <c r="EA11" s="21">
        <f t="shared" si="262"/>
        <v>33513576.800000001</v>
      </c>
      <c r="EB11" s="21">
        <f t="shared" si="262"/>
        <v>33513576.800000001</v>
      </c>
      <c r="EC11" s="21">
        <f t="shared" si="262"/>
        <v>33513576.800000001</v>
      </c>
      <c r="ED11" s="21">
        <f t="shared" si="262"/>
        <v>33513576.800000001</v>
      </c>
      <c r="EE11" s="21">
        <f t="shared" ref="EE11:GP11" si="263">IF(IF(AND(ISNA(EE$5),ISNA(ED$5)),ED11*(1+$E11),IF(AND(ED$5&gt;0,ISNA(EE$5)),ED11*(1+$E11),EE$5))&gt;$C$21,$C$21,IF(AND(ISNA(EE$5),ISNA(ED$5)),ED11*(1+$E11),IF(AND(ED$5&gt;0,ISNA(EE$5)),ED11*(1+$E11),EE$5)))</f>
        <v>33513576.800000001</v>
      </c>
      <c r="EF11" s="21">
        <f t="shared" si="263"/>
        <v>33513576.800000001</v>
      </c>
      <c r="EG11" s="21">
        <f t="shared" si="263"/>
        <v>33513576.800000001</v>
      </c>
      <c r="EH11" s="21">
        <f t="shared" si="263"/>
        <v>33513576.800000001</v>
      </c>
      <c r="EI11" s="21">
        <f t="shared" si="263"/>
        <v>33513576.800000001</v>
      </c>
      <c r="EJ11" s="21">
        <f t="shared" si="263"/>
        <v>33513576.800000001</v>
      </c>
      <c r="EK11" s="21">
        <f t="shared" si="263"/>
        <v>33513576.800000001</v>
      </c>
      <c r="EL11" s="21">
        <f t="shared" si="263"/>
        <v>33513576.800000001</v>
      </c>
      <c r="EM11" s="21">
        <f t="shared" si="263"/>
        <v>33513576.800000001</v>
      </c>
      <c r="EN11" s="21">
        <f t="shared" si="263"/>
        <v>33513576.800000001</v>
      </c>
      <c r="EO11" s="21">
        <f t="shared" si="263"/>
        <v>33513576.800000001</v>
      </c>
      <c r="EP11" s="21">
        <f t="shared" si="263"/>
        <v>33513576.800000001</v>
      </c>
      <c r="EQ11" s="21">
        <f t="shared" si="263"/>
        <v>33513576.800000001</v>
      </c>
      <c r="ER11" s="21">
        <f t="shared" si="263"/>
        <v>33513576.800000001</v>
      </c>
      <c r="ES11" s="21">
        <f t="shared" si="263"/>
        <v>33513576.800000001</v>
      </c>
      <c r="ET11" s="21">
        <f t="shared" si="263"/>
        <v>33513576.800000001</v>
      </c>
      <c r="EU11" s="21">
        <f t="shared" si="263"/>
        <v>33513576.800000001</v>
      </c>
      <c r="EV11" s="21">
        <f t="shared" si="263"/>
        <v>33513576.800000001</v>
      </c>
      <c r="EW11" s="21">
        <f t="shared" si="263"/>
        <v>33513576.800000001</v>
      </c>
      <c r="EX11" s="21">
        <f t="shared" si="263"/>
        <v>33513576.800000001</v>
      </c>
      <c r="EY11" s="21">
        <f t="shared" si="263"/>
        <v>33513576.800000001</v>
      </c>
      <c r="EZ11" s="21">
        <f t="shared" si="263"/>
        <v>33513576.800000001</v>
      </c>
      <c r="FA11" s="21">
        <f t="shared" si="263"/>
        <v>33513576.800000001</v>
      </c>
      <c r="FB11" s="21">
        <f t="shared" si="263"/>
        <v>33513576.800000001</v>
      </c>
      <c r="FC11" s="21">
        <f t="shared" si="263"/>
        <v>33513576.800000001</v>
      </c>
      <c r="FD11" s="21">
        <f t="shared" si="263"/>
        <v>33513576.800000001</v>
      </c>
      <c r="FE11" s="21">
        <f t="shared" si="263"/>
        <v>33513576.800000001</v>
      </c>
      <c r="FF11" s="21">
        <f t="shared" si="263"/>
        <v>33513576.800000001</v>
      </c>
      <c r="FG11" s="21">
        <f t="shared" si="263"/>
        <v>33513576.800000001</v>
      </c>
      <c r="FH11" s="21">
        <f t="shared" si="263"/>
        <v>33513576.800000001</v>
      </c>
      <c r="FI11" s="21">
        <f t="shared" si="263"/>
        <v>33513576.800000001</v>
      </c>
      <c r="FJ11" s="21">
        <f t="shared" si="263"/>
        <v>33513576.800000001</v>
      </c>
      <c r="FK11" s="21">
        <f t="shared" si="263"/>
        <v>33513576.800000001</v>
      </c>
      <c r="FL11" s="21">
        <f t="shared" si="263"/>
        <v>33513576.800000001</v>
      </c>
      <c r="FM11" s="21">
        <f t="shared" si="263"/>
        <v>33513576.800000001</v>
      </c>
      <c r="FN11" s="21">
        <f t="shared" si="263"/>
        <v>33513576.800000001</v>
      </c>
      <c r="FO11" s="21">
        <f t="shared" si="263"/>
        <v>33513576.800000001</v>
      </c>
      <c r="FP11" s="21">
        <f t="shared" si="263"/>
        <v>33513576.800000001</v>
      </c>
      <c r="FQ11" s="21">
        <f t="shared" si="263"/>
        <v>33513576.800000001</v>
      </c>
      <c r="FR11" s="21">
        <f t="shared" si="263"/>
        <v>33513576.800000001</v>
      </c>
      <c r="FS11" s="21">
        <f t="shared" si="263"/>
        <v>33513576.800000001</v>
      </c>
      <c r="FT11" s="21">
        <f t="shared" si="263"/>
        <v>33513576.800000001</v>
      </c>
      <c r="FU11" s="21">
        <f t="shared" si="263"/>
        <v>33513576.800000001</v>
      </c>
      <c r="FV11" s="21">
        <f t="shared" si="263"/>
        <v>33513576.800000001</v>
      </c>
      <c r="FW11" s="21">
        <f t="shared" si="263"/>
        <v>33513576.800000001</v>
      </c>
      <c r="FX11" s="21">
        <f t="shared" si="263"/>
        <v>33513576.800000001</v>
      </c>
      <c r="FY11" s="21">
        <f t="shared" si="263"/>
        <v>33513576.800000001</v>
      </c>
      <c r="FZ11" s="21">
        <f t="shared" si="263"/>
        <v>33513576.800000001</v>
      </c>
      <c r="GA11" s="21">
        <f t="shared" si="263"/>
        <v>33513576.800000001</v>
      </c>
      <c r="GB11" s="21">
        <f t="shared" si="263"/>
        <v>33513576.800000001</v>
      </c>
      <c r="GC11" s="21">
        <f t="shared" si="263"/>
        <v>33513576.800000001</v>
      </c>
      <c r="GD11" s="21">
        <f t="shared" si="263"/>
        <v>33513576.800000001</v>
      </c>
      <c r="GE11" s="21">
        <f t="shared" si="263"/>
        <v>33513576.800000001</v>
      </c>
      <c r="GF11" s="21">
        <f t="shared" si="263"/>
        <v>33513576.800000001</v>
      </c>
      <c r="GG11" s="21">
        <f t="shared" si="263"/>
        <v>33513576.800000001</v>
      </c>
      <c r="GH11" s="21">
        <f t="shared" si="263"/>
        <v>33513576.800000001</v>
      </c>
      <c r="GI11" s="21">
        <f t="shared" si="263"/>
        <v>33513576.800000001</v>
      </c>
      <c r="GJ11" s="21">
        <f t="shared" si="263"/>
        <v>33513576.800000001</v>
      </c>
      <c r="GK11" s="21">
        <f t="shared" si="263"/>
        <v>33513576.800000001</v>
      </c>
      <c r="GL11" s="21">
        <f t="shared" si="263"/>
        <v>33513576.800000001</v>
      </c>
      <c r="GM11" s="21">
        <f t="shared" si="263"/>
        <v>33513576.800000001</v>
      </c>
      <c r="GN11" s="21">
        <f t="shared" si="263"/>
        <v>33513576.800000001</v>
      </c>
      <c r="GO11" s="21">
        <f t="shared" si="263"/>
        <v>33513576.800000001</v>
      </c>
      <c r="GP11" s="21">
        <f t="shared" si="263"/>
        <v>33513576.800000001</v>
      </c>
      <c r="GQ11" s="21">
        <f t="shared" ref="GQ11:IN11" si="264">IF(IF(AND(ISNA(GQ$5),ISNA(GP$5)),GP11*(1+$E11),IF(AND(GP$5&gt;0,ISNA(GQ$5)),GP11*(1+$E11),GQ$5))&gt;$C$21,$C$21,IF(AND(ISNA(GQ$5),ISNA(GP$5)),GP11*(1+$E11),IF(AND(GP$5&gt;0,ISNA(GQ$5)),GP11*(1+$E11),GQ$5)))</f>
        <v>33513576.800000001</v>
      </c>
      <c r="GR11" s="21">
        <f t="shared" si="264"/>
        <v>33513576.800000001</v>
      </c>
      <c r="GS11" s="21">
        <f t="shared" si="264"/>
        <v>33513576.800000001</v>
      </c>
      <c r="GT11" s="21">
        <f t="shared" si="264"/>
        <v>33513576.800000001</v>
      </c>
      <c r="GU11" s="21">
        <f t="shared" si="264"/>
        <v>33513576.800000001</v>
      </c>
      <c r="GV11" s="21">
        <f t="shared" si="264"/>
        <v>33513576.800000001</v>
      </c>
      <c r="GW11" s="21">
        <f t="shared" si="264"/>
        <v>33513576.800000001</v>
      </c>
      <c r="GX11" s="21">
        <f t="shared" si="264"/>
        <v>33513576.800000001</v>
      </c>
      <c r="GY11" s="21">
        <f t="shared" si="264"/>
        <v>33513576.800000001</v>
      </c>
      <c r="GZ11" s="21">
        <f t="shared" si="264"/>
        <v>33513576.800000001</v>
      </c>
      <c r="HA11" s="21">
        <f t="shared" si="264"/>
        <v>33513576.800000001</v>
      </c>
      <c r="HB11" s="21">
        <f t="shared" si="264"/>
        <v>33513576.800000001</v>
      </c>
      <c r="HC11" s="21">
        <f t="shared" si="264"/>
        <v>33513576.800000001</v>
      </c>
      <c r="HD11" s="21">
        <f t="shared" si="264"/>
        <v>33513576.800000001</v>
      </c>
      <c r="HE11" s="21">
        <f t="shared" si="264"/>
        <v>33513576.800000001</v>
      </c>
      <c r="HF11" s="21">
        <f t="shared" si="264"/>
        <v>33513576.800000001</v>
      </c>
      <c r="HG11" s="21">
        <f t="shared" si="264"/>
        <v>33513576.800000001</v>
      </c>
      <c r="HH11" s="21">
        <f t="shared" si="264"/>
        <v>33513576.800000001</v>
      </c>
      <c r="HI11" s="21">
        <f t="shared" si="264"/>
        <v>33513576.800000001</v>
      </c>
      <c r="HJ11" s="21">
        <f t="shared" si="264"/>
        <v>33513576.800000001</v>
      </c>
      <c r="HK11" s="21">
        <f t="shared" si="264"/>
        <v>33513576.800000001</v>
      </c>
      <c r="HL11" s="21">
        <f t="shared" si="264"/>
        <v>33513576.800000001</v>
      </c>
      <c r="HM11" s="21">
        <f t="shared" si="264"/>
        <v>33513576.800000001</v>
      </c>
      <c r="HN11" s="21">
        <f t="shared" si="264"/>
        <v>33513576.800000001</v>
      </c>
      <c r="HO11" s="21">
        <f t="shared" si="264"/>
        <v>33513576.800000001</v>
      </c>
      <c r="HP11" s="21">
        <f t="shared" si="264"/>
        <v>33513576.800000001</v>
      </c>
      <c r="HQ11" s="21">
        <f t="shared" si="264"/>
        <v>33513576.800000001</v>
      </c>
      <c r="HR11" s="21">
        <f t="shared" si="264"/>
        <v>33513576.800000001</v>
      </c>
      <c r="HS11" s="21">
        <f t="shared" si="264"/>
        <v>33513576.800000001</v>
      </c>
      <c r="HT11" s="21">
        <f t="shared" si="264"/>
        <v>33513576.800000001</v>
      </c>
      <c r="HU11" s="21">
        <f t="shared" si="264"/>
        <v>33513576.800000001</v>
      </c>
      <c r="HV11" s="21">
        <f t="shared" si="264"/>
        <v>33513576.800000001</v>
      </c>
      <c r="HW11" s="21">
        <f t="shared" si="264"/>
        <v>33513576.800000001</v>
      </c>
      <c r="HX11" s="21">
        <f t="shared" si="264"/>
        <v>33513576.800000001</v>
      </c>
      <c r="HY11" s="21">
        <f t="shared" si="264"/>
        <v>33513576.800000001</v>
      </c>
      <c r="HZ11" s="21">
        <f t="shared" si="264"/>
        <v>33513576.800000001</v>
      </c>
      <c r="IA11" s="21">
        <f t="shared" si="264"/>
        <v>33513576.800000001</v>
      </c>
      <c r="IB11" s="21">
        <f t="shared" si="264"/>
        <v>33513576.800000001</v>
      </c>
      <c r="IC11" s="21">
        <f t="shared" si="264"/>
        <v>33513576.800000001</v>
      </c>
      <c r="ID11" s="21">
        <f t="shared" si="264"/>
        <v>33513576.800000001</v>
      </c>
      <c r="IE11" s="21">
        <f t="shared" si="264"/>
        <v>33513576.800000001</v>
      </c>
      <c r="IF11" s="21">
        <f t="shared" si="264"/>
        <v>33513576.800000001</v>
      </c>
      <c r="IG11" s="21">
        <f t="shared" si="264"/>
        <v>33513576.800000001</v>
      </c>
      <c r="IH11" s="21">
        <f t="shared" si="264"/>
        <v>33513576.800000001</v>
      </c>
      <c r="II11" s="21">
        <f t="shared" si="264"/>
        <v>33513576.800000001</v>
      </c>
      <c r="IJ11" s="21">
        <f t="shared" si="264"/>
        <v>33513576.800000001</v>
      </c>
      <c r="IK11" s="21">
        <f t="shared" si="264"/>
        <v>33513576.800000001</v>
      </c>
      <c r="IL11" s="21">
        <f t="shared" si="264"/>
        <v>33513576.800000001</v>
      </c>
      <c r="IM11" s="21">
        <f t="shared" si="264"/>
        <v>33513576.800000001</v>
      </c>
      <c r="IN11" s="21">
        <f t="shared" si="264"/>
        <v>33513576.800000001</v>
      </c>
    </row>
    <row r="12" spans="2:248" x14ac:dyDescent="0.3">
      <c r="B12" s="19" t="s">
        <v>531</v>
      </c>
      <c r="C12" s="44">
        <f>VLOOKUP(B2,Days_Since_100!C:G,5,FALSE)-1</f>
        <v>0.21857308423964206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B13" s="19" t="s">
        <v>557</v>
      </c>
      <c r="C13" s="76">
        <f ca="1">(HLOOKUP($C$5-1,$G$4:IN25,22,FALSE)-HLOOKUP($C$5-(C10*2)-1,$G$4:$IN$25,22,FALSE))/(C10*2)</f>
        <v>4.540475990485682E-4</v>
      </c>
      <c r="F13" s="22" t="s">
        <v>453</v>
      </c>
      <c r="G13" s="21">
        <f t="shared" ref="G13:BR13" si="265">IF(IF(AND(ISNA(G$5),ISNA(F$5)),F13*(1+$E13),IF(AND(F$5&gt;0,ISNA(G$5)),F13*(1+$E13),G$5))&gt;$C$21,$C$21,IF(AND(ISNA(G$5),ISNA(F$5)),F13*(1+$E13),IF(AND(F$5&gt;0,ISNA(G$5)),F13*(1+$E13),G$5)))</f>
        <v>114</v>
      </c>
      <c r="H13" s="21">
        <f t="shared" si="265"/>
        <v>143</v>
      </c>
      <c r="I13" s="21">
        <f t="shared" si="265"/>
        <v>180</v>
      </c>
      <c r="J13" s="21">
        <f t="shared" si="265"/>
        <v>246</v>
      </c>
      <c r="K13" s="21">
        <f t="shared" si="265"/>
        <v>466</v>
      </c>
      <c r="L13" s="21">
        <f t="shared" si="265"/>
        <v>653</v>
      </c>
      <c r="M13" s="21">
        <f t="shared" si="265"/>
        <v>781</v>
      </c>
      <c r="N13" s="21">
        <f t="shared" si="265"/>
        <v>1022</v>
      </c>
      <c r="O13" s="21">
        <f t="shared" si="265"/>
        <v>1156</v>
      </c>
      <c r="P13" s="21">
        <f t="shared" si="265"/>
        <v>1437</v>
      </c>
      <c r="Q13" s="21">
        <f t="shared" si="265"/>
        <v>1880</v>
      </c>
      <c r="R13" s="21">
        <f t="shared" si="265"/>
        <v>2050</v>
      </c>
      <c r="S13" s="21">
        <f t="shared" si="265"/>
        <v>3622</v>
      </c>
      <c r="T13" s="21">
        <f t="shared" si="265"/>
        <v>4530</v>
      </c>
      <c r="U13" s="21">
        <f t="shared" si="265"/>
        <v>5738</v>
      </c>
      <c r="V13" s="21">
        <f t="shared" si="265"/>
        <v>7188</v>
      </c>
      <c r="W13" s="21">
        <f t="shared" si="265"/>
        <v>9166</v>
      </c>
      <c r="X13" s="21">
        <f t="shared" si="265"/>
        <v>12194</v>
      </c>
      <c r="Y13" s="21">
        <f t="shared" si="265"/>
        <v>15163</v>
      </c>
      <c r="Z13" s="21">
        <f t="shared" si="265"/>
        <v>19601</v>
      </c>
      <c r="AA13" s="21">
        <f t="shared" si="265"/>
        <v>21896</v>
      </c>
      <c r="AB13" s="21">
        <f t="shared" si="265"/>
        <v>24513</v>
      </c>
      <c r="AC13" s="21">
        <f t="shared" si="265"/>
        <v>24513</v>
      </c>
      <c r="AD13" s="21">
        <f t="shared" si="265"/>
        <v>24513</v>
      </c>
      <c r="AE13" s="21">
        <f t="shared" si="265"/>
        <v>24513</v>
      </c>
      <c r="AF13" s="21">
        <f t="shared" si="265"/>
        <v>24513</v>
      </c>
      <c r="AG13" s="21">
        <f t="shared" si="265"/>
        <v>24513</v>
      </c>
      <c r="AH13" s="21">
        <f t="shared" si="265"/>
        <v>24513</v>
      </c>
      <c r="AI13" s="21">
        <f t="shared" si="265"/>
        <v>24513</v>
      </c>
      <c r="AJ13" s="21">
        <f t="shared" si="265"/>
        <v>24513</v>
      </c>
      <c r="AK13" s="21">
        <f t="shared" si="265"/>
        <v>24513</v>
      </c>
      <c r="AL13" s="21">
        <f t="shared" si="265"/>
        <v>24513</v>
      </c>
      <c r="AM13" s="21">
        <f t="shared" si="265"/>
        <v>24513</v>
      </c>
      <c r="AN13" s="21">
        <f t="shared" si="265"/>
        <v>24513</v>
      </c>
      <c r="AO13" s="21">
        <f t="shared" si="265"/>
        <v>24513</v>
      </c>
      <c r="AP13" s="21">
        <f t="shared" si="265"/>
        <v>24513</v>
      </c>
      <c r="AQ13" s="21">
        <f t="shared" si="265"/>
        <v>24513</v>
      </c>
      <c r="AR13" s="21">
        <f t="shared" si="265"/>
        <v>24513</v>
      </c>
      <c r="AS13" s="21">
        <f t="shared" si="265"/>
        <v>24513</v>
      </c>
      <c r="AT13" s="21">
        <f t="shared" si="265"/>
        <v>24513</v>
      </c>
      <c r="AU13" s="21">
        <f t="shared" si="265"/>
        <v>24513</v>
      </c>
      <c r="AV13" s="21">
        <f t="shared" si="265"/>
        <v>24513</v>
      </c>
      <c r="AW13" s="21">
        <f t="shared" si="265"/>
        <v>24513</v>
      </c>
      <c r="AX13" s="21">
        <f t="shared" si="265"/>
        <v>24513</v>
      </c>
      <c r="AY13" s="21">
        <f t="shared" si="265"/>
        <v>24513</v>
      </c>
      <c r="AZ13" s="21">
        <f t="shared" si="265"/>
        <v>24513</v>
      </c>
      <c r="BA13" s="21">
        <f t="shared" si="265"/>
        <v>24513</v>
      </c>
      <c r="BB13" s="21">
        <f t="shared" si="265"/>
        <v>24513</v>
      </c>
      <c r="BC13" s="21">
        <f t="shared" si="265"/>
        <v>24513</v>
      </c>
      <c r="BD13" s="21">
        <f t="shared" si="265"/>
        <v>24513</v>
      </c>
      <c r="BE13" s="21">
        <f t="shared" si="265"/>
        <v>24513</v>
      </c>
      <c r="BF13" s="21">
        <f t="shared" si="265"/>
        <v>24513</v>
      </c>
      <c r="BG13" s="21">
        <f t="shared" si="265"/>
        <v>24513</v>
      </c>
      <c r="BH13" s="21">
        <f t="shared" si="265"/>
        <v>24513</v>
      </c>
      <c r="BI13" s="21">
        <f t="shared" si="265"/>
        <v>24513</v>
      </c>
      <c r="BJ13" s="21">
        <f t="shared" si="265"/>
        <v>24513</v>
      </c>
      <c r="BK13" s="21">
        <f t="shared" si="265"/>
        <v>24513</v>
      </c>
      <c r="BL13" s="21">
        <f t="shared" si="265"/>
        <v>24513</v>
      </c>
      <c r="BM13" s="21">
        <f t="shared" si="265"/>
        <v>24513</v>
      </c>
      <c r="BN13" s="21">
        <f t="shared" si="265"/>
        <v>24513</v>
      </c>
      <c r="BO13" s="21">
        <f t="shared" si="265"/>
        <v>24513</v>
      </c>
      <c r="BP13" s="21">
        <f t="shared" si="265"/>
        <v>24513</v>
      </c>
      <c r="BQ13" s="21">
        <f t="shared" si="265"/>
        <v>24513</v>
      </c>
      <c r="BR13" s="21">
        <f t="shared" si="265"/>
        <v>24513</v>
      </c>
      <c r="BS13" s="21">
        <f t="shared" ref="BS13:ED13" si="266">IF(IF(AND(ISNA(BS$5),ISNA(BR$5)),BR13*(1+$E13),IF(AND(BR$5&gt;0,ISNA(BS$5)),BR13*(1+$E13),BS$5))&gt;$C$21,$C$21,IF(AND(ISNA(BS$5),ISNA(BR$5)),BR13*(1+$E13),IF(AND(BR$5&gt;0,ISNA(BS$5)),BR13*(1+$E13),BS$5)))</f>
        <v>24513</v>
      </c>
      <c r="BT13" s="21">
        <f t="shared" si="266"/>
        <v>24513</v>
      </c>
      <c r="BU13" s="21">
        <f t="shared" si="266"/>
        <v>24513</v>
      </c>
      <c r="BV13" s="21">
        <f t="shared" si="266"/>
        <v>24513</v>
      </c>
      <c r="BW13" s="21">
        <f t="shared" si="266"/>
        <v>24513</v>
      </c>
      <c r="BX13" s="21">
        <f t="shared" si="266"/>
        <v>24513</v>
      </c>
      <c r="BY13" s="21">
        <f t="shared" si="266"/>
        <v>24513</v>
      </c>
      <c r="BZ13" s="21">
        <f t="shared" si="266"/>
        <v>24513</v>
      </c>
      <c r="CA13" s="21">
        <f t="shared" si="266"/>
        <v>24513</v>
      </c>
      <c r="CB13" s="21">
        <f t="shared" si="266"/>
        <v>24513</v>
      </c>
      <c r="CC13" s="21">
        <f t="shared" si="266"/>
        <v>24513</v>
      </c>
      <c r="CD13" s="21">
        <f t="shared" si="266"/>
        <v>24513</v>
      </c>
      <c r="CE13" s="21">
        <f t="shared" si="266"/>
        <v>24513</v>
      </c>
      <c r="CF13" s="21">
        <f t="shared" si="266"/>
        <v>24513</v>
      </c>
      <c r="CG13" s="21">
        <f t="shared" si="266"/>
        <v>24513</v>
      </c>
      <c r="CH13" s="21">
        <f t="shared" si="266"/>
        <v>24513</v>
      </c>
      <c r="CI13" s="21">
        <f t="shared" si="266"/>
        <v>24513</v>
      </c>
      <c r="CJ13" s="21">
        <f t="shared" si="266"/>
        <v>24513</v>
      </c>
      <c r="CK13" s="21">
        <f t="shared" si="266"/>
        <v>24513</v>
      </c>
      <c r="CL13" s="21">
        <f t="shared" si="266"/>
        <v>24513</v>
      </c>
      <c r="CM13" s="21">
        <f t="shared" si="266"/>
        <v>24513</v>
      </c>
      <c r="CN13" s="21">
        <f t="shared" si="266"/>
        <v>24513</v>
      </c>
      <c r="CO13" s="21">
        <f t="shared" si="266"/>
        <v>24513</v>
      </c>
      <c r="CP13" s="21">
        <f t="shared" si="266"/>
        <v>24513</v>
      </c>
      <c r="CQ13" s="21">
        <f t="shared" si="266"/>
        <v>24513</v>
      </c>
      <c r="CR13" s="21">
        <f t="shared" si="266"/>
        <v>24513</v>
      </c>
      <c r="CS13" s="21">
        <f t="shared" si="266"/>
        <v>24513</v>
      </c>
      <c r="CT13" s="21">
        <f t="shared" si="266"/>
        <v>24513</v>
      </c>
      <c r="CU13" s="21">
        <f t="shared" si="266"/>
        <v>24513</v>
      </c>
      <c r="CV13" s="21">
        <f t="shared" si="266"/>
        <v>24513</v>
      </c>
      <c r="CW13" s="21">
        <f t="shared" si="266"/>
        <v>24513</v>
      </c>
      <c r="CX13" s="21">
        <f t="shared" si="266"/>
        <v>24513</v>
      </c>
      <c r="CY13" s="21">
        <f t="shared" si="266"/>
        <v>24513</v>
      </c>
      <c r="CZ13" s="21">
        <f t="shared" si="266"/>
        <v>24513</v>
      </c>
      <c r="DA13" s="21">
        <f t="shared" si="266"/>
        <v>24513</v>
      </c>
      <c r="DB13" s="21">
        <f t="shared" si="266"/>
        <v>24513</v>
      </c>
      <c r="DC13" s="21">
        <f t="shared" si="266"/>
        <v>24513</v>
      </c>
      <c r="DD13" s="21">
        <f t="shared" si="266"/>
        <v>24513</v>
      </c>
      <c r="DE13" s="21">
        <f t="shared" si="266"/>
        <v>24513</v>
      </c>
      <c r="DF13" s="21">
        <f t="shared" si="266"/>
        <v>24513</v>
      </c>
      <c r="DG13" s="21">
        <f t="shared" si="266"/>
        <v>24513</v>
      </c>
      <c r="DH13" s="21">
        <f t="shared" si="266"/>
        <v>24513</v>
      </c>
      <c r="DI13" s="21">
        <f t="shared" si="266"/>
        <v>24513</v>
      </c>
      <c r="DJ13" s="21">
        <f t="shared" si="266"/>
        <v>24513</v>
      </c>
      <c r="DK13" s="21">
        <f t="shared" si="266"/>
        <v>24513</v>
      </c>
      <c r="DL13" s="21">
        <f t="shared" si="266"/>
        <v>24513</v>
      </c>
      <c r="DM13" s="21">
        <f t="shared" si="266"/>
        <v>24513</v>
      </c>
      <c r="DN13" s="21">
        <f t="shared" si="266"/>
        <v>24513</v>
      </c>
      <c r="DO13" s="21">
        <f t="shared" si="266"/>
        <v>24513</v>
      </c>
      <c r="DP13" s="21">
        <f t="shared" si="266"/>
        <v>24513</v>
      </c>
      <c r="DQ13" s="21">
        <f t="shared" si="266"/>
        <v>24513</v>
      </c>
      <c r="DR13" s="21">
        <f t="shared" si="266"/>
        <v>24513</v>
      </c>
      <c r="DS13" s="21">
        <f t="shared" si="266"/>
        <v>24513</v>
      </c>
      <c r="DT13" s="21">
        <f t="shared" si="266"/>
        <v>24513</v>
      </c>
      <c r="DU13" s="21">
        <f t="shared" si="266"/>
        <v>24513</v>
      </c>
      <c r="DV13" s="21">
        <f t="shared" si="266"/>
        <v>24513</v>
      </c>
      <c r="DW13" s="21">
        <f t="shared" si="266"/>
        <v>24513</v>
      </c>
      <c r="DX13" s="21">
        <f t="shared" si="266"/>
        <v>24513</v>
      </c>
      <c r="DY13" s="21">
        <f t="shared" si="266"/>
        <v>24513</v>
      </c>
      <c r="DZ13" s="21">
        <f t="shared" si="266"/>
        <v>24513</v>
      </c>
      <c r="EA13" s="21">
        <f t="shared" si="266"/>
        <v>24513</v>
      </c>
      <c r="EB13" s="21">
        <f t="shared" si="266"/>
        <v>24513</v>
      </c>
      <c r="EC13" s="21">
        <f t="shared" si="266"/>
        <v>24513</v>
      </c>
      <c r="ED13" s="21">
        <f t="shared" si="266"/>
        <v>24513</v>
      </c>
      <c r="EE13" s="21">
        <f t="shared" ref="EE13:GP13" si="267">IF(IF(AND(ISNA(EE$5),ISNA(ED$5)),ED13*(1+$E13),IF(AND(ED$5&gt;0,ISNA(EE$5)),ED13*(1+$E13),EE$5))&gt;$C$21,$C$21,IF(AND(ISNA(EE$5),ISNA(ED$5)),ED13*(1+$E13),IF(AND(ED$5&gt;0,ISNA(EE$5)),ED13*(1+$E13),EE$5)))</f>
        <v>24513</v>
      </c>
      <c r="EF13" s="21">
        <f t="shared" si="267"/>
        <v>24513</v>
      </c>
      <c r="EG13" s="21">
        <f t="shared" si="267"/>
        <v>24513</v>
      </c>
      <c r="EH13" s="21">
        <f t="shared" si="267"/>
        <v>24513</v>
      </c>
      <c r="EI13" s="21">
        <f t="shared" si="267"/>
        <v>24513</v>
      </c>
      <c r="EJ13" s="21">
        <f t="shared" si="267"/>
        <v>24513</v>
      </c>
      <c r="EK13" s="21">
        <f t="shared" si="267"/>
        <v>24513</v>
      </c>
      <c r="EL13" s="21">
        <f t="shared" si="267"/>
        <v>24513</v>
      </c>
      <c r="EM13" s="21">
        <f t="shared" si="267"/>
        <v>24513</v>
      </c>
      <c r="EN13" s="21">
        <f t="shared" si="267"/>
        <v>24513</v>
      </c>
      <c r="EO13" s="21">
        <f t="shared" si="267"/>
        <v>24513</v>
      </c>
      <c r="EP13" s="21">
        <f t="shared" si="267"/>
        <v>24513</v>
      </c>
      <c r="EQ13" s="21">
        <f t="shared" si="267"/>
        <v>24513</v>
      </c>
      <c r="ER13" s="21">
        <f t="shared" si="267"/>
        <v>24513</v>
      </c>
      <c r="ES13" s="21">
        <f t="shared" si="267"/>
        <v>24513</v>
      </c>
      <c r="ET13" s="21">
        <f t="shared" si="267"/>
        <v>24513</v>
      </c>
      <c r="EU13" s="21">
        <f t="shared" si="267"/>
        <v>24513</v>
      </c>
      <c r="EV13" s="21">
        <f t="shared" si="267"/>
        <v>24513</v>
      </c>
      <c r="EW13" s="21">
        <f t="shared" si="267"/>
        <v>24513</v>
      </c>
      <c r="EX13" s="21">
        <f t="shared" si="267"/>
        <v>24513</v>
      </c>
      <c r="EY13" s="21">
        <f t="shared" si="267"/>
        <v>24513</v>
      </c>
      <c r="EZ13" s="21">
        <f t="shared" si="267"/>
        <v>24513</v>
      </c>
      <c r="FA13" s="21">
        <f t="shared" si="267"/>
        <v>24513</v>
      </c>
      <c r="FB13" s="21">
        <f t="shared" si="267"/>
        <v>24513</v>
      </c>
      <c r="FC13" s="21">
        <f t="shared" si="267"/>
        <v>24513</v>
      </c>
      <c r="FD13" s="21">
        <f t="shared" si="267"/>
        <v>24513</v>
      </c>
      <c r="FE13" s="21">
        <f t="shared" si="267"/>
        <v>24513</v>
      </c>
      <c r="FF13" s="21">
        <f t="shared" si="267"/>
        <v>24513</v>
      </c>
      <c r="FG13" s="21">
        <f t="shared" si="267"/>
        <v>24513</v>
      </c>
      <c r="FH13" s="21">
        <f t="shared" si="267"/>
        <v>24513</v>
      </c>
      <c r="FI13" s="21">
        <f t="shared" si="267"/>
        <v>24513</v>
      </c>
      <c r="FJ13" s="21">
        <f t="shared" si="267"/>
        <v>24513</v>
      </c>
      <c r="FK13" s="21">
        <f t="shared" si="267"/>
        <v>24513</v>
      </c>
      <c r="FL13" s="21">
        <f t="shared" si="267"/>
        <v>24513</v>
      </c>
      <c r="FM13" s="21">
        <f t="shared" si="267"/>
        <v>24513</v>
      </c>
      <c r="FN13" s="21">
        <f t="shared" si="267"/>
        <v>24513</v>
      </c>
      <c r="FO13" s="21">
        <f t="shared" si="267"/>
        <v>24513</v>
      </c>
      <c r="FP13" s="21">
        <f t="shared" si="267"/>
        <v>24513</v>
      </c>
      <c r="FQ13" s="21">
        <f t="shared" si="267"/>
        <v>24513</v>
      </c>
      <c r="FR13" s="21">
        <f t="shared" si="267"/>
        <v>24513</v>
      </c>
      <c r="FS13" s="21">
        <f t="shared" si="267"/>
        <v>24513</v>
      </c>
      <c r="FT13" s="21">
        <f t="shared" si="267"/>
        <v>24513</v>
      </c>
      <c r="FU13" s="21">
        <f t="shared" si="267"/>
        <v>24513</v>
      </c>
      <c r="FV13" s="21">
        <f t="shared" si="267"/>
        <v>24513</v>
      </c>
      <c r="FW13" s="21">
        <f t="shared" si="267"/>
        <v>24513</v>
      </c>
      <c r="FX13" s="21">
        <f t="shared" si="267"/>
        <v>24513</v>
      </c>
      <c r="FY13" s="21">
        <f t="shared" si="267"/>
        <v>24513</v>
      </c>
      <c r="FZ13" s="21">
        <f t="shared" si="267"/>
        <v>24513</v>
      </c>
      <c r="GA13" s="21">
        <f t="shared" si="267"/>
        <v>24513</v>
      </c>
      <c r="GB13" s="21">
        <f t="shared" si="267"/>
        <v>24513</v>
      </c>
      <c r="GC13" s="21">
        <f t="shared" si="267"/>
        <v>24513</v>
      </c>
      <c r="GD13" s="21">
        <f t="shared" si="267"/>
        <v>24513</v>
      </c>
      <c r="GE13" s="21">
        <f t="shared" si="267"/>
        <v>24513</v>
      </c>
      <c r="GF13" s="21">
        <f t="shared" si="267"/>
        <v>24513</v>
      </c>
      <c r="GG13" s="21">
        <f t="shared" si="267"/>
        <v>24513</v>
      </c>
      <c r="GH13" s="21">
        <f t="shared" si="267"/>
        <v>24513</v>
      </c>
      <c r="GI13" s="21">
        <f t="shared" si="267"/>
        <v>24513</v>
      </c>
      <c r="GJ13" s="21">
        <f t="shared" si="267"/>
        <v>24513</v>
      </c>
      <c r="GK13" s="21">
        <f t="shared" si="267"/>
        <v>24513</v>
      </c>
      <c r="GL13" s="21">
        <f t="shared" si="267"/>
        <v>24513</v>
      </c>
      <c r="GM13" s="21">
        <f t="shared" si="267"/>
        <v>24513</v>
      </c>
      <c r="GN13" s="21">
        <f t="shared" si="267"/>
        <v>24513</v>
      </c>
      <c r="GO13" s="21">
        <f t="shared" si="267"/>
        <v>24513</v>
      </c>
      <c r="GP13" s="21">
        <f t="shared" si="267"/>
        <v>24513</v>
      </c>
      <c r="GQ13" s="21">
        <f t="shared" ref="GQ13:IN13" si="268">IF(IF(AND(ISNA(GQ$5),ISNA(GP$5)),GP13*(1+$E13),IF(AND(GP$5&gt;0,ISNA(GQ$5)),GP13*(1+$E13),GQ$5))&gt;$C$21,$C$21,IF(AND(ISNA(GQ$5),ISNA(GP$5)),GP13*(1+$E13),IF(AND(GP$5&gt;0,ISNA(GQ$5)),GP13*(1+$E13),GQ$5)))</f>
        <v>24513</v>
      </c>
      <c r="GR13" s="21">
        <f t="shared" si="268"/>
        <v>24513</v>
      </c>
      <c r="GS13" s="21">
        <f t="shared" si="268"/>
        <v>24513</v>
      </c>
      <c r="GT13" s="21">
        <f t="shared" si="268"/>
        <v>24513</v>
      </c>
      <c r="GU13" s="21">
        <f t="shared" si="268"/>
        <v>24513</v>
      </c>
      <c r="GV13" s="21">
        <f t="shared" si="268"/>
        <v>24513</v>
      </c>
      <c r="GW13" s="21">
        <f t="shared" si="268"/>
        <v>24513</v>
      </c>
      <c r="GX13" s="21">
        <f t="shared" si="268"/>
        <v>24513</v>
      </c>
      <c r="GY13" s="21">
        <f t="shared" si="268"/>
        <v>24513</v>
      </c>
      <c r="GZ13" s="21">
        <f t="shared" si="268"/>
        <v>24513</v>
      </c>
      <c r="HA13" s="21">
        <f t="shared" si="268"/>
        <v>24513</v>
      </c>
      <c r="HB13" s="21">
        <f t="shared" si="268"/>
        <v>24513</v>
      </c>
      <c r="HC13" s="21">
        <f t="shared" si="268"/>
        <v>24513</v>
      </c>
      <c r="HD13" s="21">
        <f t="shared" si="268"/>
        <v>24513</v>
      </c>
      <c r="HE13" s="21">
        <f t="shared" si="268"/>
        <v>24513</v>
      </c>
      <c r="HF13" s="21">
        <f t="shared" si="268"/>
        <v>24513</v>
      </c>
      <c r="HG13" s="21">
        <f t="shared" si="268"/>
        <v>24513</v>
      </c>
      <c r="HH13" s="21">
        <f t="shared" si="268"/>
        <v>24513</v>
      </c>
      <c r="HI13" s="21">
        <f t="shared" si="268"/>
        <v>24513</v>
      </c>
      <c r="HJ13" s="21">
        <f t="shared" si="268"/>
        <v>24513</v>
      </c>
      <c r="HK13" s="21">
        <f t="shared" si="268"/>
        <v>24513</v>
      </c>
      <c r="HL13" s="21">
        <f t="shared" si="268"/>
        <v>24513</v>
      </c>
      <c r="HM13" s="21">
        <f t="shared" si="268"/>
        <v>24513</v>
      </c>
      <c r="HN13" s="21">
        <f t="shared" si="268"/>
        <v>24513</v>
      </c>
      <c r="HO13" s="21">
        <f t="shared" si="268"/>
        <v>24513</v>
      </c>
      <c r="HP13" s="21">
        <f t="shared" si="268"/>
        <v>24513</v>
      </c>
      <c r="HQ13" s="21">
        <f t="shared" si="268"/>
        <v>24513</v>
      </c>
      <c r="HR13" s="21">
        <f t="shared" si="268"/>
        <v>24513</v>
      </c>
      <c r="HS13" s="21">
        <f t="shared" si="268"/>
        <v>24513</v>
      </c>
      <c r="HT13" s="21">
        <f t="shared" si="268"/>
        <v>24513</v>
      </c>
      <c r="HU13" s="21">
        <f t="shared" si="268"/>
        <v>24513</v>
      </c>
      <c r="HV13" s="21">
        <f t="shared" si="268"/>
        <v>24513</v>
      </c>
      <c r="HW13" s="21">
        <f t="shared" si="268"/>
        <v>24513</v>
      </c>
      <c r="HX13" s="21">
        <f t="shared" si="268"/>
        <v>24513</v>
      </c>
      <c r="HY13" s="21">
        <f t="shared" si="268"/>
        <v>24513</v>
      </c>
      <c r="HZ13" s="21">
        <f t="shared" si="268"/>
        <v>24513</v>
      </c>
      <c r="IA13" s="21">
        <f t="shared" si="268"/>
        <v>24513</v>
      </c>
      <c r="IB13" s="21">
        <f t="shared" si="268"/>
        <v>24513</v>
      </c>
      <c r="IC13" s="21">
        <f t="shared" si="268"/>
        <v>24513</v>
      </c>
      <c r="ID13" s="21">
        <f t="shared" si="268"/>
        <v>24513</v>
      </c>
      <c r="IE13" s="21">
        <f t="shared" si="268"/>
        <v>24513</v>
      </c>
      <c r="IF13" s="21">
        <f t="shared" si="268"/>
        <v>24513</v>
      </c>
      <c r="IG13" s="21">
        <f t="shared" si="268"/>
        <v>24513</v>
      </c>
      <c r="IH13" s="21">
        <f t="shared" si="268"/>
        <v>24513</v>
      </c>
      <c r="II13" s="21">
        <f t="shared" si="268"/>
        <v>24513</v>
      </c>
      <c r="IJ13" s="21">
        <f t="shared" si="268"/>
        <v>24513</v>
      </c>
      <c r="IK13" s="21">
        <f t="shared" si="268"/>
        <v>24513</v>
      </c>
      <c r="IL13" s="21">
        <f t="shared" si="268"/>
        <v>24513</v>
      </c>
      <c r="IM13" s="21">
        <f t="shared" si="268"/>
        <v>24513</v>
      </c>
      <c r="IN13" s="21">
        <f t="shared" si="268"/>
        <v>24513</v>
      </c>
    </row>
    <row r="14" spans="2:248" x14ac:dyDescent="0.3">
      <c r="B14" s="19" t="s">
        <v>452</v>
      </c>
      <c r="C14" s="21">
        <f>C4*(1+C12)</f>
        <v>30309.568324292617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467</v>
      </c>
      <c r="C15" s="25">
        <f>IF(VLOOKUP(B2,Country_Data!C:N,12,FALSE)=0,0.047,VLOOKUP(B2,Country_Data!C:N,12,FALSE)*$C$32)</f>
        <v>9.4479958187592972E-3</v>
      </c>
      <c r="E15" s="22">
        <f>Projections!Z15</f>
        <v>0.4</v>
      </c>
      <c r="F15" s="22" t="s">
        <v>454</v>
      </c>
      <c r="G15" s="21">
        <f t="shared" ref="G15:BR15" si="269">IF(IF(AND(ISNA(G$5),ISNA(F$5)),F15*(1+$E15),IF(AND(F$5&gt;0,ISNA(G$5)),F15*(1+$E15),G$5))&gt;$C$21,$C$21,IF(AND(ISNA(G$5),ISNA(F$5)),F15*(1+$E15),IF(AND(F$5&gt;0,ISNA(G$5)),F15*(1+$E15),G$5)))</f>
        <v>114</v>
      </c>
      <c r="H15" s="21">
        <f t="shared" si="269"/>
        <v>143</v>
      </c>
      <c r="I15" s="21">
        <f t="shared" si="269"/>
        <v>180</v>
      </c>
      <c r="J15" s="21">
        <f t="shared" si="269"/>
        <v>246</v>
      </c>
      <c r="K15" s="21">
        <f t="shared" si="269"/>
        <v>466</v>
      </c>
      <c r="L15" s="21">
        <f t="shared" si="269"/>
        <v>653</v>
      </c>
      <c r="M15" s="21">
        <f t="shared" si="269"/>
        <v>781</v>
      </c>
      <c r="N15" s="21">
        <f t="shared" si="269"/>
        <v>1022</v>
      </c>
      <c r="O15" s="21">
        <f t="shared" si="269"/>
        <v>1156</v>
      </c>
      <c r="P15" s="21">
        <f t="shared" si="269"/>
        <v>1437</v>
      </c>
      <c r="Q15" s="21">
        <f t="shared" si="269"/>
        <v>1880</v>
      </c>
      <c r="R15" s="21">
        <f t="shared" si="269"/>
        <v>2050</v>
      </c>
      <c r="S15" s="21">
        <f t="shared" si="269"/>
        <v>3622</v>
      </c>
      <c r="T15" s="21">
        <f t="shared" si="269"/>
        <v>4530</v>
      </c>
      <c r="U15" s="21">
        <f t="shared" si="269"/>
        <v>5738</v>
      </c>
      <c r="V15" s="21">
        <f t="shared" si="269"/>
        <v>7188</v>
      </c>
      <c r="W15" s="21">
        <f t="shared" si="269"/>
        <v>9166</v>
      </c>
      <c r="X15" s="21">
        <f t="shared" si="269"/>
        <v>12194</v>
      </c>
      <c r="Y15" s="21">
        <f t="shared" si="269"/>
        <v>15163</v>
      </c>
      <c r="Z15" s="21">
        <f t="shared" si="269"/>
        <v>19601</v>
      </c>
      <c r="AA15" s="21">
        <f t="shared" si="269"/>
        <v>21896</v>
      </c>
      <c r="AB15" s="21">
        <f t="shared" si="269"/>
        <v>24513</v>
      </c>
      <c r="AC15" s="21">
        <f t="shared" si="269"/>
        <v>34318.199999999997</v>
      </c>
      <c r="AD15" s="21">
        <f t="shared" si="269"/>
        <v>48045.479999999996</v>
      </c>
      <c r="AE15" s="21">
        <f t="shared" si="269"/>
        <v>67263.671999999991</v>
      </c>
      <c r="AF15" s="21">
        <f t="shared" si="269"/>
        <v>94169.140799999979</v>
      </c>
      <c r="AG15" s="21">
        <f t="shared" si="269"/>
        <v>131836.79711999997</v>
      </c>
      <c r="AH15" s="21">
        <f t="shared" si="269"/>
        <v>184571.51596799996</v>
      </c>
      <c r="AI15" s="21">
        <f t="shared" si="269"/>
        <v>258400.12235519994</v>
      </c>
      <c r="AJ15" s="21">
        <f t="shared" si="269"/>
        <v>361760.17129727989</v>
      </c>
      <c r="AK15" s="21">
        <f t="shared" si="269"/>
        <v>506464.23981619178</v>
      </c>
      <c r="AL15" s="21">
        <f t="shared" si="269"/>
        <v>709049.93574266846</v>
      </c>
      <c r="AM15" s="21">
        <f t="shared" si="269"/>
        <v>992669.91003973573</v>
      </c>
      <c r="AN15" s="21">
        <f t="shared" si="269"/>
        <v>1389737.8740556298</v>
      </c>
      <c r="AO15" s="21">
        <f t="shared" si="269"/>
        <v>1945633.0236778816</v>
      </c>
      <c r="AP15" s="21">
        <f t="shared" si="269"/>
        <v>2723886.233149034</v>
      </c>
      <c r="AQ15" s="21">
        <f t="shared" si="269"/>
        <v>3813440.7264086474</v>
      </c>
      <c r="AR15" s="21">
        <f t="shared" si="269"/>
        <v>5338817.016972106</v>
      </c>
      <c r="AS15" s="21">
        <f t="shared" si="269"/>
        <v>7474343.8237609481</v>
      </c>
      <c r="AT15" s="21">
        <f t="shared" si="269"/>
        <v>10464081.353265326</v>
      </c>
      <c r="AU15" s="21">
        <f t="shared" si="269"/>
        <v>14649713.894571457</v>
      </c>
      <c r="AV15" s="21">
        <f t="shared" si="269"/>
        <v>20509599.45240004</v>
      </c>
      <c r="AW15" s="21">
        <f t="shared" si="269"/>
        <v>28713439.233360056</v>
      </c>
      <c r="AX15" s="21">
        <f t="shared" si="269"/>
        <v>33513576.800000001</v>
      </c>
      <c r="AY15" s="21">
        <f t="shared" si="269"/>
        <v>33513576.800000001</v>
      </c>
      <c r="AZ15" s="21">
        <f t="shared" si="269"/>
        <v>33513576.800000001</v>
      </c>
      <c r="BA15" s="21">
        <f t="shared" si="269"/>
        <v>33513576.800000001</v>
      </c>
      <c r="BB15" s="21">
        <f t="shared" si="269"/>
        <v>33513576.800000001</v>
      </c>
      <c r="BC15" s="21">
        <f t="shared" si="269"/>
        <v>33513576.800000001</v>
      </c>
      <c r="BD15" s="21">
        <f t="shared" si="269"/>
        <v>33513576.800000001</v>
      </c>
      <c r="BE15" s="21">
        <f t="shared" si="269"/>
        <v>33513576.800000001</v>
      </c>
      <c r="BF15" s="21">
        <f t="shared" si="269"/>
        <v>33513576.800000001</v>
      </c>
      <c r="BG15" s="21">
        <f t="shared" si="269"/>
        <v>33513576.800000001</v>
      </c>
      <c r="BH15" s="21">
        <f t="shared" si="269"/>
        <v>33513576.800000001</v>
      </c>
      <c r="BI15" s="21">
        <f t="shared" si="269"/>
        <v>33513576.800000001</v>
      </c>
      <c r="BJ15" s="21">
        <f t="shared" si="269"/>
        <v>33513576.800000001</v>
      </c>
      <c r="BK15" s="21">
        <f t="shared" si="269"/>
        <v>33513576.800000001</v>
      </c>
      <c r="BL15" s="21">
        <f t="shared" si="269"/>
        <v>33513576.800000001</v>
      </c>
      <c r="BM15" s="21">
        <f t="shared" si="269"/>
        <v>33513576.800000001</v>
      </c>
      <c r="BN15" s="21">
        <f t="shared" si="269"/>
        <v>33513576.800000001</v>
      </c>
      <c r="BO15" s="21">
        <f t="shared" si="269"/>
        <v>33513576.800000001</v>
      </c>
      <c r="BP15" s="21">
        <f t="shared" si="269"/>
        <v>33513576.800000001</v>
      </c>
      <c r="BQ15" s="21">
        <f t="shared" si="269"/>
        <v>33513576.800000001</v>
      </c>
      <c r="BR15" s="21">
        <f t="shared" si="269"/>
        <v>33513576.800000001</v>
      </c>
      <c r="BS15" s="21">
        <f t="shared" ref="BS15:ED15" si="270">IF(IF(AND(ISNA(BS$5),ISNA(BR$5)),BR15*(1+$E15),IF(AND(BR$5&gt;0,ISNA(BS$5)),BR15*(1+$E15),BS$5))&gt;$C$21,$C$21,IF(AND(ISNA(BS$5),ISNA(BR$5)),BR15*(1+$E15),IF(AND(BR$5&gt;0,ISNA(BS$5)),BR15*(1+$E15),BS$5)))</f>
        <v>33513576.800000001</v>
      </c>
      <c r="BT15" s="21">
        <f t="shared" si="270"/>
        <v>33513576.800000001</v>
      </c>
      <c r="BU15" s="21">
        <f t="shared" si="270"/>
        <v>33513576.800000001</v>
      </c>
      <c r="BV15" s="21">
        <f t="shared" si="270"/>
        <v>33513576.800000001</v>
      </c>
      <c r="BW15" s="21">
        <f t="shared" si="270"/>
        <v>33513576.800000001</v>
      </c>
      <c r="BX15" s="21">
        <f t="shared" si="270"/>
        <v>33513576.800000001</v>
      </c>
      <c r="BY15" s="21">
        <f t="shared" si="270"/>
        <v>33513576.800000001</v>
      </c>
      <c r="BZ15" s="21">
        <f t="shared" si="270"/>
        <v>33513576.800000001</v>
      </c>
      <c r="CA15" s="21">
        <f t="shared" si="270"/>
        <v>33513576.800000001</v>
      </c>
      <c r="CB15" s="21">
        <f t="shared" si="270"/>
        <v>33513576.800000001</v>
      </c>
      <c r="CC15" s="21">
        <f t="shared" si="270"/>
        <v>33513576.800000001</v>
      </c>
      <c r="CD15" s="21">
        <f t="shared" si="270"/>
        <v>33513576.800000001</v>
      </c>
      <c r="CE15" s="21">
        <f t="shared" si="270"/>
        <v>33513576.800000001</v>
      </c>
      <c r="CF15" s="21">
        <f t="shared" si="270"/>
        <v>33513576.800000001</v>
      </c>
      <c r="CG15" s="21">
        <f t="shared" si="270"/>
        <v>33513576.800000001</v>
      </c>
      <c r="CH15" s="21">
        <f t="shared" si="270"/>
        <v>33513576.800000001</v>
      </c>
      <c r="CI15" s="21">
        <f t="shared" si="270"/>
        <v>33513576.800000001</v>
      </c>
      <c r="CJ15" s="21">
        <f t="shared" si="270"/>
        <v>33513576.800000001</v>
      </c>
      <c r="CK15" s="21">
        <f t="shared" si="270"/>
        <v>33513576.800000001</v>
      </c>
      <c r="CL15" s="21">
        <f t="shared" si="270"/>
        <v>33513576.800000001</v>
      </c>
      <c r="CM15" s="21">
        <f t="shared" si="270"/>
        <v>33513576.800000001</v>
      </c>
      <c r="CN15" s="21">
        <f t="shared" si="270"/>
        <v>33513576.800000001</v>
      </c>
      <c r="CO15" s="21">
        <f t="shared" si="270"/>
        <v>33513576.800000001</v>
      </c>
      <c r="CP15" s="21">
        <f t="shared" si="270"/>
        <v>33513576.800000001</v>
      </c>
      <c r="CQ15" s="21">
        <f t="shared" si="270"/>
        <v>33513576.800000001</v>
      </c>
      <c r="CR15" s="21">
        <f t="shared" si="270"/>
        <v>33513576.800000001</v>
      </c>
      <c r="CS15" s="21">
        <f t="shared" si="270"/>
        <v>33513576.800000001</v>
      </c>
      <c r="CT15" s="21">
        <f t="shared" si="270"/>
        <v>33513576.800000001</v>
      </c>
      <c r="CU15" s="21">
        <f t="shared" si="270"/>
        <v>33513576.800000001</v>
      </c>
      <c r="CV15" s="21">
        <f t="shared" si="270"/>
        <v>33513576.800000001</v>
      </c>
      <c r="CW15" s="21">
        <f t="shared" si="270"/>
        <v>33513576.800000001</v>
      </c>
      <c r="CX15" s="21">
        <f t="shared" si="270"/>
        <v>33513576.800000001</v>
      </c>
      <c r="CY15" s="21">
        <f t="shared" si="270"/>
        <v>33513576.800000001</v>
      </c>
      <c r="CZ15" s="21">
        <f t="shared" si="270"/>
        <v>33513576.800000001</v>
      </c>
      <c r="DA15" s="21">
        <f t="shared" si="270"/>
        <v>33513576.800000001</v>
      </c>
      <c r="DB15" s="21">
        <f t="shared" si="270"/>
        <v>33513576.800000001</v>
      </c>
      <c r="DC15" s="21">
        <f t="shared" si="270"/>
        <v>33513576.800000001</v>
      </c>
      <c r="DD15" s="21">
        <f t="shared" si="270"/>
        <v>33513576.800000001</v>
      </c>
      <c r="DE15" s="21">
        <f t="shared" si="270"/>
        <v>33513576.800000001</v>
      </c>
      <c r="DF15" s="21">
        <f t="shared" si="270"/>
        <v>33513576.800000001</v>
      </c>
      <c r="DG15" s="21">
        <f t="shared" si="270"/>
        <v>33513576.800000001</v>
      </c>
      <c r="DH15" s="21">
        <f t="shared" si="270"/>
        <v>33513576.800000001</v>
      </c>
      <c r="DI15" s="21">
        <f t="shared" si="270"/>
        <v>33513576.800000001</v>
      </c>
      <c r="DJ15" s="21">
        <f t="shared" si="270"/>
        <v>33513576.800000001</v>
      </c>
      <c r="DK15" s="21">
        <f t="shared" si="270"/>
        <v>33513576.800000001</v>
      </c>
      <c r="DL15" s="21">
        <f t="shared" si="270"/>
        <v>33513576.800000001</v>
      </c>
      <c r="DM15" s="21">
        <f t="shared" si="270"/>
        <v>33513576.800000001</v>
      </c>
      <c r="DN15" s="21">
        <f t="shared" si="270"/>
        <v>33513576.800000001</v>
      </c>
      <c r="DO15" s="21">
        <f t="shared" si="270"/>
        <v>33513576.800000001</v>
      </c>
      <c r="DP15" s="21">
        <f t="shared" si="270"/>
        <v>33513576.800000001</v>
      </c>
      <c r="DQ15" s="21">
        <f t="shared" si="270"/>
        <v>33513576.800000001</v>
      </c>
      <c r="DR15" s="21">
        <f t="shared" si="270"/>
        <v>33513576.800000001</v>
      </c>
      <c r="DS15" s="21">
        <f t="shared" si="270"/>
        <v>33513576.800000001</v>
      </c>
      <c r="DT15" s="21">
        <f t="shared" si="270"/>
        <v>33513576.800000001</v>
      </c>
      <c r="DU15" s="21">
        <f t="shared" si="270"/>
        <v>33513576.800000001</v>
      </c>
      <c r="DV15" s="21">
        <f t="shared" si="270"/>
        <v>33513576.800000001</v>
      </c>
      <c r="DW15" s="21">
        <f t="shared" si="270"/>
        <v>33513576.800000001</v>
      </c>
      <c r="DX15" s="21">
        <f t="shared" si="270"/>
        <v>33513576.800000001</v>
      </c>
      <c r="DY15" s="21">
        <f t="shared" si="270"/>
        <v>33513576.800000001</v>
      </c>
      <c r="DZ15" s="21">
        <f t="shared" si="270"/>
        <v>33513576.800000001</v>
      </c>
      <c r="EA15" s="21">
        <f t="shared" si="270"/>
        <v>33513576.800000001</v>
      </c>
      <c r="EB15" s="21">
        <f t="shared" si="270"/>
        <v>33513576.800000001</v>
      </c>
      <c r="EC15" s="21">
        <f t="shared" si="270"/>
        <v>33513576.800000001</v>
      </c>
      <c r="ED15" s="21">
        <f t="shared" si="270"/>
        <v>33513576.800000001</v>
      </c>
      <c r="EE15" s="21">
        <f t="shared" ref="EE15:GP15" si="271">IF(IF(AND(ISNA(EE$5),ISNA(ED$5)),ED15*(1+$E15),IF(AND(ED$5&gt;0,ISNA(EE$5)),ED15*(1+$E15),EE$5))&gt;$C$21,$C$21,IF(AND(ISNA(EE$5),ISNA(ED$5)),ED15*(1+$E15),IF(AND(ED$5&gt;0,ISNA(EE$5)),ED15*(1+$E15),EE$5)))</f>
        <v>33513576.800000001</v>
      </c>
      <c r="EF15" s="21">
        <f t="shared" si="271"/>
        <v>33513576.800000001</v>
      </c>
      <c r="EG15" s="21">
        <f t="shared" si="271"/>
        <v>33513576.800000001</v>
      </c>
      <c r="EH15" s="21">
        <f t="shared" si="271"/>
        <v>33513576.800000001</v>
      </c>
      <c r="EI15" s="21">
        <f t="shared" si="271"/>
        <v>33513576.800000001</v>
      </c>
      <c r="EJ15" s="21">
        <f t="shared" si="271"/>
        <v>33513576.800000001</v>
      </c>
      <c r="EK15" s="21">
        <f t="shared" si="271"/>
        <v>33513576.800000001</v>
      </c>
      <c r="EL15" s="21">
        <f t="shared" si="271"/>
        <v>33513576.800000001</v>
      </c>
      <c r="EM15" s="21">
        <f t="shared" si="271"/>
        <v>33513576.800000001</v>
      </c>
      <c r="EN15" s="21">
        <f t="shared" si="271"/>
        <v>33513576.800000001</v>
      </c>
      <c r="EO15" s="21">
        <f t="shared" si="271"/>
        <v>33513576.800000001</v>
      </c>
      <c r="EP15" s="21">
        <f t="shared" si="271"/>
        <v>33513576.800000001</v>
      </c>
      <c r="EQ15" s="21">
        <f t="shared" si="271"/>
        <v>33513576.800000001</v>
      </c>
      <c r="ER15" s="21">
        <f t="shared" si="271"/>
        <v>33513576.800000001</v>
      </c>
      <c r="ES15" s="21">
        <f t="shared" si="271"/>
        <v>33513576.800000001</v>
      </c>
      <c r="ET15" s="21">
        <f t="shared" si="271"/>
        <v>33513576.800000001</v>
      </c>
      <c r="EU15" s="21">
        <f t="shared" si="271"/>
        <v>33513576.800000001</v>
      </c>
      <c r="EV15" s="21">
        <f t="shared" si="271"/>
        <v>33513576.800000001</v>
      </c>
      <c r="EW15" s="21">
        <f t="shared" si="271"/>
        <v>33513576.800000001</v>
      </c>
      <c r="EX15" s="21">
        <f t="shared" si="271"/>
        <v>33513576.800000001</v>
      </c>
      <c r="EY15" s="21">
        <f t="shared" si="271"/>
        <v>33513576.800000001</v>
      </c>
      <c r="EZ15" s="21">
        <f t="shared" si="271"/>
        <v>33513576.800000001</v>
      </c>
      <c r="FA15" s="21">
        <f t="shared" si="271"/>
        <v>33513576.800000001</v>
      </c>
      <c r="FB15" s="21">
        <f t="shared" si="271"/>
        <v>33513576.800000001</v>
      </c>
      <c r="FC15" s="21">
        <f t="shared" si="271"/>
        <v>33513576.800000001</v>
      </c>
      <c r="FD15" s="21">
        <f t="shared" si="271"/>
        <v>33513576.800000001</v>
      </c>
      <c r="FE15" s="21">
        <f t="shared" si="271"/>
        <v>33513576.800000001</v>
      </c>
      <c r="FF15" s="21">
        <f t="shared" si="271"/>
        <v>33513576.800000001</v>
      </c>
      <c r="FG15" s="21">
        <f t="shared" si="271"/>
        <v>33513576.800000001</v>
      </c>
      <c r="FH15" s="21">
        <f t="shared" si="271"/>
        <v>33513576.800000001</v>
      </c>
      <c r="FI15" s="21">
        <f t="shared" si="271"/>
        <v>33513576.800000001</v>
      </c>
      <c r="FJ15" s="21">
        <f t="shared" si="271"/>
        <v>33513576.800000001</v>
      </c>
      <c r="FK15" s="21">
        <f t="shared" si="271"/>
        <v>33513576.800000001</v>
      </c>
      <c r="FL15" s="21">
        <f t="shared" si="271"/>
        <v>33513576.800000001</v>
      </c>
      <c r="FM15" s="21">
        <f t="shared" si="271"/>
        <v>33513576.800000001</v>
      </c>
      <c r="FN15" s="21">
        <f t="shared" si="271"/>
        <v>33513576.800000001</v>
      </c>
      <c r="FO15" s="21">
        <f t="shared" si="271"/>
        <v>33513576.800000001</v>
      </c>
      <c r="FP15" s="21">
        <f t="shared" si="271"/>
        <v>33513576.800000001</v>
      </c>
      <c r="FQ15" s="21">
        <f t="shared" si="271"/>
        <v>33513576.800000001</v>
      </c>
      <c r="FR15" s="21">
        <f t="shared" si="271"/>
        <v>33513576.800000001</v>
      </c>
      <c r="FS15" s="21">
        <f t="shared" si="271"/>
        <v>33513576.800000001</v>
      </c>
      <c r="FT15" s="21">
        <f t="shared" si="271"/>
        <v>33513576.800000001</v>
      </c>
      <c r="FU15" s="21">
        <f t="shared" si="271"/>
        <v>33513576.800000001</v>
      </c>
      <c r="FV15" s="21">
        <f t="shared" si="271"/>
        <v>33513576.800000001</v>
      </c>
      <c r="FW15" s="21">
        <f t="shared" si="271"/>
        <v>33513576.800000001</v>
      </c>
      <c r="FX15" s="21">
        <f t="shared" si="271"/>
        <v>33513576.800000001</v>
      </c>
      <c r="FY15" s="21">
        <f t="shared" si="271"/>
        <v>33513576.800000001</v>
      </c>
      <c r="FZ15" s="21">
        <f t="shared" si="271"/>
        <v>33513576.800000001</v>
      </c>
      <c r="GA15" s="21">
        <f t="shared" si="271"/>
        <v>33513576.800000001</v>
      </c>
      <c r="GB15" s="21">
        <f t="shared" si="271"/>
        <v>33513576.800000001</v>
      </c>
      <c r="GC15" s="21">
        <f t="shared" si="271"/>
        <v>33513576.800000001</v>
      </c>
      <c r="GD15" s="21">
        <f t="shared" si="271"/>
        <v>33513576.800000001</v>
      </c>
      <c r="GE15" s="21">
        <f t="shared" si="271"/>
        <v>33513576.800000001</v>
      </c>
      <c r="GF15" s="21">
        <f t="shared" si="271"/>
        <v>33513576.800000001</v>
      </c>
      <c r="GG15" s="21">
        <f t="shared" si="271"/>
        <v>33513576.800000001</v>
      </c>
      <c r="GH15" s="21">
        <f t="shared" si="271"/>
        <v>33513576.800000001</v>
      </c>
      <c r="GI15" s="21">
        <f t="shared" si="271"/>
        <v>33513576.800000001</v>
      </c>
      <c r="GJ15" s="21">
        <f t="shared" si="271"/>
        <v>33513576.800000001</v>
      </c>
      <c r="GK15" s="21">
        <f t="shared" si="271"/>
        <v>33513576.800000001</v>
      </c>
      <c r="GL15" s="21">
        <f t="shared" si="271"/>
        <v>33513576.800000001</v>
      </c>
      <c r="GM15" s="21">
        <f t="shared" si="271"/>
        <v>33513576.800000001</v>
      </c>
      <c r="GN15" s="21">
        <f t="shared" si="271"/>
        <v>33513576.800000001</v>
      </c>
      <c r="GO15" s="21">
        <f t="shared" si="271"/>
        <v>33513576.800000001</v>
      </c>
      <c r="GP15" s="21">
        <f t="shared" si="271"/>
        <v>33513576.800000001</v>
      </c>
      <c r="GQ15" s="21">
        <f t="shared" ref="GQ15:IN15" si="272">IF(IF(AND(ISNA(GQ$5),ISNA(GP$5)),GP15*(1+$E15),IF(AND(GP$5&gt;0,ISNA(GQ$5)),GP15*(1+$E15),GQ$5))&gt;$C$21,$C$21,IF(AND(ISNA(GQ$5),ISNA(GP$5)),GP15*(1+$E15),IF(AND(GP$5&gt;0,ISNA(GQ$5)),GP15*(1+$E15),GQ$5)))</f>
        <v>33513576.800000001</v>
      </c>
      <c r="GR15" s="21">
        <f t="shared" si="272"/>
        <v>33513576.800000001</v>
      </c>
      <c r="GS15" s="21">
        <f t="shared" si="272"/>
        <v>33513576.800000001</v>
      </c>
      <c r="GT15" s="21">
        <f t="shared" si="272"/>
        <v>33513576.800000001</v>
      </c>
      <c r="GU15" s="21">
        <f t="shared" si="272"/>
        <v>33513576.800000001</v>
      </c>
      <c r="GV15" s="21">
        <f t="shared" si="272"/>
        <v>33513576.800000001</v>
      </c>
      <c r="GW15" s="21">
        <f t="shared" si="272"/>
        <v>33513576.800000001</v>
      </c>
      <c r="GX15" s="21">
        <f t="shared" si="272"/>
        <v>33513576.800000001</v>
      </c>
      <c r="GY15" s="21">
        <f t="shared" si="272"/>
        <v>33513576.800000001</v>
      </c>
      <c r="GZ15" s="21">
        <f t="shared" si="272"/>
        <v>33513576.800000001</v>
      </c>
      <c r="HA15" s="21">
        <f t="shared" si="272"/>
        <v>33513576.800000001</v>
      </c>
      <c r="HB15" s="21">
        <f t="shared" si="272"/>
        <v>33513576.800000001</v>
      </c>
      <c r="HC15" s="21">
        <f t="shared" si="272"/>
        <v>33513576.800000001</v>
      </c>
      <c r="HD15" s="21">
        <f t="shared" si="272"/>
        <v>33513576.800000001</v>
      </c>
      <c r="HE15" s="21">
        <f t="shared" si="272"/>
        <v>33513576.800000001</v>
      </c>
      <c r="HF15" s="21">
        <f t="shared" si="272"/>
        <v>33513576.800000001</v>
      </c>
      <c r="HG15" s="21">
        <f t="shared" si="272"/>
        <v>33513576.800000001</v>
      </c>
      <c r="HH15" s="21">
        <f t="shared" si="272"/>
        <v>33513576.800000001</v>
      </c>
      <c r="HI15" s="21">
        <f t="shared" si="272"/>
        <v>33513576.800000001</v>
      </c>
      <c r="HJ15" s="21">
        <f t="shared" si="272"/>
        <v>33513576.800000001</v>
      </c>
      <c r="HK15" s="21">
        <f t="shared" si="272"/>
        <v>33513576.800000001</v>
      </c>
      <c r="HL15" s="21">
        <f t="shared" si="272"/>
        <v>33513576.800000001</v>
      </c>
      <c r="HM15" s="21">
        <f t="shared" si="272"/>
        <v>33513576.800000001</v>
      </c>
      <c r="HN15" s="21">
        <f t="shared" si="272"/>
        <v>33513576.800000001</v>
      </c>
      <c r="HO15" s="21">
        <f t="shared" si="272"/>
        <v>33513576.800000001</v>
      </c>
      <c r="HP15" s="21">
        <f t="shared" si="272"/>
        <v>33513576.800000001</v>
      </c>
      <c r="HQ15" s="21">
        <f t="shared" si="272"/>
        <v>33513576.800000001</v>
      </c>
      <c r="HR15" s="21">
        <f t="shared" si="272"/>
        <v>33513576.800000001</v>
      </c>
      <c r="HS15" s="21">
        <f t="shared" si="272"/>
        <v>33513576.800000001</v>
      </c>
      <c r="HT15" s="21">
        <f t="shared" si="272"/>
        <v>33513576.800000001</v>
      </c>
      <c r="HU15" s="21">
        <f t="shared" si="272"/>
        <v>33513576.800000001</v>
      </c>
      <c r="HV15" s="21">
        <f t="shared" si="272"/>
        <v>33513576.800000001</v>
      </c>
      <c r="HW15" s="21">
        <f t="shared" si="272"/>
        <v>33513576.800000001</v>
      </c>
      <c r="HX15" s="21">
        <f t="shared" si="272"/>
        <v>33513576.800000001</v>
      </c>
      <c r="HY15" s="21">
        <f t="shared" si="272"/>
        <v>33513576.800000001</v>
      </c>
      <c r="HZ15" s="21">
        <f t="shared" si="272"/>
        <v>33513576.800000001</v>
      </c>
      <c r="IA15" s="21">
        <f t="shared" si="272"/>
        <v>33513576.800000001</v>
      </c>
      <c r="IB15" s="21">
        <f t="shared" si="272"/>
        <v>33513576.800000001</v>
      </c>
      <c r="IC15" s="21">
        <f t="shared" si="272"/>
        <v>33513576.800000001</v>
      </c>
      <c r="ID15" s="21">
        <f t="shared" si="272"/>
        <v>33513576.800000001</v>
      </c>
      <c r="IE15" s="21">
        <f t="shared" si="272"/>
        <v>33513576.800000001</v>
      </c>
      <c r="IF15" s="21">
        <f t="shared" si="272"/>
        <v>33513576.800000001</v>
      </c>
      <c r="IG15" s="21">
        <f t="shared" si="272"/>
        <v>33513576.800000001</v>
      </c>
      <c r="IH15" s="21">
        <f t="shared" si="272"/>
        <v>33513576.800000001</v>
      </c>
      <c r="II15" s="21">
        <f t="shared" si="272"/>
        <v>33513576.800000001</v>
      </c>
      <c r="IJ15" s="21">
        <f t="shared" si="272"/>
        <v>33513576.800000001</v>
      </c>
      <c r="IK15" s="21">
        <f t="shared" si="272"/>
        <v>33513576.800000001</v>
      </c>
      <c r="IL15" s="21">
        <f t="shared" si="272"/>
        <v>33513576.800000001</v>
      </c>
      <c r="IM15" s="21">
        <f t="shared" si="272"/>
        <v>33513576.800000001</v>
      </c>
      <c r="IN15" s="21">
        <f t="shared" si="272"/>
        <v>33513576.800000001</v>
      </c>
    </row>
    <row r="16" spans="2:248" x14ac:dyDescent="0.3">
      <c r="B16" s="19" t="s">
        <v>466</v>
      </c>
      <c r="C16" s="21">
        <f>IF(Projections!Z39="",VLOOKUP(B2,Country_Data!C:M,11,FALSE),Projections!Z39)</f>
        <v>24464.911064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499</v>
      </c>
      <c r="C17" s="23">
        <v>2.5000000000000001E-2</v>
      </c>
      <c r="F17" s="22" t="s">
        <v>466</v>
      </c>
      <c r="G17" s="24">
        <f t="shared" ref="G17:BR17" si="273">$C$16</f>
        <v>24464.911064</v>
      </c>
      <c r="H17" s="24">
        <f t="shared" si="273"/>
        <v>24464.911064</v>
      </c>
      <c r="I17" s="24">
        <f t="shared" si="273"/>
        <v>24464.911064</v>
      </c>
      <c r="J17" s="24">
        <f t="shared" si="273"/>
        <v>24464.911064</v>
      </c>
      <c r="K17" s="24">
        <f t="shared" si="273"/>
        <v>24464.911064</v>
      </c>
      <c r="L17" s="24">
        <f t="shared" si="273"/>
        <v>24464.911064</v>
      </c>
      <c r="M17" s="24">
        <f t="shared" si="273"/>
        <v>24464.911064</v>
      </c>
      <c r="N17" s="24">
        <f t="shared" si="273"/>
        <v>24464.911064</v>
      </c>
      <c r="O17" s="24">
        <f t="shared" si="273"/>
        <v>24464.911064</v>
      </c>
      <c r="P17" s="24">
        <f t="shared" si="273"/>
        <v>24464.911064</v>
      </c>
      <c r="Q17" s="24">
        <f t="shared" si="273"/>
        <v>24464.911064</v>
      </c>
      <c r="R17" s="24">
        <f t="shared" si="273"/>
        <v>24464.911064</v>
      </c>
      <c r="S17" s="24">
        <f t="shared" si="273"/>
        <v>24464.911064</v>
      </c>
      <c r="T17" s="24">
        <f t="shared" si="273"/>
        <v>24464.911064</v>
      </c>
      <c r="U17" s="24">
        <f t="shared" si="273"/>
        <v>24464.911064</v>
      </c>
      <c r="V17" s="24">
        <f t="shared" si="273"/>
        <v>24464.911064</v>
      </c>
      <c r="W17" s="24">
        <f t="shared" si="273"/>
        <v>24464.911064</v>
      </c>
      <c r="X17" s="24">
        <f t="shared" si="273"/>
        <v>24464.911064</v>
      </c>
      <c r="Y17" s="24">
        <f t="shared" si="273"/>
        <v>24464.911064</v>
      </c>
      <c r="Z17" s="24">
        <f t="shared" si="273"/>
        <v>24464.911064</v>
      </c>
      <c r="AA17" s="24">
        <f t="shared" si="273"/>
        <v>24464.911064</v>
      </c>
      <c r="AB17" s="24">
        <f t="shared" si="273"/>
        <v>24464.911064</v>
      </c>
      <c r="AC17" s="24">
        <f t="shared" si="273"/>
        <v>24464.911064</v>
      </c>
      <c r="AD17" s="24">
        <f t="shared" si="273"/>
        <v>24464.911064</v>
      </c>
      <c r="AE17" s="24">
        <f t="shared" si="273"/>
        <v>24464.911064</v>
      </c>
      <c r="AF17" s="24">
        <f t="shared" si="273"/>
        <v>24464.911064</v>
      </c>
      <c r="AG17" s="24">
        <f t="shared" si="273"/>
        <v>24464.911064</v>
      </c>
      <c r="AH17" s="24">
        <f t="shared" si="273"/>
        <v>24464.911064</v>
      </c>
      <c r="AI17" s="24">
        <f t="shared" si="273"/>
        <v>24464.911064</v>
      </c>
      <c r="AJ17" s="24">
        <f t="shared" si="273"/>
        <v>24464.911064</v>
      </c>
      <c r="AK17" s="24">
        <f t="shared" si="273"/>
        <v>24464.911064</v>
      </c>
      <c r="AL17" s="24">
        <f t="shared" si="273"/>
        <v>24464.911064</v>
      </c>
      <c r="AM17" s="24">
        <f t="shared" si="273"/>
        <v>24464.911064</v>
      </c>
      <c r="AN17" s="24">
        <f t="shared" si="273"/>
        <v>24464.911064</v>
      </c>
      <c r="AO17" s="24">
        <f t="shared" si="273"/>
        <v>24464.911064</v>
      </c>
      <c r="AP17" s="24">
        <f t="shared" si="273"/>
        <v>24464.911064</v>
      </c>
      <c r="AQ17" s="24">
        <f t="shared" si="273"/>
        <v>24464.911064</v>
      </c>
      <c r="AR17" s="24">
        <f t="shared" si="273"/>
        <v>24464.911064</v>
      </c>
      <c r="AS17" s="24">
        <f t="shared" si="273"/>
        <v>24464.911064</v>
      </c>
      <c r="AT17" s="24">
        <f t="shared" si="273"/>
        <v>24464.911064</v>
      </c>
      <c r="AU17" s="24">
        <f t="shared" si="273"/>
        <v>24464.911064</v>
      </c>
      <c r="AV17" s="24">
        <f t="shared" si="273"/>
        <v>24464.911064</v>
      </c>
      <c r="AW17" s="24">
        <f t="shared" si="273"/>
        <v>24464.911064</v>
      </c>
      <c r="AX17" s="24">
        <f t="shared" si="273"/>
        <v>24464.911064</v>
      </c>
      <c r="AY17" s="24">
        <f t="shared" si="273"/>
        <v>24464.911064</v>
      </c>
      <c r="AZ17" s="24">
        <f t="shared" si="273"/>
        <v>24464.911064</v>
      </c>
      <c r="BA17" s="24">
        <f t="shared" si="273"/>
        <v>24464.911064</v>
      </c>
      <c r="BB17" s="24">
        <f t="shared" si="273"/>
        <v>24464.911064</v>
      </c>
      <c r="BC17" s="24">
        <f t="shared" si="273"/>
        <v>24464.911064</v>
      </c>
      <c r="BD17" s="24">
        <f t="shared" si="273"/>
        <v>24464.911064</v>
      </c>
      <c r="BE17" s="24">
        <f t="shared" si="273"/>
        <v>24464.911064</v>
      </c>
      <c r="BF17" s="24">
        <f t="shared" si="273"/>
        <v>24464.911064</v>
      </c>
      <c r="BG17" s="24">
        <f t="shared" si="273"/>
        <v>24464.911064</v>
      </c>
      <c r="BH17" s="24">
        <f t="shared" si="273"/>
        <v>24464.911064</v>
      </c>
      <c r="BI17" s="24">
        <f t="shared" si="273"/>
        <v>24464.911064</v>
      </c>
      <c r="BJ17" s="24">
        <f t="shared" si="273"/>
        <v>24464.911064</v>
      </c>
      <c r="BK17" s="24">
        <f t="shared" si="273"/>
        <v>24464.911064</v>
      </c>
      <c r="BL17" s="24">
        <f t="shared" si="273"/>
        <v>24464.911064</v>
      </c>
      <c r="BM17" s="24">
        <f t="shared" si="273"/>
        <v>24464.911064</v>
      </c>
      <c r="BN17" s="24">
        <f t="shared" si="273"/>
        <v>24464.911064</v>
      </c>
      <c r="BO17" s="24">
        <f t="shared" si="273"/>
        <v>24464.911064</v>
      </c>
      <c r="BP17" s="24">
        <f t="shared" si="273"/>
        <v>24464.911064</v>
      </c>
      <c r="BQ17" s="24">
        <f t="shared" si="273"/>
        <v>24464.911064</v>
      </c>
      <c r="BR17" s="24">
        <f t="shared" si="273"/>
        <v>24464.911064</v>
      </c>
      <c r="BS17" s="24">
        <f t="shared" ref="BS17:ED17" si="274">$C$16</f>
        <v>24464.911064</v>
      </c>
      <c r="BT17" s="24">
        <f t="shared" si="274"/>
        <v>24464.911064</v>
      </c>
      <c r="BU17" s="24">
        <f t="shared" si="274"/>
        <v>24464.911064</v>
      </c>
      <c r="BV17" s="24">
        <f t="shared" si="274"/>
        <v>24464.911064</v>
      </c>
      <c r="BW17" s="24">
        <f t="shared" si="274"/>
        <v>24464.911064</v>
      </c>
      <c r="BX17" s="24">
        <f t="shared" si="274"/>
        <v>24464.911064</v>
      </c>
      <c r="BY17" s="24">
        <f t="shared" si="274"/>
        <v>24464.911064</v>
      </c>
      <c r="BZ17" s="24">
        <f t="shared" si="274"/>
        <v>24464.911064</v>
      </c>
      <c r="CA17" s="24">
        <f t="shared" si="274"/>
        <v>24464.911064</v>
      </c>
      <c r="CB17" s="24">
        <f t="shared" si="274"/>
        <v>24464.911064</v>
      </c>
      <c r="CC17" s="24">
        <f t="shared" si="274"/>
        <v>24464.911064</v>
      </c>
      <c r="CD17" s="24">
        <f t="shared" si="274"/>
        <v>24464.911064</v>
      </c>
      <c r="CE17" s="24">
        <f t="shared" si="274"/>
        <v>24464.911064</v>
      </c>
      <c r="CF17" s="24">
        <f t="shared" si="274"/>
        <v>24464.911064</v>
      </c>
      <c r="CG17" s="24">
        <f t="shared" si="274"/>
        <v>24464.911064</v>
      </c>
      <c r="CH17" s="24">
        <f t="shared" si="274"/>
        <v>24464.911064</v>
      </c>
      <c r="CI17" s="24">
        <f t="shared" si="274"/>
        <v>24464.911064</v>
      </c>
      <c r="CJ17" s="24">
        <f t="shared" si="274"/>
        <v>24464.911064</v>
      </c>
      <c r="CK17" s="24">
        <f t="shared" si="274"/>
        <v>24464.911064</v>
      </c>
      <c r="CL17" s="24">
        <f t="shared" si="274"/>
        <v>24464.911064</v>
      </c>
      <c r="CM17" s="24">
        <f t="shared" si="274"/>
        <v>24464.911064</v>
      </c>
      <c r="CN17" s="24">
        <f t="shared" si="274"/>
        <v>24464.911064</v>
      </c>
      <c r="CO17" s="24">
        <f t="shared" si="274"/>
        <v>24464.911064</v>
      </c>
      <c r="CP17" s="24">
        <f t="shared" si="274"/>
        <v>24464.911064</v>
      </c>
      <c r="CQ17" s="24">
        <f t="shared" si="274"/>
        <v>24464.911064</v>
      </c>
      <c r="CR17" s="24">
        <f t="shared" si="274"/>
        <v>24464.911064</v>
      </c>
      <c r="CS17" s="24">
        <f t="shared" si="274"/>
        <v>24464.911064</v>
      </c>
      <c r="CT17" s="24">
        <f t="shared" si="274"/>
        <v>24464.911064</v>
      </c>
      <c r="CU17" s="24">
        <f t="shared" si="274"/>
        <v>24464.911064</v>
      </c>
      <c r="CV17" s="24">
        <f t="shared" si="274"/>
        <v>24464.911064</v>
      </c>
      <c r="CW17" s="24">
        <f t="shared" si="274"/>
        <v>24464.911064</v>
      </c>
      <c r="CX17" s="24">
        <f t="shared" si="274"/>
        <v>24464.911064</v>
      </c>
      <c r="CY17" s="24">
        <f t="shared" si="274"/>
        <v>24464.911064</v>
      </c>
      <c r="CZ17" s="24">
        <f t="shared" si="274"/>
        <v>24464.911064</v>
      </c>
      <c r="DA17" s="24">
        <f t="shared" si="274"/>
        <v>24464.911064</v>
      </c>
      <c r="DB17" s="24">
        <f t="shared" si="274"/>
        <v>24464.911064</v>
      </c>
      <c r="DC17" s="24">
        <f t="shared" si="274"/>
        <v>24464.911064</v>
      </c>
      <c r="DD17" s="24">
        <f t="shared" si="274"/>
        <v>24464.911064</v>
      </c>
      <c r="DE17" s="24">
        <f t="shared" si="274"/>
        <v>24464.911064</v>
      </c>
      <c r="DF17" s="24">
        <f t="shared" si="274"/>
        <v>24464.911064</v>
      </c>
      <c r="DG17" s="24">
        <f t="shared" si="274"/>
        <v>24464.911064</v>
      </c>
      <c r="DH17" s="24">
        <f t="shared" si="274"/>
        <v>24464.911064</v>
      </c>
      <c r="DI17" s="24">
        <f t="shared" si="274"/>
        <v>24464.911064</v>
      </c>
      <c r="DJ17" s="24">
        <f t="shared" si="274"/>
        <v>24464.911064</v>
      </c>
      <c r="DK17" s="24">
        <f t="shared" si="274"/>
        <v>24464.911064</v>
      </c>
      <c r="DL17" s="24">
        <f t="shared" si="274"/>
        <v>24464.911064</v>
      </c>
      <c r="DM17" s="24">
        <f t="shared" si="274"/>
        <v>24464.911064</v>
      </c>
      <c r="DN17" s="24">
        <f t="shared" si="274"/>
        <v>24464.911064</v>
      </c>
      <c r="DO17" s="24">
        <f t="shared" si="274"/>
        <v>24464.911064</v>
      </c>
      <c r="DP17" s="24">
        <f t="shared" si="274"/>
        <v>24464.911064</v>
      </c>
      <c r="DQ17" s="24">
        <f t="shared" si="274"/>
        <v>24464.911064</v>
      </c>
      <c r="DR17" s="24">
        <f t="shared" si="274"/>
        <v>24464.911064</v>
      </c>
      <c r="DS17" s="24">
        <f t="shared" si="274"/>
        <v>24464.911064</v>
      </c>
      <c r="DT17" s="24">
        <f t="shared" si="274"/>
        <v>24464.911064</v>
      </c>
      <c r="DU17" s="24">
        <f t="shared" si="274"/>
        <v>24464.911064</v>
      </c>
      <c r="DV17" s="24">
        <f t="shared" si="274"/>
        <v>24464.911064</v>
      </c>
      <c r="DW17" s="24">
        <f t="shared" si="274"/>
        <v>24464.911064</v>
      </c>
      <c r="DX17" s="24">
        <f t="shared" si="274"/>
        <v>24464.911064</v>
      </c>
      <c r="DY17" s="24">
        <f t="shared" si="274"/>
        <v>24464.911064</v>
      </c>
      <c r="DZ17" s="24">
        <f t="shared" si="274"/>
        <v>24464.911064</v>
      </c>
      <c r="EA17" s="24">
        <f t="shared" si="274"/>
        <v>24464.911064</v>
      </c>
      <c r="EB17" s="24">
        <f t="shared" si="274"/>
        <v>24464.911064</v>
      </c>
      <c r="EC17" s="24">
        <f t="shared" si="274"/>
        <v>24464.911064</v>
      </c>
      <c r="ED17" s="24">
        <f t="shared" si="274"/>
        <v>24464.911064</v>
      </c>
      <c r="EE17" s="24">
        <f t="shared" ref="EE17:GP17" si="275">$C$16</f>
        <v>24464.911064</v>
      </c>
      <c r="EF17" s="24">
        <f t="shared" si="275"/>
        <v>24464.911064</v>
      </c>
      <c r="EG17" s="24">
        <f t="shared" si="275"/>
        <v>24464.911064</v>
      </c>
      <c r="EH17" s="24">
        <f t="shared" si="275"/>
        <v>24464.911064</v>
      </c>
      <c r="EI17" s="24">
        <f t="shared" si="275"/>
        <v>24464.911064</v>
      </c>
      <c r="EJ17" s="24">
        <f t="shared" si="275"/>
        <v>24464.911064</v>
      </c>
      <c r="EK17" s="24">
        <f t="shared" si="275"/>
        <v>24464.911064</v>
      </c>
      <c r="EL17" s="24">
        <f t="shared" si="275"/>
        <v>24464.911064</v>
      </c>
      <c r="EM17" s="24">
        <f t="shared" si="275"/>
        <v>24464.911064</v>
      </c>
      <c r="EN17" s="24">
        <f t="shared" si="275"/>
        <v>24464.911064</v>
      </c>
      <c r="EO17" s="24">
        <f t="shared" si="275"/>
        <v>24464.911064</v>
      </c>
      <c r="EP17" s="24">
        <f t="shared" si="275"/>
        <v>24464.911064</v>
      </c>
      <c r="EQ17" s="24">
        <f t="shared" si="275"/>
        <v>24464.911064</v>
      </c>
      <c r="ER17" s="24">
        <f t="shared" si="275"/>
        <v>24464.911064</v>
      </c>
      <c r="ES17" s="24">
        <f t="shared" si="275"/>
        <v>24464.911064</v>
      </c>
      <c r="ET17" s="24">
        <f t="shared" si="275"/>
        <v>24464.911064</v>
      </c>
      <c r="EU17" s="24">
        <f t="shared" si="275"/>
        <v>24464.911064</v>
      </c>
      <c r="EV17" s="24">
        <f t="shared" si="275"/>
        <v>24464.911064</v>
      </c>
      <c r="EW17" s="24">
        <f t="shared" si="275"/>
        <v>24464.911064</v>
      </c>
      <c r="EX17" s="24">
        <f t="shared" si="275"/>
        <v>24464.911064</v>
      </c>
      <c r="EY17" s="24">
        <f t="shared" si="275"/>
        <v>24464.911064</v>
      </c>
      <c r="EZ17" s="24">
        <f t="shared" si="275"/>
        <v>24464.911064</v>
      </c>
      <c r="FA17" s="24">
        <f t="shared" si="275"/>
        <v>24464.911064</v>
      </c>
      <c r="FB17" s="24">
        <f t="shared" si="275"/>
        <v>24464.911064</v>
      </c>
      <c r="FC17" s="24">
        <f t="shared" si="275"/>
        <v>24464.911064</v>
      </c>
      <c r="FD17" s="24">
        <f t="shared" si="275"/>
        <v>24464.911064</v>
      </c>
      <c r="FE17" s="24">
        <f t="shared" si="275"/>
        <v>24464.911064</v>
      </c>
      <c r="FF17" s="24">
        <f t="shared" si="275"/>
        <v>24464.911064</v>
      </c>
      <c r="FG17" s="24">
        <f t="shared" si="275"/>
        <v>24464.911064</v>
      </c>
      <c r="FH17" s="24">
        <f t="shared" si="275"/>
        <v>24464.911064</v>
      </c>
      <c r="FI17" s="24">
        <f t="shared" si="275"/>
        <v>24464.911064</v>
      </c>
      <c r="FJ17" s="24">
        <f t="shared" si="275"/>
        <v>24464.911064</v>
      </c>
      <c r="FK17" s="24">
        <f t="shared" si="275"/>
        <v>24464.911064</v>
      </c>
      <c r="FL17" s="24">
        <f t="shared" si="275"/>
        <v>24464.911064</v>
      </c>
      <c r="FM17" s="24">
        <f t="shared" si="275"/>
        <v>24464.911064</v>
      </c>
      <c r="FN17" s="24">
        <f t="shared" si="275"/>
        <v>24464.911064</v>
      </c>
      <c r="FO17" s="24">
        <f t="shared" si="275"/>
        <v>24464.911064</v>
      </c>
      <c r="FP17" s="24">
        <f t="shared" si="275"/>
        <v>24464.911064</v>
      </c>
      <c r="FQ17" s="24">
        <f t="shared" si="275"/>
        <v>24464.911064</v>
      </c>
      <c r="FR17" s="24">
        <f t="shared" si="275"/>
        <v>24464.911064</v>
      </c>
      <c r="FS17" s="24">
        <f t="shared" si="275"/>
        <v>24464.911064</v>
      </c>
      <c r="FT17" s="24">
        <f t="shared" si="275"/>
        <v>24464.911064</v>
      </c>
      <c r="FU17" s="24">
        <f t="shared" si="275"/>
        <v>24464.911064</v>
      </c>
      <c r="FV17" s="24">
        <f t="shared" si="275"/>
        <v>24464.911064</v>
      </c>
      <c r="FW17" s="24">
        <f t="shared" si="275"/>
        <v>24464.911064</v>
      </c>
      <c r="FX17" s="24">
        <f t="shared" si="275"/>
        <v>24464.911064</v>
      </c>
      <c r="FY17" s="24">
        <f t="shared" si="275"/>
        <v>24464.911064</v>
      </c>
      <c r="FZ17" s="24">
        <f t="shared" si="275"/>
        <v>24464.911064</v>
      </c>
      <c r="GA17" s="24">
        <f t="shared" si="275"/>
        <v>24464.911064</v>
      </c>
      <c r="GB17" s="24">
        <f t="shared" si="275"/>
        <v>24464.911064</v>
      </c>
      <c r="GC17" s="24">
        <f t="shared" si="275"/>
        <v>24464.911064</v>
      </c>
      <c r="GD17" s="24">
        <f t="shared" si="275"/>
        <v>24464.911064</v>
      </c>
      <c r="GE17" s="24">
        <f t="shared" si="275"/>
        <v>24464.911064</v>
      </c>
      <c r="GF17" s="24">
        <f t="shared" si="275"/>
        <v>24464.911064</v>
      </c>
      <c r="GG17" s="24">
        <f t="shared" si="275"/>
        <v>24464.911064</v>
      </c>
      <c r="GH17" s="24">
        <f t="shared" si="275"/>
        <v>24464.911064</v>
      </c>
      <c r="GI17" s="24">
        <f t="shared" si="275"/>
        <v>24464.911064</v>
      </c>
      <c r="GJ17" s="24">
        <f t="shared" si="275"/>
        <v>24464.911064</v>
      </c>
      <c r="GK17" s="24">
        <f t="shared" si="275"/>
        <v>24464.911064</v>
      </c>
      <c r="GL17" s="24">
        <f t="shared" si="275"/>
        <v>24464.911064</v>
      </c>
      <c r="GM17" s="24">
        <f t="shared" si="275"/>
        <v>24464.911064</v>
      </c>
      <c r="GN17" s="24">
        <f t="shared" si="275"/>
        <v>24464.911064</v>
      </c>
      <c r="GO17" s="24">
        <f t="shared" si="275"/>
        <v>24464.911064</v>
      </c>
      <c r="GP17" s="24">
        <f t="shared" si="275"/>
        <v>24464.911064</v>
      </c>
      <c r="GQ17" s="24">
        <f t="shared" ref="GQ17:IN17" si="276">$C$16</f>
        <v>24464.911064</v>
      </c>
      <c r="GR17" s="24">
        <f t="shared" si="276"/>
        <v>24464.911064</v>
      </c>
      <c r="GS17" s="24">
        <f t="shared" si="276"/>
        <v>24464.911064</v>
      </c>
      <c r="GT17" s="24">
        <f t="shared" si="276"/>
        <v>24464.911064</v>
      </c>
      <c r="GU17" s="24">
        <f t="shared" si="276"/>
        <v>24464.911064</v>
      </c>
      <c r="GV17" s="24">
        <f t="shared" si="276"/>
        <v>24464.911064</v>
      </c>
      <c r="GW17" s="24">
        <f t="shared" si="276"/>
        <v>24464.911064</v>
      </c>
      <c r="GX17" s="24">
        <f t="shared" si="276"/>
        <v>24464.911064</v>
      </c>
      <c r="GY17" s="24">
        <f t="shared" si="276"/>
        <v>24464.911064</v>
      </c>
      <c r="GZ17" s="24">
        <f t="shared" si="276"/>
        <v>24464.911064</v>
      </c>
      <c r="HA17" s="24">
        <f t="shared" si="276"/>
        <v>24464.911064</v>
      </c>
      <c r="HB17" s="24">
        <f t="shared" si="276"/>
        <v>24464.911064</v>
      </c>
      <c r="HC17" s="24">
        <f t="shared" si="276"/>
        <v>24464.911064</v>
      </c>
      <c r="HD17" s="24">
        <f t="shared" si="276"/>
        <v>24464.911064</v>
      </c>
      <c r="HE17" s="24">
        <f t="shared" si="276"/>
        <v>24464.911064</v>
      </c>
      <c r="HF17" s="24">
        <f t="shared" si="276"/>
        <v>24464.911064</v>
      </c>
      <c r="HG17" s="24">
        <f t="shared" si="276"/>
        <v>24464.911064</v>
      </c>
      <c r="HH17" s="24">
        <f t="shared" si="276"/>
        <v>24464.911064</v>
      </c>
      <c r="HI17" s="24">
        <f t="shared" si="276"/>
        <v>24464.911064</v>
      </c>
      <c r="HJ17" s="24">
        <f t="shared" si="276"/>
        <v>24464.911064</v>
      </c>
      <c r="HK17" s="24">
        <f t="shared" si="276"/>
        <v>24464.911064</v>
      </c>
      <c r="HL17" s="24">
        <f t="shared" si="276"/>
        <v>24464.911064</v>
      </c>
      <c r="HM17" s="24">
        <f t="shared" si="276"/>
        <v>24464.911064</v>
      </c>
      <c r="HN17" s="24">
        <f t="shared" si="276"/>
        <v>24464.911064</v>
      </c>
      <c r="HO17" s="24">
        <f t="shared" si="276"/>
        <v>24464.911064</v>
      </c>
      <c r="HP17" s="24">
        <f t="shared" si="276"/>
        <v>24464.911064</v>
      </c>
      <c r="HQ17" s="24">
        <f t="shared" si="276"/>
        <v>24464.911064</v>
      </c>
      <c r="HR17" s="24">
        <f t="shared" si="276"/>
        <v>24464.911064</v>
      </c>
      <c r="HS17" s="24">
        <f t="shared" si="276"/>
        <v>24464.911064</v>
      </c>
      <c r="HT17" s="24">
        <f t="shared" si="276"/>
        <v>24464.911064</v>
      </c>
      <c r="HU17" s="24">
        <f t="shared" si="276"/>
        <v>24464.911064</v>
      </c>
      <c r="HV17" s="24">
        <f t="shared" si="276"/>
        <v>24464.911064</v>
      </c>
      <c r="HW17" s="24">
        <f t="shared" si="276"/>
        <v>24464.911064</v>
      </c>
      <c r="HX17" s="24">
        <f t="shared" si="276"/>
        <v>24464.911064</v>
      </c>
      <c r="HY17" s="24">
        <f t="shared" si="276"/>
        <v>24464.911064</v>
      </c>
      <c r="HZ17" s="24">
        <f t="shared" si="276"/>
        <v>24464.911064</v>
      </c>
      <c r="IA17" s="24">
        <f t="shared" si="276"/>
        <v>24464.911064</v>
      </c>
      <c r="IB17" s="24">
        <f t="shared" si="276"/>
        <v>24464.911064</v>
      </c>
      <c r="IC17" s="24">
        <f t="shared" si="276"/>
        <v>24464.911064</v>
      </c>
      <c r="ID17" s="24">
        <f t="shared" si="276"/>
        <v>24464.911064</v>
      </c>
      <c r="IE17" s="24">
        <f t="shared" si="276"/>
        <v>24464.911064</v>
      </c>
      <c r="IF17" s="24">
        <f t="shared" si="276"/>
        <v>24464.911064</v>
      </c>
      <c r="IG17" s="24">
        <f t="shared" si="276"/>
        <v>24464.911064</v>
      </c>
      <c r="IH17" s="24">
        <f t="shared" si="276"/>
        <v>24464.911064</v>
      </c>
      <c r="II17" s="24">
        <f t="shared" si="276"/>
        <v>24464.911064</v>
      </c>
      <c r="IJ17" s="24">
        <f t="shared" si="276"/>
        <v>24464.911064</v>
      </c>
      <c r="IK17" s="24">
        <f t="shared" si="276"/>
        <v>24464.911064</v>
      </c>
      <c r="IL17" s="24">
        <f t="shared" si="276"/>
        <v>24464.911064</v>
      </c>
      <c r="IM17" s="24">
        <f t="shared" si="276"/>
        <v>24464.911064</v>
      </c>
      <c r="IN17" s="24">
        <f t="shared" si="276"/>
        <v>24464.911064</v>
      </c>
    </row>
    <row r="18" spans="2:248" x14ac:dyDescent="0.3">
      <c r="F18" s="22" t="s">
        <v>556</v>
      </c>
      <c r="G18" s="24">
        <f>G6*$C$15</f>
        <v>1.0770715233385599</v>
      </c>
      <c r="H18" s="24">
        <f t="shared" ref="H18:BS18" si="277">H6*$C$15</f>
        <v>1.3510634020825796</v>
      </c>
      <c r="I18" s="24">
        <f t="shared" si="277"/>
        <v>1.7006392473766736</v>
      </c>
      <c r="J18" s="24">
        <f t="shared" si="277"/>
        <v>2.324206971414787</v>
      </c>
      <c r="K18" s="24">
        <f t="shared" si="277"/>
        <v>4.4027660515418328</v>
      </c>
      <c r="L18" s="24">
        <f t="shared" si="277"/>
        <v>6.1695412696498213</v>
      </c>
      <c r="M18" s="24">
        <f t="shared" si="277"/>
        <v>7.3788847344510113</v>
      </c>
      <c r="N18" s="24">
        <f t="shared" si="277"/>
        <v>9.655851726772001</v>
      </c>
      <c r="O18" s="24">
        <f t="shared" si="277"/>
        <v>10.921883166485747</v>
      </c>
      <c r="P18" s="24">
        <f t="shared" si="277"/>
        <v>13.576769991557111</v>
      </c>
      <c r="Q18" s="24">
        <f t="shared" si="277"/>
        <v>17.762232139267478</v>
      </c>
      <c r="R18" s="24">
        <f>R6*$C$15</f>
        <v>19.368391428456558</v>
      </c>
      <c r="S18" s="24">
        <f t="shared" si="277"/>
        <v>34.220640855546172</v>
      </c>
      <c r="T18" s="24">
        <f t="shared" si="277"/>
        <v>42.799421058979618</v>
      </c>
      <c r="U18" s="24">
        <f t="shared" si="277"/>
        <v>54.212600008040845</v>
      </c>
      <c r="V18" s="24">
        <f t="shared" si="277"/>
        <v>67.912193945241825</v>
      </c>
      <c r="W18" s="24">
        <f t="shared" si="277"/>
        <v>86.600329674747712</v>
      </c>
      <c r="X18" s="24">
        <f t="shared" si="277"/>
        <v>115.20886101395087</v>
      </c>
      <c r="Y18" s="24">
        <f t="shared" si="277"/>
        <v>143.25996059984723</v>
      </c>
      <c r="Z18" s="24">
        <f t="shared" si="277"/>
        <v>185.19016604350099</v>
      </c>
      <c r="AA18" s="24">
        <f t="shared" si="277"/>
        <v>206.87331644755358</v>
      </c>
      <c r="AB18" s="24">
        <f t="shared" si="277"/>
        <v>231.59872150524666</v>
      </c>
      <c r="AC18" s="24">
        <f t="shared" si="277"/>
        <v>281.95479199418395</v>
      </c>
      <c r="AD18" s="24">
        <f t="shared" si="277"/>
        <v>343.25968732380323</v>
      </c>
      <c r="AE18" s="24">
        <f>AE6*$C$15</f>
        <v>417.89398970053912</v>
      </c>
      <c r="AF18" s="24">
        <f t="shared" si="277"/>
        <v>508.75588680210353</v>
      </c>
      <c r="AG18" s="24">
        <f t="shared" si="277"/>
        <v>619.37371375279406</v>
      </c>
      <c r="AH18" s="24">
        <f t="shared" si="277"/>
        <v>754.04296488691148</v>
      </c>
      <c r="AI18" s="24">
        <f t="shared" si="277"/>
        <v>917.99309571987646</v>
      </c>
      <c r="AJ18" s="24">
        <f t="shared" si="277"/>
        <v>1117.5905923553692</v>
      </c>
      <c r="AK18" s="24">
        <f t="shared" si="277"/>
        <v>1360.5861938882786</v>
      </c>
      <c r="AL18" s="24">
        <f t="shared" si="277"/>
        <v>1656.4158679055463</v>
      </c>
      <c r="AM18" s="24">
        <f t="shared" si="277"/>
        <v>2016.5672265189673</v>
      </c>
      <c r="AN18" s="24">
        <f t="shared" si="277"/>
        <v>2455.02561154062</v>
      </c>
      <c r="AO18" s="24">
        <f t="shared" si="277"/>
        <v>2988.8171711114069</v>
      </c>
      <c r="AP18" s="24">
        <f t="shared" si="277"/>
        <v>3638.6700164502904</v>
      </c>
      <c r="AQ18" s="24">
        <f t="shared" si="277"/>
        <v>4429.819132660773</v>
      </c>
      <c r="AR18" s="24">
        <f t="shared" si="277"/>
        <v>5392.9862997664677</v>
      </c>
      <c r="AS18" s="24">
        <f t="shared" si="277"/>
        <v>6565.5730761177401</v>
      </c>
      <c r="AT18" s="24">
        <f t="shared" si="277"/>
        <v>7993.1131699164189</v>
      </c>
      <c r="AU18" s="24">
        <f t="shared" si="277"/>
        <v>9731.0405971248038</v>
      </c>
      <c r="AV18" s="24">
        <f t="shared" si="277"/>
        <v>11846.842286593224</v>
      </c>
      <c r="AW18" s="24">
        <f t="shared" si="277"/>
        <v>14422.67872203528</v>
      </c>
      <c r="AX18" s="24">
        <f t="shared" si="277"/>
        <v>17558.574385214284</v>
      </c>
      <c r="AY18" s="24">
        <f t="shared" si="277"/>
        <v>21376.301891136933</v>
      </c>
      <c r="AZ18" s="24">
        <f t="shared" si="277"/>
        <v>26024.110643390821</v>
      </c>
      <c r="BA18" s="24">
        <f t="shared" si="277"/>
        <v>31682.483632037929</v>
      </c>
      <c r="BB18" s="24">
        <f t="shared" si="277"/>
        <v>38571.145921148891</v>
      </c>
      <c r="BC18" s="24">
        <f t="shared" si="277"/>
        <v>46957.596978481088</v>
      </c>
      <c r="BD18" s="24">
        <f t="shared" si="277"/>
        <v>57167.49817340602</v>
      </c>
      <c r="BE18" s="24">
        <f t="shared" si="277"/>
        <v>69597.31880879763</v>
      </c>
      <c r="BF18" s="24">
        <f t="shared" si="277"/>
        <v>84729.731755634479</v>
      </c>
      <c r="BG18" s="24">
        <f t="shared" si="277"/>
        <v>103152.35653121564</v>
      </c>
      <c r="BH18" s="24">
        <f t="shared" si="277"/>
        <v>125580.57764930249</v>
      </c>
      <c r="BI18" s="24">
        <f t="shared" si="277"/>
        <v>152885.32432082712</v>
      </c>
      <c r="BJ18" s="24">
        <f t="shared" si="277"/>
        <v>186126.8902422055</v>
      </c>
      <c r="BK18" s="24">
        <f t="shared" si="277"/>
        <v>226596.10675604051</v>
      </c>
      <c r="BL18" s="24">
        <f t="shared" si="277"/>
        <v>275864.46821401792</v>
      </c>
      <c r="BM18" s="24">
        <f t="shared" si="277"/>
        <v>316636.13347806857</v>
      </c>
      <c r="BN18" s="24">
        <f>BN6*$C$15</f>
        <v>316636.13347806857</v>
      </c>
      <c r="BO18" s="24">
        <f t="shared" si="277"/>
        <v>316636.13347806857</v>
      </c>
      <c r="BP18" s="24">
        <f t="shared" si="277"/>
        <v>316636.13347806857</v>
      </c>
      <c r="BQ18" s="24">
        <f t="shared" si="277"/>
        <v>316636.13347806857</v>
      </c>
      <c r="BR18" s="24">
        <f t="shared" si="277"/>
        <v>316636.13347806857</v>
      </c>
      <c r="BS18" s="24">
        <f t="shared" si="277"/>
        <v>316636.13347806857</v>
      </c>
      <c r="BT18" s="24">
        <f t="shared" ref="BT18:EE18" si="278">BT6*$C$15</f>
        <v>316636.13347806857</v>
      </c>
      <c r="BU18" s="24">
        <f t="shared" si="278"/>
        <v>316636.13347806857</v>
      </c>
      <c r="BV18" s="24">
        <f t="shared" si="278"/>
        <v>316636.13347806857</v>
      </c>
      <c r="BW18" s="24">
        <f t="shared" si="278"/>
        <v>316636.13347806857</v>
      </c>
      <c r="BX18" s="24">
        <f t="shared" si="278"/>
        <v>316636.13347806857</v>
      </c>
      <c r="BY18" s="24">
        <f t="shared" si="278"/>
        <v>316636.13347806857</v>
      </c>
      <c r="BZ18" s="24">
        <f t="shared" si="278"/>
        <v>316636.13347806857</v>
      </c>
      <c r="CA18" s="24">
        <f t="shared" si="278"/>
        <v>316636.13347806857</v>
      </c>
      <c r="CB18" s="24">
        <f t="shared" si="278"/>
        <v>316636.13347806857</v>
      </c>
      <c r="CC18" s="24">
        <f t="shared" si="278"/>
        <v>316636.13347806857</v>
      </c>
      <c r="CD18" s="24">
        <f t="shared" si="278"/>
        <v>316636.13347806857</v>
      </c>
      <c r="CE18" s="24">
        <f t="shared" si="278"/>
        <v>316636.13347806857</v>
      </c>
      <c r="CF18" s="24">
        <f t="shared" si="278"/>
        <v>316636.13347806857</v>
      </c>
      <c r="CG18" s="24">
        <f t="shared" si="278"/>
        <v>316636.13347806857</v>
      </c>
      <c r="CH18" s="24">
        <f t="shared" si="278"/>
        <v>316636.13347806857</v>
      </c>
      <c r="CI18" s="24">
        <f t="shared" si="278"/>
        <v>316636.13347806857</v>
      </c>
      <c r="CJ18" s="24">
        <f t="shared" si="278"/>
        <v>316636.13347806857</v>
      </c>
      <c r="CK18" s="24">
        <f t="shared" si="278"/>
        <v>316636.13347806857</v>
      </c>
      <c r="CL18" s="24">
        <f t="shared" si="278"/>
        <v>316636.13347806857</v>
      </c>
      <c r="CM18" s="24">
        <f t="shared" si="278"/>
        <v>316636.13347806857</v>
      </c>
      <c r="CN18" s="24">
        <f t="shared" si="278"/>
        <v>316636.13347806857</v>
      </c>
      <c r="CO18" s="24">
        <f t="shared" si="278"/>
        <v>316636.13347806857</v>
      </c>
      <c r="CP18" s="24">
        <f t="shared" si="278"/>
        <v>316636.13347806857</v>
      </c>
      <c r="CQ18" s="24">
        <f t="shared" si="278"/>
        <v>316636.13347806857</v>
      </c>
      <c r="CR18" s="24">
        <f t="shared" si="278"/>
        <v>316636.13347806857</v>
      </c>
      <c r="CS18" s="24">
        <f t="shared" si="278"/>
        <v>316636.13347806857</v>
      </c>
      <c r="CT18" s="24">
        <f t="shared" si="278"/>
        <v>316636.13347806857</v>
      </c>
      <c r="CU18" s="24">
        <f t="shared" si="278"/>
        <v>316636.13347806857</v>
      </c>
      <c r="CV18" s="24">
        <f t="shared" si="278"/>
        <v>316636.13347806857</v>
      </c>
      <c r="CW18" s="24">
        <f t="shared" si="278"/>
        <v>316636.13347806857</v>
      </c>
      <c r="CX18" s="24">
        <f t="shared" si="278"/>
        <v>316636.13347806857</v>
      </c>
      <c r="CY18" s="24">
        <f t="shared" si="278"/>
        <v>316636.13347806857</v>
      </c>
      <c r="CZ18" s="24">
        <f t="shared" si="278"/>
        <v>316636.13347806857</v>
      </c>
      <c r="DA18" s="24">
        <f t="shared" si="278"/>
        <v>316636.13347806857</v>
      </c>
      <c r="DB18" s="24">
        <f t="shared" si="278"/>
        <v>316636.13347806857</v>
      </c>
      <c r="DC18" s="24">
        <f t="shared" si="278"/>
        <v>316636.13347806857</v>
      </c>
      <c r="DD18" s="24">
        <f t="shared" si="278"/>
        <v>316636.13347806857</v>
      </c>
      <c r="DE18" s="24">
        <f t="shared" si="278"/>
        <v>316636.13347806857</v>
      </c>
      <c r="DF18" s="24">
        <f t="shared" si="278"/>
        <v>316636.13347806857</v>
      </c>
      <c r="DG18" s="24">
        <f t="shared" si="278"/>
        <v>316636.13347806857</v>
      </c>
      <c r="DH18" s="24">
        <f t="shared" si="278"/>
        <v>316636.13347806857</v>
      </c>
      <c r="DI18" s="24">
        <f t="shared" si="278"/>
        <v>316636.13347806857</v>
      </c>
      <c r="DJ18" s="24">
        <f t="shared" si="278"/>
        <v>316636.13347806857</v>
      </c>
      <c r="DK18" s="24">
        <f t="shared" si="278"/>
        <v>316636.13347806857</v>
      </c>
      <c r="DL18" s="24">
        <f t="shared" si="278"/>
        <v>316636.13347806857</v>
      </c>
      <c r="DM18" s="24">
        <f t="shared" si="278"/>
        <v>316636.13347806857</v>
      </c>
      <c r="DN18" s="24">
        <f t="shared" si="278"/>
        <v>316636.13347806857</v>
      </c>
      <c r="DO18" s="24">
        <f t="shared" si="278"/>
        <v>316636.13347806857</v>
      </c>
      <c r="DP18" s="24">
        <f t="shared" si="278"/>
        <v>316636.13347806857</v>
      </c>
      <c r="DQ18" s="24">
        <f t="shared" si="278"/>
        <v>316636.13347806857</v>
      </c>
      <c r="DR18" s="24">
        <f t="shared" si="278"/>
        <v>316636.13347806857</v>
      </c>
      <c r="DS18" s="24">
        <f t="shared" si="278"/>
        <v>316636.13347806857</v>
      </c>
      <c r="DT18" s="24">
        <f t="shared" si="278"/>
        <v>316636.13347806857</v>
      </c>
      <c r="DU18" s="24">
        <f t="shared" si="278"/>
        <v>316636.13347806857</v>
      </c>
      <c r="DV18" s="24">
        <f t="shared" si="278"/>
        <v>316636.13347806857</v>
      </c>
      <c r="DW18" s="24">
        <f t="shared" si="278"/>
        <v>316636.13347806857</v>
      </c>
      <c r="DX18" s="24">
        <f t="shared" si="278"/>
        <v>316636.13347806857</v>
      </c>
      <c r="DY18" s="24">
        <f t="shared" si="278"/>
        <v>316636.13347806857</v>
      </c>
      <c r="DZ18" s="24">
        <f t="shared" si="278"/>
        <v>316636.13347806857</v>
      </c>
      <c r="EA18" s="24">
        <f t="shared" si="278"/>
        <v>316636.13347806857</v>
      </c>
      <c r="EB18" s="24">
        <f t="shared" si="278"/>
        <v>316636.13347806857</v>
      </c>
      <c r="EC18" s="24">
        <f t="shared" si="278"/>
        <v>316636.13347806857</v>
      </c>
      <c r="ED18" s="24">
        <f t="shared" si="278"/>
        <v>316636.13347806857</v>
      </c>
      <c r="EE18" s="24">
        <f t="shared" si="278"/>
        <v>316636.13347806857</v>
      </c>
      <c r="EF18" s="24">
        <f t="shared" ref="EF18:GQ18" si="279">EF6*$C$15</f>
        <v>316636.13347806857</v>
      </c>
      <c r="EG18" s="24">
        <f t="shared" si="279"/>
        <v>316636.13347806857</v>
      </c>
      <c r="EH18" s="24">
        <f t="shared" si="279"/>
        <v>316636.13347806857</v>
      </c>
      <c r="EI18" s="24">
        <f t="shared" si="279"/>
        <v>316636.13347806857</v>
      </c>
      <c r="EJ18" s="24">
        <f t="shared" si="279"/>
        <v>316636.13347806857</v>
      </c>
      <c r="EK18" s="24">
        <f t="shared" si="279"/>
        <v>316636.13347806857</v>
      </c>
      <c r="EL18" s="24">
        <f t="shared" si="279"/>
        <v>316636.13347806857</v>
      </c>
      <c r="EM18" s="24">
        <f t="shared" si="279"/>
        <v>316636.13347806857</v>
      </c>
      <c r="EN18" s="24">
        <f t="shared" si="279"/>
        <v>316636.13347806857</v>
      </c>
      <c r="EO18" s="24">
        <f t="shared" si="279"/>
        <v>316636.13347806857</v>
      </c>
      <c r="EP18" s="24">
        <f t="shared" si="279"/>
        <v>316636.13347806857</v>
      </c>
      <c r="EQ18" s="24">
        <f t="shared" si="279"/>
        <v>316636.13347806857</v>
      </c>
      <c r="ER18" s="24">
        <f t="shared" si="279"/>
        <v>316636.13347806857</v>
      </c>
      <c r="ES18" s="24">
        <f t="shared" si="279"/>
        <v>316636.13347806857</v>
      </c>
      <c r="ET18" s="24">
        <f t="shared" si="279"/>
        <v>316636.13347806857</v>
      </c>
      <c r="EU18" s="24">
        <f t="shared" si="279"/>
        <v>316636.13347806857</v>
      </c>
      <c r="EV18" s="24">
        <f t="shared" si="279"/>
        <v>316636.13347806857</v>
      </c>
      <c r="EW18" s="24">
        <f t="shared" si="279"/>
        <v>316636.13347806857</v>
      </c>
      <c r="EX18" s="24">
        <f t="shared" si="279"/>
        <v>316636.13347806857</v>
      </c>
      <c r="EY18" s="24">
        <f t="shared" si="279"/>
        <v>316636.13347806857</v>
      </c>
      <c r="EZ18" s="24">
        <f t="shared" si="279"/>
        <v>316636.13347806857</v>
      </c>
      <c r="FA18" s="24">
        <f t="shared" si="279"/>
        <v>316636.13347806857</v>
      </c>
      <c r="FB18" s="24">
        <f t="shared" si="279"/>
        <v>316636.13347806857</v>
      </c>
      <c r="FC18" s="24">
        <f t="shared" si="279"/>
        <v>316636.13347806857</v>
      </c>
      <c r="FD18" s="24">
        <f t="shared" si="279"/>
        <v>316636.13347806857</v>
      </c>
      <c r="FE18" s="24">
        <f t="shared" si="279"/>
        <v>316636.13347806857</v>
      </c>
      <c r="FF18" s="24">
        <f t="shared" si="279"/>
        <v>316636.13347806857</v>
      </c>
      <c r="FG18" s="24">
        <f t="shared" si="279"/>
        <v>316636.13347806857</v>
      </c>
      <c r="FH18" s="24">
        <f t="shared" si="279"/>
        <v>316636.13347806857</v>
      </c>
      <c r="FI18" s="24">
        <f t="shared" si="279"/>
        <v>316636.13347806857</v>
      </c>
      <c r="FJ18" s="24">
        <f t="shared" si="279"/>
        <v>316636.13347806857</v>
      </c>
      <c r="FK18" s="24">
        <f t="shared" si="279"/>
        <v>316636.13347806857</v>
      </c>
      <c r="FL18" s="24">
        <f t="shared" si="279"/>
        <v>316636.13347806857</v>
      </c>
      <c r="FM18" s="24">
        <f t="shared" si="279"/>
        <v>316636.13347806857</v>
      </c>
      <c r="FN18" s="24">
        <f t="shared" si="279"/>
        <v>316636.13347806857</v>
      </c>
      <c r="FO18" s="24">
        <f t="shared" si="279"/>
        <v>316636.13347806857</v>
      </c>
      <c r="FP18" s="24">
        <f t="shared" si="279"/>
        <v>316636.13347806857</v>
      </c>
      <c r="FQ18" s="24">
        <f t="shared" si="279"/>
        <v>316636.13347806857</v>
      </c>
      <c r="FR18" s="24">
        <f t="shared" si="279"/>
        <v>316636.13347806857</v>
      </c>
      <c r="FS18" s="24">
        <f t="shared" si="279"/>
        <v>316636.13347806857</v>
      </c>
      <c r="FT18" s="24">
        <f t="shared" si="279"/>
        <v>316636.13347806857</v>
      </c>
      <c r="FU18" s="24">
        <f t="shared" si="279"/>
        <v>316636.13347806857</v>
      </c>
      <c r="FV18" s="24">
        <f t="shared" si="279"/>
        <v>316636.13347806857</v>
      </c>
      <c r="FW18" s="24">
        <f t="shared" si="279"/>
        <v>316636.13347806857</v>
      </c>
      <c r="FX18" s="24">
        <f t="shared" si="279"/>
        <v>316636.13347806857</v>
      </c>
      <c r="FY18" s="24">
        <f t="shared" si="279"/>
        <v>316636.13347806857</v>
      </c>
      <c r="FZ18" s="24">
        <f t="shared" si="279"/>
        <v>316636.13347806857</v>
      </c>
      <c r="GA18" s="24">
        <f t="shared" si="279"/>
        <v>316636.13347806857</v>
      </c>
      <c r="GB18" s="24">
        <f t="shared" si="279"/>
        <v>316636.13347806857</v>
      </c>
      <c r="GC18" s="24">
        <f t="shared" si="279"/>
        <v>316636.13347806857</v>
      </c>
      <c r="GD18" s="24">
        <f t="shared" si="279"/>
        <v>316636.13347806857</v>
      </c>
      <c r="GE18" s="24">
        <f t="shared" si="279"/>
        <v>316636.13347806857</v>
      </c>
      <c r="GF18" s="24">
        <f t="shared" si="279"/>
        <v>316636.13347806857</v>
      </c>
      <c r="GG18" s="24">
        <f t="shared" si="279"/>
        <v>316636.13347806857</v>
      </c>
      <c r="GH18" s="24">
        <f t="shared" si="279"/>
        <v>316636.13347806857</v>
      </c>
      <c r="GI18" s="24">
        <f t="shared" si="279"/>
        <v>316636.13347806857</v>
      </c>
      <c r="GJ18" s="24">
        <f t="shared" si="279"/>
        <v>316636.13347806857</v>
      </c>
      <c r="GK18" s="24">
        <f t="shared" si="279"/>
        <v>316636.13347806857</v>
      </c>
      <c r="GL18" s="24">
        <f t="shared" si="279"/>
        <v>316636.13347806857</v>
      </c>
      <c r="GM18" s="24">
        <f t="shared" si="279"/>
        <v>316636.13347806857</v>
      </c>
      <c r="GN18" s="24">
        <f t="shared" si="279"/>
        <v>316636.13347806857</v>
      </c>
      <c r="GO18" s="24">
        <f t="shared" si="279"/>
        <v>316636.13347806857</v>
      </c>
      <c r="GP18" s="24">
        <f t="shared" si="279"/>
        <v>316636.13347806857</v>
      </c>
      <c r="GQ18" s="24">
        <f t="shared" si="279"/>
        <v>316636.13347806857</v>
      </c>
      <c r="GR18" s="24">
        <f t="shared" ref="GR18:IN18" si="280">GR6*$C$15</f>
        <v>316636.13347806857</v>
      </c>
      <c r="GS18" s="24">
        <f t="shared" si="280"/>
        <v>316636.13347806857</v>
      </c>
      <c r="GT18" s="24">
        <f t="shared" si="280"/>
        <v>316636.13347806857</v>
      </c>
      <c r="GU18" s="24">
        <f t="shared" si="280"/>
        <v>316636.13347806857</v>
      </c>
      <c r="GV18" s="24">
        <f t="shared" si="280"/>
        <v>316636.13347806857</v>
      </c>
      <c r="GW18" s="24">
        <f t="shared" si="280"/>
        <v>316636.13347806857</v>
      </c>
      <c r="GX18" s="24">
        <f t="shared" si="280"/>
        <v>316636.13347806857</v>
      </c>
      <c r="GY18" s="24">
        <f t="shared" si="280"/>
        <v>316636.13347806857</v>
      </c>
      <c r="GZ18" s="24">
        <f t="shared" si="280"/>
        <v>316636.13347806857</v>
      </c>
      <c r="HA18" s="24">
        <f t="shared" si="280"/>
        <v>316636.13347806857</v>
      </c>
      <c r="HB18" s="24">
        <f t="shared" si="280"/>
        <v>316636.13347806857</v>
      </c>
      <c r="HC18" s="24">
        <f t="shared" si="280"/>
        <v>316636.13347806857</v>
      </c>
      <c r="HD18" s="24">
        <f t="shared" si="280"/>
        <v>316636.13347806857</v>
      </c>
      <c r="HE18" s="24">
        <f t="shared" si="280"/>
        <v>316636.13347806857</v>
      </c>
      <c r="HF18" s="24">
        <f t="shared" si="280"/>
        <v>316636.13347806857</v>
      </c>
      <c r="HG18" s="24">
        <f t="shared" si="280"/>
        <v>316636.13347806857</v>
      </c>
      <c r="HH18" s="24">
        <f t="shared" si="280"/>
        <v>316636.13347806857</v>
      </c>
      <c r="HI18" s="24">
        <f t="shared" si="280"/>
        <v>316636.13347806857</v>
      </c>
      <c r="HJ18" s="24">
        <f t="shared" si="280"/>
        <v>316636.13347806857</v>
      </c>
      <c r="HK18" s="24">
        <f t="shared" si="280"/>
        <v>316636.13347806857</v>
      </c>
      <c r="HL18" s="24">
        <f t="shared" si="280"/>
        <v>316636.13347806857</v>
      </c>
      <c r="HM18" s="24">
        <f t="shared" si="280"/>
        <v>316636.13347806857</v>
      </c>
      <c r="HN18" s="24">
        <f t="shared" si="280"/>
        <v>316636.13347806857</v>
      </c>
      <c r="HO18" s="24">
        <f t="shared" si="280"/>
        <v>316636.13347806857</v>
      </c>
      <c r="HP18" s="24">
        <f t="shared" si="280"/>
        <v>316636.13347806857</v>
      </c>
      <c r="HQ18" s="24">
        <f t="shared" si="280"/>
        <v>316636.13347806857</v>
      </c>
      <c r="HR18" s="24">
        <f t="shared" si="280"/>
        <v>316636.13347806857</v>
      </c>
      <c r="HS18" s="24">
        <f t="shared" si="280"/>
        <v>316636.13347806857</v>
      </c>
      <c r="HT18" s="24">
        <f t="shared" si="280"/>
        <v>316636.13347806857</v>
      </c>
      <c r="HU18" s="24">
        <f t="shared" si="280"/>
        <v>316636.13347806857</v>
      </c>
      <c r="HV18" s="24">
        <f t="shared" si="280"/>
        <v>316636.13347806857</v>
      </c>
      <c r="HW18" s="24">
        <f t="shared" si="280"/>
        <v>316636.13347806857</v>
      </c>
      <c r="HX18" s="24">
        <f t="shared" si="280"/>
        <v>316636.13347806857</v>
      </c>
      <c r="HY18" s="24">
        <f t="shared" si="280"/>
        <v>316636.13347806857</v>
      </c>
      <c r="HZ18" s="24">
        <f t="shared" si="280"/>
        <v>316636.13347806857</v>
      </c>
      <c r="IA18" s="24">
        <f t="shared" si="280"/>
        <v>316636.13347806857</v>
      </c>
      <c r="IB18" s="24">
        <f t="shared" si="280"/>
        <v>316636.13347806857</v>
      </c>
      <c r="IC18" s="24">
        <f t="shared" si="280"/>
        <v>316636.13347806857</v>
      </c>
      <c r="ID18" s="24">
        <f t="shared" si="280"/>
        <v>316636.13347806857</v>
      </c>
      <c r="IE18" s="24">
        <f t="shared" si="280"/>
        <v>316636.13347806857</v>
      </c>
      <c r="IF18" s="24">
        <f t="shared" si="280"/>
        <v>316636.13347806857</v>
      </c>
      <c r="IG18" s="24">
        <f t="shared" si="280"/>
        <v>316636.13347806857</v>
      </c>
      <c r="IH18" s="24">
        <f t="shared" si="280"/>
        <v>316636.13347806857</v>
      </c>
      <c r="II18" s="24">
        <f t="shared" si="280"/>
        <v>316636.13347806857</v>
      </c>
      <c r="IJ18" s="24">
        <f t="shared" si="280"/>
        <v>316636.13347806857</v>
      </c>
      <c r="IK18" s="24">
        <f t="shared" si="280"/>
        <v>316636.13347806857</v>
      </c>
      <c r="IL18" s="24">
        <f t="shared" si="280"/>
        <v>316636.13347806857</v>
      </c>
      <c r="IM18" s="24">
        <f t="shared" si="280"/>
        <v>316636.13347806857</v>
      </c>
      <c r="IN18" s="24">
        <f t="shared" si="280"/>
        <v>316636.13347806857</v>
      </c>
    </row>
    <row r="19" spans="2:248" x14ac:dyDescent="0.3">
      <c r="B19" s="19" t="s">
        <v>479</v>
      </c>
      <c r="C19" s="42">
        <f>VLOOKUP(B2,Country_Data!B:K,10,FALSE)</f>
        <v>83783942</v>
      </c>
      <c r="F19" s="22" t="s">
        <v>494</v>
      </c>
      <c r="G19" s="24">
        <f>G9*$C$15</f>
        <v>1.0770715233385599</v>
      </c>
      <c r="H19" s="24">
        <f t="shared" ref="H19:BS19" si="281">H9*$C$15</f>
        <v>1.3510634020825796</v>
      </c>
      <c r="I19" s="24">
        <f t="shared" si="281"/>
        <v>1.7006392473766736</v>
      </c>
      <c r="J19" s="24">
        <f t="shared" si="281"/>
        <v>2.324206971414787</v>
      </c>
      <c r="K19" s="24">
        <f t="shared" si="281"/>
        <v>4.4027660515418328</v>
      </c>
      <c r="L19" s="24">
        <f t="shared" si="281"/>
        <v>6.1695412696498213</v>
      </c>
      <c r="M19" s="24">
        <f t="shared" si="281"/>
        <v>7.3788847344510113</v>
      </c>
      <c r="N19" s="24">
        <f t="shared" si="281"/>
        <v>9.655851726772001</v>
      </c>
      <c r="O19" s="24">
        <f t="shared" si="281"/>
        <v>10.921883166485747</v>
      </c>
      <c r="P19" s="24">
        <f t="shared" si="281"/>
        <v>13.576769991557111</v>
      </c>
      <c r="Q19" s="24">
        <f t="shared" si="281"/>
        <v>17.762232139267478</v>
      </c>
      <c r="R19" s="24">
        <f t="shared" si="281"/>
        <v>19.368391428456558</v>
      </c>
      <c r="S19" s="24">
        <f t="shared" si="281"/>
        <v>34.220640855546172</v>
      </c>
      <c r="T19" s="24">
        <f t="shared" si="281"/>
        <v>42.799421058979618</v>
      </c>
      <c r="U19" s="24">
        <f t="shared" si="281"/>
        <v>54.212600008040845</v>
      </c>
      <c r="V19" s="24">
        <f t="shared" si="281"/>
        <v>67.912193945241825</v>
      </c>
      <c r="W19" s="24">
        <f t="shared" si="281"/>
        <v>86.600329674747712</v>
      </c>
      <c r="X19" s="24">
        <f t="shared" si="281"/>
        <v>115.20886101395087</v>
      </c>
      <c r="Y19" s="24">
        <f t="shared" si="281"/>
        <v>143.25996059984723</v>
      </c>
      <c r="Z19" s="24">
        <f t="shared" si="281"/>
        <v>185.19016604350099</v>
      </c>
      <c r="AA19" s="24">
        <f t="shared" si="281"/>
        <v>206.87331644755358</v>
      </c>
      <c r="AB19" s="24">
        <f t="shared" si="281"/>
        <v>231.59872150524666</v>
      </c>
      <c r="AC19" s="24">
        <f t="shared" si="281"/>
        <v>254.75859365577134</v>
      </c>
      <c r="AD19" s="24">
        <f t="shared" si="281"/>
        <v>280.23445302134849</v>
      </c>
      <c r="AE19" s="24">
        <f t="shared" si="281"/>
        <v>308.2578983234834</v>
      </c>
      <c r="AF19" s="24">
        <f t="shared" si="281"/>
        <v>339.08368815583174</v>
      </c>
      <c r="AG19" s="24">
        <f t="shared" si="281"/>
        <v>372.99205697141497</v>
      </c>
      <c r="AH19" s="24">
        <f t="shared" si="281"/>
        <v>410.2912626685565</v>
      </c>
      <c r="AI19" s="24">
        <f t="shared" si="281"/>
        <v>451.32038893541215</v>
      </c>
      <c r="AJ19" s="24">
        <f t="shared" si="281"/>
        <v>496.45242782895343</v>
      </c>
      <c r="AK19" s="24">
        <f t="shared" si="281"/>
        <v>546.0976706118488</v>
      </c>
      <c r="AL19" s="24">
        <f t="shared" si="281"/>
        <v>600.70743767303372</v>
      </c>
      <c r="AM19" s="24">
        <f t="shared" si="281"/>
        <v>660.77818144033711</v>
      </c>
      <c r="AN19" s="24">
        <f t="shared" si="281"/>
        <v>726.85599958437081</v>
      </c>
      <c r="AO19" s="24">
        <f t="shared" si="281"/>
        <v>799.54159954280806</v>
      </c>
      <c r="AP19" s="24">
        <f t="shared" si="281"/>
        <v>879.4957594970889</v>
      </c>
      <c r="AQ19" s="24">
        <f t="shared" si="281"/>
        <v>967.4453354467978</v>
      </c>
      <c r="AR19" s="24">
        <f t="shared" si="281"/>
        <v>1064.1898689914776</v>
      </c>
      <c r="AS19" s="24">
        <f t="shared" si="281"/>
        <v>1170.6088558906254</v>
      </c>
      <c r="AT19" s="24">
        <f t="shared" si="281"/>
        <v>1287.6697414796879</v>
      </c>
      <c r="AU19" s="24">
        <f t="shared" si="281"/>
        <v>1416.4367156276569</v>
      </c>
      <c r="AV19" s="24">
        <f t="shared" si="281"/>
        <v>1558.0803871904227</v>
      </c>
      <c r="AW19" s="24">
        <f t="shared" si="281"/>
        <v>1713.888425909465</v>
      </c>
      <c r="AX19" s="24">
        <f t="shared" si="281"/>
        <v>1885.2772685004115</v>
      </c>
      <c r="AY19" s="24">
        <f t="shared" si="281"/>
        <v>2073.8049953504533</v>
      </c>
      <c r="AZ19" s="24">
        <f t="shared" si="281"/>
        <v>2281.1854948854984</v>
      </c>
      <c r="BA19" s="24">
        <f t="shared" si="281"/>
        <v>2509.3040443740483</v>
      </c>
      <c r="BB19" s="24">
        <f t="shared" si="281"/>
        <v>2760.2344488114536</v>
      </c>
      <c r="BC19" s="24">
        <f t="shared" si="281"/>
        <v>3036.2578936925988</v>
      </c>
      <c r="BD19" s="24">
        <f t="shared" si="281"/>
        <v>3339.8836830618588</v>
      </c>
      <c r="BE19" s="24">
        <f t="shared" si="281"/>
        <v>3673.872051368045</v>
      </c>
      <c r="BF19" s="24">
        <f t="shared" si="281"/>
        <v>4041.2592565048499</v>
      </c>
      <c r="BG19" s="24">
        <f t="shared" si="281"/>
        <v>4445.3851821553353</v>
      </c>
      <c r="BH19" s="24">
        <f t="shared" si="281"/>
        <v>4889.9237003708686</v>
      </c>
      <c r="BI19" s="24">
        <f t="shared" si="281"/>
        <v>5378.9160704079559</v>
      </c>
      <c r="BJ19" s="24">
        <f t="shared" si="281"/>
        <v>5916.8076774487517</v>
      </c>
      <c r="BK19" s="24">
        <f t="shared" si="281"/>
        <v>6508.4884451936277</v>
      </c>
      <c r="BL19" s="24">
        <f t="shared" si="281"/>
        <v>7159.3372897129912</v>
      </c>
      <c r="BM19" s="24">
        <f t="shared" si="281"/>
        <v>7875.2710186842905</v>
      </c>
      <c r="BN19" s="24">
        <f t="shared" si="281"/>
        <v>8662.7981205527194</v>
      </c>
      <c r="BO19" s="24">
        <f t="shared" si="281"/>
        <v>9529.0779326079937</v>
      </c>
      <c r="BP19" s="24">
        <f t="shared" si="281"/>
        <v>10481.985725868793</v>
      </c>
      <c r="BQ19" s="24">
        <f t="shared" si="281"/>
        <v>11530.184298455673</v>
      </c>
      <c r="BR19" s="24">
        <f t="shared" si="281"/>
        <v>12683.202728301243</v>
      </c>
      <c r="BS19" s="24">
        <f t="shared" si="281"/>
        <v>13951.523001131369</v>
      </c>
      <c r="BT19" s="24">
        <f t="shared" ref="BT19:EE19" si="282">BT9*$C$15</f>
        <v>15346.675301244506</v>
      </c>
      <c r="BU19" s="24">
        <f t="shared" si="282"/>
        <v>16881.342831368958</v>
      </c>
      <c r="BV19" s="24">
        <f t="shared" si="282"/>
        <v>18569.477114505855</v>
      </c>
      <c r="BW19" s="24">
        <f t="shared" si="282"/>
        <v>20426.424825956441</v>
      </c>
      <c r="BX19" s="24">
        <f t="shared" si="282"/>
        <v>22469.067308552087</v>
      </c>
      <c r="BY19" s="24">
        <f t="shared" si="282"/>
        <v>24715.974039407294</v>
      </c>
      <c r="BZ19" s="24">
        <f t="shared" si="282"/>
        <v>27187.571443348028</v>
      </c>
      <c r="CA19" s="24">
        <f t="shared" si="282"/>
        <v>29906.328587682834</v>
      </c>
      <c r="CB19" s="24">
        <f t="shared" si="282"/>
        <v>32896.961446451118</v>
      </c>
      <c r="CC19" s="24">
        <f t="shared" si="282"/>
        <v>36186.657591096235</v>
      </c>
      <c r="CD19" s="24">
        <f t="shared" si="282"/>
        <v>39805.323350205857</v>
      </c>
      <c r="CE19" s="24">
        <f t="shared" si="282"/>
        <v>43785.855685226445</v>
      </c>
      <c r="CF19" s="24">
        <f t="shared" si="282"/>
        <v>48164.441253749086</v>
      </c>
      <c r="CG19" s="24">
        <f t="shared" si="282"/>
        <v>52980.885379124004</v>
      </c>
      <c r="CH19" s="24">
        <f t="shared" si="282"/>
        <v>58278.973917036405</v>
      </c>
      <c r="CI19" s="24">
        <f t="shared" si="282"/>
        <v>64106.871308740054</v>
      </c>
      <c r="CJ19" s="24">
        <f t="shared" si="282"/>
        <v>70517.558439614062</v>
      </c>
      <c r="CK19" s="24">
        <f t="shared" si="282"/>
        <v>77569.314283575484</v>
      </c>
      <c r="CL19" s="24">
        <f t="shared" si="282"/>
        <v>85326.245711933021</v>
      </c>
      <c r="CM19" s="24">
        <f t="shared" si="282"/>
        <v>93858.870283126351</v>
      </c>
      <c r="CN19" s="24">
        <f t="shared" si="282"/>
        <v>103244.75731143898</v>
      </c>
      <c r="CO19" s="24">
        <f t="shared" si="282"/>
        <v>113569.2330425829</v>
      </c>
      <c r="CP19" s="24">
        <f t="shared" si="282"/>
        <v>124926.15634684119</v>
      </c>
      <c r="CQ19" s="24">
        <f t="shared" si="282"/>
        <v>137418.77198152532</v>
      </c>
      <c r="CR19" s="24">
        <f t="shared" si="282"/>
        <v>151160.64917967786</v>
      </c>
      <c r="CS19" s="24">
        <f t="shared" si="282"/>
        <v>166276.71409764566</v>
      </c>
      <c r="CT19" s="24">
        <f t="shared" si="282"/>
        <v>182904.38550741025</v>
      </c>
      <c r="CU19" s="24">
        <f t="shared" si="282"/>
        <v>201194.82405815131</v>
      </c>
      <c r="CV19" s="24">
        <f t="shared" si="282"/>
        <v>221314.30646396647</v>
      </c>
      <c r="CW19" s="24">
        <f t="shared" si="282"/>
        <v>243445.73711036312</v>
      </c>
      <c r="CX19" s="24">
        <f t="shared" si="282"/>
        <v>267790.31082139944</v>
      </c>
      <c r="CY19" s="24">
        <f t="shared" si="282"/>
        <v>294569.34190353943</v>
      </c>
      <c r="CZ19" s="24">
        <f t="shared" si="282"/>
        <v>316636.13347806857</v>
      </c>
      <c r="DA19" s="24">
        <f t="shared" si="282"/>
        <v>316636.13347806857</v>
      </c>
      <c r="DB19" s="24">
        <f t="shared" si="282"/>
        <v>316636.13347806857</v>
      </c>
      <c r="DC19" s="24">
        <f t="shared" si="282"/>
        <v>316636.13347806857</v>
      </c>
      <c r="DD19" s="24">
        <f t="shared" si="282"/>
        <v>316636.13347806857</v>
      </c>
      <c r="DE19" s="24">
        <f t="shared" si="282"/>
        <v>316636.13347806857</v>
      </c>
      <c r="DF19" s="24">
        <f t="shared" si="282"/>
        <v>316636.13347806857</v>
      </c>
      <c r="DG19" s="24">
        <f t="shared" si="282"/>
        <v>316636.13347806857</v>
      </c>
      <c r="DH19" s="24">
        <f t="shared" si="282"/>
        <v>316636.13347806857</v>
      </c>
      <c r="DI19" s="24">
        <f t="shared" si="282"/>
        <v>316636.13347806857</v>
      </c>
      <c r="DJ19" s="24">
        <f t="shared" si="282"/>
        <v>316636.13347806857</v>
      </c>
      <c r="DK19" s="24">
        <f t="shared" si="282"/>
        <v>316636.13347806857</v>
      </c>
      <c r="DL19" s="24">
        <f t="shared" si="282"/>
        <v>316636.13347806857</v>
      </c>
      <c r="DM19" s="24">
        <f t="shared" si="282"/>
        <v>316636.13347806857</v>
      </c>
      <c r="DN19" s="24">
        <f t="shared" si="282"/>
        <v>316636.13347806857</v>
      </c>
      <c r="DO19" s="24">
        <f t="shared" si="282"/>
        <v>316636.13347806857</v>
      </c>
      <c r="DP19" s="24">
        <f t="shared" si="282"/>
        <v>316636.13347806857</v>
      </c>
      <c r="DQ19" s="24">
        <f t="shared" si="282"/>
        <v>316636.13347806857</v>
      </c>
      <c r="DR19" s="24">
        <f t="shared" si="282"/>
        <v>316636.13347806857</v>
      </c>
      <c r="DS19" s="24">
        <f t="shared" si="282"/>
        <v>316636.13347806857</v>
      </c>
      <c r="DT19" s="24">
        <f t="shared" si="282"/>
        <v>316636.13347806857</v>
      </c>
      <c r="DU19" s="24">
        <f t="shared" si="282"/>
        <v>316636.13347806857</v>
      </c>
      <c r="DV19" s="24">
        <f t="shared" si="282"/>
        <v>316636.13347806857</v>
      </c>
      <c r="DW19" s="24">
        <f t="shared" si="282"/>
        <v>316636.13347806857</v>
      </c>
      <c r="DX19" s="24">
        <f t="shared" si="282"/>
        <v>316636.13347806857</v>
      </c>
      <c r="DY19" s="24">
        <f t="shared" si="282"/>
        <v>316636.13347806857</v>
      </c>
      <c r="DZ19" s="24">
        <f t="shared" si="282"/>
        <v>316636.13347806857</v>
      </c>
      <c r="EA19" s="24">
        <f t="shared" si="282"/>
        <v>316636.13347806857</v>
      </c>
      <c r="EB19" s="24">
        <f t="shared" si="282"/>
        <v>316636.13347806857</v>
      </c>
      <c r="EC19" s="24">
        <f t="shared" si="282"/>
        <v>316636.13347806857</v>
      </c>
      <c r="ED19" s="24">
        <f t="shared" si="282"/>
        <v>316636.13347806857</v>
      </c>
      <c r="EE19" s="24">
        <f t="shared" si="282"/>
        <v>316636.13347806857</v>
      </c>
      <c r="EF19" s="24">
        <f t="shared" ref="EF19:GQ19" si="283">EF9*$C$15</f>
        <v>316636.13347806857</v>
      </c>
      <c r="EG19" s="24">
        <f t="shared" si="283"/>
        <v>316636.13347806857</v>
      </c>
      <c r="EH19" s="24">
        <f t="shared" si="283"/>
        <v>316636.13347806857</v>
      </c>
      <c r="EI19" s="24">
        <f t="shared" si="283"/>
        <v>316636.13347806857</v>
      </c>
      <c r="EJ19" s="24">
        <f t="shared" si="283"/>
        <v>316636.13347806857</v>
      </c>
      <c r="EK19" s="24">
        <f t="shared" si="283"/>
        <v>316636.13347806857</v>
      </c>
      <c r="EL19" s="24">
        <f t="shared" si="283"/>
        <v>316636.13347806857</v>
      </c>
      <c r="EM19" s="24">
        <f t="shared" si="283"/>
        <v>316636.13347806857</v>
      </c>
      <c r="EN19" s="24">
        <f t="shared" si="283"/>
        <v>316636.13347806857</v>
      </c>
      <c r="EO19" s="24">
        <f t="shared" si="283"/>
        <v>316636.13347806857</v>
      </c>
      <c r="EP19" s="24">
        <f t="shared" si="283"/>
        <v>316636.13347806857</v>
      </c>
      <c r="EQ19" s="24">
        <f t="shared" si="283"/>
        <v>316636.13347806857</v>
      </c>
      <c r="ER19" s="24">
        <f t="shared" si="283"/>
        <v>316636.13347806857</v>
      </c>
      <c r="ES19" s="24">
        <f t="shared" si="283"/>
        <v>316636.13347806857</v>
      </c>
      <c r="ET19" s="24">
        <f t="shared" si="283"/>
        <v>316636.13347806857</v>
      </c>
      <c r="EU19" s="24">
        <f t="shared" si="283"/>
        <v>316636.13347806857</v>
      </c>
      <c r="EV19" s="24">
        <f t="shared" si="283"/>
        <v>316636.13347806857</v>
      </c>
      <c r="EW19" s="24">
        <f t="shared" si="283"/>
        <v>316636.13347806857</v>
      </c>
      <c r="EX19" s="24">
        <f t="shared" si="283"/>
        <v>316636.13347806857</v>
      </c>
      <c r="EY19" s="24">
        <f t="shared" si="283"/>
        <v>316636.13347806857</v>
      </c>
      <c r="EZ19" s="24">
        <f t="shared" si="283"/>
        <v>316636.13347806857</v>
      </c>
      <c r="FA19" s="24">
        <f t="shared" si="283"/>
        <v>316636.13347806857</v>
      </c>
      <c r="FB19" s="24">
        <f t="shared" si="283"/>
        <v>316636.13347806857</v>
      </c>
      <c r="FC19" s="24">
        <f t="shared" si="283"/>
        <v>316636.13347806857</v>
      </c>
      <c r="FD19" s="24">
        <f t="shared" si="283"/>
        <v>316636.13347806857</v>
      </c>
      <c r="FE19" s="24">
        <f t="shared" si="283"/>
        <v>316636.13347806857</v>
      </c>
      <c r="FF19" s="24">
        <f t="shared" si="283"/>
        <v>316636.13347806857</v>
      </c>
      <c r="FG19" s="24">
        <f t="shared" si="283"/>
        <v>316636.13347806857</v>
      </c>
      <c r="FH19" s="24">
        <f t="shared" si="283"/>
        <v>316636.13347806857</v>
      </c>
      <c r="FI19" s="24">
        <f t="shared" si="283"/>
        <v>316636.13347806857</v>
      </c>
      <c r="FJ19" s="24">
        <f t="shared" si="283"/>
        <v>316636.13347806857</v>
      </c>
      <c r="FK19" s="24">
        <f t="shared" si="283"/>
        <v>316636.13347806857</v>
      </c>
      <c r="FL19" s="24">
        <f t="shared" si="283"/>
        <v>316636.13347806857</v>
      </c>
      <c r="FM19" s="24">
        <f t="shared" si="283"/>
        <v>316636.13347806857</v>
      </c>
      <c r="FN19" s="24">
        <f t="shared" si="283"/>
        <v>316636.13347806857</v>
      </c>
      <c r="FO19" s="24">
        <f t="shared" si="283"/>
        <v>316636.13347806857</v>
      </c>
      <c r="FP19" s="24">
        <f t="shared" si="283"/>
        <v>316636.13347806857</v>
      </c>
      <c r="FQ19" s="24">
        <f t="shared" si="283"/>
        <v>316636.13347806857</v>
      </c>
      <c r="FR19" s="24">
        <f t="shared" si="283"/>
        <v>316636.13347806857</v>
      </c>
      <c r="FS19" s="24">
        <f t="shared" si="283"/>
        <v>316636.13347806857</v>
      </c>
      <c r="FT19" s="24">
        <f t="shared" si="283"/>
        <v>316636.13347806857</v>
      </c>
      <c r="FU19" s="24">
        <f t="shared" si="283"/>
        <v>316636.13347806857</v>
      </c>
      <c r="FV19" s="24">
        <f t="shared" si="283"/>
        <v>316636.13347806857</v>
      </c>
      <c r="FW19" s="24">
        <f t="shared" si="283"/>
        <v>316636.13347806857</v>
      </c>
      <c r="FX19" s="24">
        <f t="shared" si="283"/>
        <v>316636.13347806857</v>
      </c>
      <c r="FY19" s="24">
        <f t="shared" si="283"/>
        <v>316636.13347806857</v>
      </c>
      <c r="FZ19" s="24">
        <f t="shared" si="283"/>
        <v>316636.13347806857</v>
      </c>
      <c r="GA19" s="24">
        <f t="shared" si="283"/>
        <v>316636.13347806857</v>
      </c>
      <c r="GB19" s="24">
        <f t="shared" si="283"/>
        <v>316636.13347806857</v>
      </c>
      <c r="GC19" s="24">
        <f t="shared" si="283"/>
        <v>316636.13347806857</v>
      </c>
      <c r="GD19" s="24">
        <f t="shared" si="283"/>
        <v>316636.13347806857</v>
      </c>
      <c r="GE19" s="24">
        <f t="shared" si="283"/>
        <v>316636.13347806857</v>
      </c>
      <c r="GF19" s="24">
        <f t="shared" si="283"/>
        <v>316636.13347806857</v>
      </c>
      <c r="GG19" s="24">
        <f t="shared" si="283"/>
        <v>316636.13347806857</v>
      </c>
      <c r="GH19" s="24">
        <f t="shared" si="283"/>
        <v>316636.13347806857</v>
      </c>
      <c r="GI19" s="24">
        <f t="shared" si="283"/>
        <v>316636.13347806857</v>
      </c>
      <c r="GJ19" s="24">
        <f t="shared" si="283"/>
        <v>316636.13347806857</v>
      </c>
      <c r="GK19" s="24">
        <f t="shared" si="283"/>
        <v>316636.13347806857</v>
      </c>
      <c r="GL19" s="24">
        <f t="shared" si="283"/>
        <v>316636.13347806857</v>
      </c>
      <c r="GM19" s="24">
        <f t="shared" si="283"/>
        <v>316636.13347806857</v>
      </c>
      <c r="GN19" s="24">
        <f t="shared" si="283"/>
        <v>316636.13347806857</v>
      </c>
      <c r="GO19" s="24">
        <f t="shared" si="283"/>
        <v>316636.13347806857</v>
      </c>
      <c r="GP19" s="24">
        <f t="shared" si="283"/>
        <v>316636.13347806857</v>
      </c>
      <c r="GQ19" s="24">
        <f t="shared" si="283"/>
        <v>316636.13347806857</v>
      </c>
      <c r="GR19" s="24">
        <f t="shared" ref="GR19:IN19" si="284">GR9*$C$15</f>
        <v>316636.13347806857</v>
      </c>
      <c r="GS19" s="24">
        <f t="shared" si="284"/>
        <v>316636.13347806857</v>
      </c>
      <c r="GT19" s="24">
        <f t="shared" si="284"/>
        <v>316636.13347806857</v>
      </c>
      <c r="GU19" s="24">
        <f t="shared" si="284"/>
        <v>316636.13347806857</v>
      </c>
      <c r="GV19" s="24">
        <f t="shared" si="284"/>
        <v>316636.13347806857</v>
      </c>
      <c r="GW19" s="24">
        <f t="shared" si="284"/>
        <v>316636.13347806857</v>
      </c>
      <c r="GX19" s="24">
        <f t="shared" si="284"/>
        <v>316636.13347806857</v>
      </c>
      <c r="GY19" s="24">
        <f t="shared" si="284"/>
        <v>316636.13347806857</v>
      </c>
      <c r="GZ19" s="24">
        <f t="shared" si="284"/>
        <v>316636.13347806857</v>
      </c>
      <c r="HA19" s="24">
        <f t="shared" si="284"/>
        <v>316636.13347806857</v>
      </c>
      <c r="HB19" s="24">
        <f t="shared" si="284"/>
        <v>316636.13347806857</v>
      </c>
      <c r="HC19" s="24">
        <f t="shared" si="284"/>
        <v>316636.13347806857</v>
      </c>
      <c r="HD19" s="24">
        <f t="shared" si="284"/>
        <v>316636.13347806857</v>
      </c>
      <c r="HE19" s="24">
        <f t="shared" si="284"/>
        <v>316636.13347806857</v>
      </c>
      <c r="HF19" s="24">
        <f t="shared" si="284"/>
        <v>316636.13347806857</v>
      </c>
      <c r="HG19" s="24">
        <f t="shared" si="284"/>
        <v>316636.13347806857</v>
      </c>
      <c r="HH19" s="24">
        <f t="shared" si="284"/>
        <v>316636.13347806857</v>
      </c>
      <c r="HI19" s="24">
        <f t="shared" si="284"/>
        <v>316636.13347806857</v>
      </c>
      <c r="HJ19" s="24">
        <f t="shared" si="284"/>
        <v>316636.13347806857</v>
      </c>
      <c r="HK19" s="24">
        <f t="shared" si="284"/>
        <v>316636.13347806857</v>
      </c>
      <c r="HL19" s="24">
        <f t="shared" si="284"/>
        <v>316636.13347806857</v>
      </c>
      <c r="HM19" s="24">
        <f t="shared" si="284"/>
        <v>316636.13347806857</v>
      </c>
      <c r="HN19" s="24">
        <f t="shared" si="284"/>
        <v>316636.13347806857</v>
      </c>
      <c r="HO19" s="24">
        <f t="shared" si="284"/>
        <v>316636.13347806857</v>
      </c>
      <c r="HP19" s="24">
        <f t="shared" si="284"/>
        <v>316636.13347806857</v>
      </c>
      <c r="HQ19" s="24">
        <f t="shared" si="284"/>
        <v>316636.13347806857</v>
      </c>
      <c r="HR19" s="24">
        <f t="shared" si="284"/>
        <v>316636.13347806857</v>
      </c>
      <c r="HS19" s="24">
        <f t="shared" si="284"/>
        <v>316636.13347806857</v>
      </c>
      <c r="HT19" s="24">
        <f t="shared" si="284"/>
        <v>316636.13347806857</v>
      </c>
      <c r="HU19" s="24">
        <f t="shared" si="284"/>
        <v>316636.13347806857</v>
      </c>
      <c r="HV19" s="24">
        <f t="shared" si="284"/>
        <v>316636.13347806857</v>
      </c>
      <c r="HW19" s="24">
        <f t="shared" si="284"/>
        <v>316636.13347806857</v>
      </c>
      <c r="HX19" s="24">
        <f t="shared" si="284"/>
        <v>316636.13347806857</v>
      </c>
      <c r="HY19" s="24">
        <f t="shared" si="284"/>
        <v>316636.13347806857</v>
      </c>
      <c r="HZ19" s="24">
        <f t="shared" si="284"/>
        <v>316636.13347806857</v>
      </c>
      <c r="IA19" s="24">
        <f t="shared" si="284"/>
        <v>316636.13347806857</v>
      </c>
      <c r="IB19" s="24">
        <f t="shared" si="284"/>
        <v>316636.13347806857</v>
      </c>
      <c r="IC19" s="24">
        <f t="shared" si="284"/>
        <v>316636.13347806857</v>
      </c>
      <c r="ID19" s="24">
        <f t="shared" si="284"/>
        <v>316636.13347806857</v>
      </c>
      <c r="IE19" s="24">
        <f t="shared" si="284"/>
        <v>316636.13347806857</v>
      </c>
      <c r="IF19" s="24">
        <f t="shared" si="284"/>
        <v>316636.13347806857</v>
      </c>
      <c r="IG19" s="24">
        <f t="shared" si="284"/>
        <v>316636.13347806857</v>
      </c>
      <c r="IH19" s="24">
        <f t="shared" si="284"/>
        <v>316636.13347806857</v>
      </c>
      <c r="II19" s="24">
        <f t="shared" si="284"/>
        <v>316636.13347806857</v>
      </c>
      <c r="IJ19" s="24">
        <f t="shared" si="284"/>
        <v>316636.13347806857</v>
      </c>
      <c r="IK19" s="24">
        <f t="shared" si="284"/>
        <v>316636.13347806857</v>
      </c>
      <c r="IL19" s="24">
        <f t="shared" si="284"/>
        <v>316636.13347806857</v>
      </c>
      <c r="IM19" s="24">
        <f t="shared" si="284"/>
        <v>316636.13347806857</v>
      </c>
      <c r="IN19" s="24">
        <f t="shared" si="284"/>
        <v>316636.13347806857</v>
      </c>
    </row>
    <row r="20" spans="2:248" x14ac:dyDescent="0.3">
      <c r="B20" s="19" t="s">
        <v>491</v>
      </c>
      <c r="C20" s="44">
        <v>0.4</v>
      </c>
      <c r="F20" s="22" t="s">
        <v>498</v>
      </c>
      <c r="G20" s="24">
        <f>G11*$C$15</f>
        <v>1.0770715233385599</v>
      </c>
      <c r="H20" s="24">
        <f t="shared" ref="H20:BS20" si="285">H11*$C$15</f>
        <v>1.3510634020825796</v>
      </c>
      <c r="I20" s="24">
        <f t="shared" si="285"/>
        <v>1.7006392473766736</v>
      </c>
      <c r="J20" s="24">
        <f t="shared" si="285"/>
        <v>2.324206971414787</v>
      </c>
      <c r="K20" s="24">
        <f t="shared" si="285"/>
        <v>4.4027660515418328</v>
      </c>
      <c r="L20" s="24">
        <f t="shared" si="285"/>
        <v>6.1695412696498213</v>
      </c>
      <c r="M20" s="24">
        <f t="shared" si="285"/>
        <v>7.3788847344510113</v>
      </c>
      <c r="N20" s="24">
        <f t="shared" si="285"/>
        <v>9.655851726772001</v>
      </c>
      <c r="O20" s="24">
        <f t="shared" si="285"/>
        <v>10.921883166485747</v>
      </c>
      <c r="P20" s="24">
        <f t="shared" si="285"/>
        <v>13.576769991557111</v>
      </c>
      <c r="Q20" s="24">
        <f t="shared" si="285"/>
        <v>17.762232139267478</v>
      </c>
      <c r="R20" s="24">
        <f t="shared" si="285"/>
        <v>19.368391428456558</v>
      </c>
      <c r="S20" s="24">
        <f t="shared" si="285"/>
        <v>34.220640855546172</v>
      </c>
      <c r="T20" s="24">
        <f t="shared" si="285"/>
        <v>42.799421058979618</v>
      </c>
      <c r="U20" s="24">
        <f t="shared" si="285"/>
        <v>54.212600008040845</v>
      </c>
      <c r="V20" s="24">
        <f t="shared" si="285"/>
        <v>67.912193945241825</v>
      </c>
      <c r="W20" s="24">
        <f t="shared" si="285"/>
        <v>86.600329674747712</v>
      </c>
      <c r="X20" s="24">
        <f t="shared" si="285"/>
        <v>115.20886101395087</v>
      </c>
      <c r="Y20" s="24">
        <f t="shared" si="285"/>
        <v>143.25996059984723</v>
      </c>
      <c r="Z20" s="24">
        <f t="shared" si="285"/>
        <v>185.19016604350099</v>
      </c>
      <c r="AA20" s="24">
        <f t="shared" si="285"/>
        <v>206.87331644755358</v>
      </c>
      <c r="AB20" s="24">
        <f t="shared" si="285"/>
        <v>231.59872150524666</v>
      </c>
      <c r="AC20" s="24">
        <f t="shared" si="285"/>
        <v>289.49840188155832</v>
      </c>
      <c r="AD20" s="24">
        <f t="shared" si="285"/>
        <v>361.87300235194789</v>
      </c>
      <c r="AE20" s="24">
        <f t="shared" si="285"/>
        <v>452.34125293993486</v>
      </c>
      <c r="AF20" s="24">
        <f t="shared" si="285"/>
        <v>565.42656617491855</v>
      </c>
      <c r="AG20" s="24">
        <f t="shared" si="285"/>
        <v>706.78320771864821</v>
      </c>
      <c r="AH20" s="24">
        <f t="shared" si="285"/>
        <v>883.47900964831024</v>
      </c>
      <c r="AI20" s="24">
        <f t="shared" si="285"/>
        <v>1104.3487620603878</v>
      </c>
      <c r="AJ20" s="24">
        <f t="shared" si="285"/>
        <v>1380.4359525754849</v>
      </c>
      <c r="AK20" s="24">
        <f t="shared" si="285"/>
        <v>1725.544940719356</v>
      </c>
      <c r="AL20" s="24">
        <f t="shared" si="285"/>
        <v>2156.9311758991948</v>
      </c>
      <c r="AM20" s="24">
        <f t="shared" si="285"/>
        <v>2696.1639698739937</v>
      </c>
      <c r="AN20" s="24">
        <f t="shared" si="285"/>
        <v>3370.2049623424923</v>
      </c>
      <c r="AO20" s="24">
        <f t="shared" si="285"/>
        <v>4212.7562029281153</v>
      </c>
      <c r="AP20" s="24">
        <f t="shared" si="285"/>
        <v>5265.9452536601439</v>
      </c>
      <c r="AQ20" s="24">
        <f t="shared" si="285"/>
        <v>6582.4315670751803</v>
      </c>
      <c r="AR20" s="24">
        <f t="shared" si="285"/>
        <v>8228.0394588439758</v>
      </c>
      <c r="AS20" s="24">
        <f t="shared" si="285"/>
        <v>10285.049323554969</v>
      </c>
      <c r="AT20" s="24">
        <f t="shared" si="285"/>
        <v>12856.311654443711</v>
      </c>
      <c r="AU20" s="24">
        <f t="shared" si="285"/>
        <v>16070.389568054637</v>
      </c>
      <c r="AV20" s="24">
        <f t="shared" si="285"/>
        <v>20087.986960068294</v>
      </c>
      <c r="AW20" s="24">
        <f t="shared" si="285"/>
        <v>25109.983700085369</v>
      </c>
      <c r="AX20" s="24">
        <f t="shared" si="285"/>
        <v>31387.479625106709</v>
      </c>
      <c r="AY20" s="24">
        <f t="shared" si="285"/>
        <v>39234.349531383385</v>
      </c>
      <c r="AZ20" s="24">
        <f t="shared" si="285"/>
        <v>49042.936914229234</v>
      </c>
      <c r="BA20" s="24">
        <f t="shared" si="285"/>
        <v>61303.671142786538</v>
      </c>
      <c r="BB20" s="24">
        <f t="shared" si="285"/>
        <v>76629.588928483165</v>
      </c>
      <c r="BC20" s="24">
        <f t="shared" si="285"/>
        <v>95786.986160603963</v>
      </c>
      <c r="BD20" s="24">
        <f t="shared" si="285"/>
        <v>119733.73270075496</v>
      </c>
      <c r="BE20" s="24">
        <f t="shared" si="285"/>
        <v>149667.1658759437</v>
      </c>
      <c r="BF20" s="24">
        <f t="shared" si="285"/>
        <v>187083.9573449296</v>
      </c>
      <c r="BG20" s="24">
        <f t="shared" si="285"/>
        <v>233854.94668116199</v>
      </c>
      <c r="BH20" s="24">
        <f t="shared" si="285"/>
        <v>292318.68335145246</v>
      </c>
      <c r="BI20" s="24">
        <f t="shared" si="285"/>
        <v>316636.13347806857</v>
      </c>
      <c r="BJ20" s="24">
        <f t="shared" si="285"/>
        <v>316636.13347806857</v>
      </c>
      <c r="BK20" s="24">
        <f t="shared" si="285"/>
        <v>316636.13347806857</v>
      </c>
      <c r="BL20" s="24">
        <f t="shared" si="285"/>
        <v>316636.13347806857</v>
      </c>
      <c r="BM20" s="24">
        <f t="shared" si="285"/>
        <v>316636.13347806857</v>
      </c>
      <c r="BN20" s="24">
        <f t="shared" si="285"/>
        <v>316636.13347806857</v>
      </c>
      <c r="BO20" s="24">
        <f t="shared" si="285"/>
        <v>316636.13347806857</v>
      </c>
      <c r="BP20" s="24">
        <f t="shared" si="285"/>
        <v>316636.13347806857</v>
      </c>
      <c r="BQ20" s="24">
        <f t="shared" si="285"/>
        <v>316636.13347806857</v>
      </c>
      <c r="BR20" s="24">
        <f t="shared" si="285"/>
        <v>316636.13347806857</v>
      </c>
      <c r="BS20" s="24">
        <f t="shared" si="285"/>
        <v>316636.13347806857</v>
      </c>
      <c r="BT20" s="24">
        <f t="shared" ref="BT20:EE20" si="286">BT11*$C$15</f>
        <v>316636.13347806857</v>
      </c>
      <c r="BU20" s="24">
        <f t="shared" si="286"/>
        <v>316636.13347806857</v>
      </c>
      <c r="BV20" s="24">
        <f t="shared" si="286"/>
        <v>316636.13347806857</v>
      </c>
      <c r="BW20" s="24">
        <f t="shared" si="286"/>
        <v>316636.13347806857</v>
      </c>
      <c r="BX20" s="24">
        <f t="shared" si="286"/>
        <v>316636.13347806857</v>
      </c>
      <c r="BY20" s="24">
        <f t="shared" si="286"/>
        <v>316636.13347806857</v>
      </c>
      <c r="BZ20" s="24">
        <f t="shared" si="286"/>
        <v>316636.13347806857</v>
      </c>
      <c r="CA20" s="24">
        <f t="shared" si="286"/>
        <v>316636.13347806857</v>
      </c>
      <c r="CB20" s="24">
        <f t="shared" si="286"/>
        <v>316636.13347806857</v>
      </c>
      <c r="CC20" s="24">
        <f t="shared" si="286"/>
        <v>316636.13347806857</v>
      </c>
      <c r="CD20" s="24">
        <f t="shared" si="286"/>
        <v>316636.13347806857</v>
      </c>
      <c r="CE20" s="24">
        <f t="shared" si="286"/>
        <v>316636.13347806857</v>
      </c>
      <c r="CF20" s="24">
        <f t="shared" si="286"/>
        <v>316636.13347806857</v>
      </c>
      <c r="CG20" s="24">
        <f t="shared" si="286"/>
        <v>316636.13347806857</v>
      </c>
      <c r="CH20" s="24">
        <f t="shared" si="286"/>
        <v>316636.13347806857</v>
      </c>
      <c r="CI20" s="24">
        <f t="shared" si="286"/>
        <v>316636.13347806857</v>
      </c>
      <c r="CJ20" s="24">
        <f t="shared" si="286"/>
        <v>316636.13347806857</v>
      </c>
      <c r="CK20" s="24">
        <f t="shared" si="286"/>
        <v>316636.13347806857</v>
      </c>
      <c r="CL20" s="24">
        <f t="shared" si="286"/>
        <v>316636.13347806857</v>
      </c>
      <c r="CM20" s="24">
        <f t="shared" si="286"/>
        <v>316636.13347806857</v>
      </c>
      <c r="CN20" s="24">
        <f t="shared" si="286"/>
        <v>316636.13347806857</v>
      </c>
      <c r="CO20" s="24">
        <f t="shared" si="286"/>
        <v>316636.13347806857</v>
      </c>
      <c r="CP20" s="24">
        <f t="shared" si="286"/>
        <v>316636.13347806857</v>
      </c>
      <c r="CQ20" s="24">
        <f t="shared" si="286"/>
        <v>316636.13347806857</v>
      </c>
      <c r="CR20" s="24">
        <f t="shared" si="286"/>
        <v>316636.13347806857</v>
      </c>
      <c r="CS20" s="24">
        <f t="shared" si="286"/>
        <v>316636.13347806857</v>
      </c>
      <c r="CT20" s="24">
        <f t="shared" si="286"/>
        <v>316636.13347806857</v>
      </c>
      <c r="CU20" s="24">
        <f t="shared" si="286"/>
        <v>316636.13347806857</v>
      </c>
      <c r="CV20" s="24">
        <f t="shared" si="286"/>
        <v>316636.13347806857</v>
      </c>
      <c r="CW20" s="24">
        <f t="shared" si="286"/>
        <v>316636.13347806857</v>
      </c>
      <c r="CX20" s="24">
        <f t="shared" si="286"/>
        <v>316636.13347806857</v>
      </c>
      <c r="CY20" s="24">
        <f t="shared" si="286"/>
        <v>316636.13347806857</v>
      </c>
      <c r="CZ20" s="24">
        <f t="shared" si="286"/>
        <v>316636.13347806857</v>
      </c>
      <c r="DA20" s="24">
        <f t="shared" si="286"/>
        <v>316636.13347806857</v>
      </c>
      <c r="DB20" s="24">
        <f t="shared" si="286"/>
        <v>316636.13347806857</v>
      </c>
      <c r="DC20" s="24">
        <f t="shared" si="286"/>
        <v>316636.13347806857</v>
      </c>
      <c r="DD20" s="24">
        <f t="shared" si="286"/>
        <v>316636.13347806857</v>
      </c>
      <c r="DE20" s="24">
        <f t="shared" si="286"/>
        <v>316636.13347806857</v>
      </c>
      <c r="DF20" s="24">
        <f t="shared" si="286"/>
        <v>316636.13347806857</v>
      </c>
      <c r="DG20" s="24">
        <f t="shared" si="286"/>
        <v>316636.13347806857</v>
      </c>
      <c r="DH20" s="24">
        <f t="shared" si="286"/>
        <v>316636.13347806857</v>
      </c>
      <c r="DI20" s="24">
        <f t="shared" si="286"/>
        <v>316636.13347806857</v>
      </c>
      <c r="DJ20" s="24">
        <f t="shared" si="286"/>
        <v>316636.13347806857</v>
      </c>
      <c r="DK20" s="24">
        <f t="shared" si="286"/>
        <v>316636.13347806857</v>
      </c>
      <c r="DL20" s="24">
        <f t="shared" si="286"/>
        <v>316636.13347806857</v>
      </c>
      <c r="DM20" s="24">
        <f t="shared" si="286"/>
        <v>316636.13347806857</v>
      </c>
      <c r="DN20" s="24">
        <f t="shared" si="286"/>
        <v>316636.13347806857</v>
      </c>
      <c r="DO20" s="24">
        <f t="shared" si="286"/>
        <v>316636.13347806857</v>
      </c>
      <c r="DP20" s="24">
        <f t="shared" si="286"/>
        <v>316636.13347806857</v>
      </c>
      <c r="DQ20" s="24">
        <f t="shared" si="286"/>
        <v>316636.13347806857</v>
      </c>
      <c r="DR20" s="24">
        <f t="shared" si="286"/>
        <v>316636.13347806857</v>
      </c>
      <c r="DS20" s="24">
        <f t="shared" si="286"/>
        <v>316636.13347806857</v>
      </c>
      <c r="DT20" s="24">
        <f t="shared" si="286"/>
        <v>316636.13347806857</v>
      </c>
      <c r="DU20" s="24">
        <f t="shared" si="286"/>
        <v>316636.13347806857</v>
      </c>
      <c r="DV20" s="24">
        <f t="shared" si="286"/>
        <v>316636.13347806857</v>
      </c>
      <c r="DW20" s="24">
        <f t="shared" si="286"/>
        <v>316636.13347806857</v>
      </c>
      <c r="DX20" s="24">
        <f t="shared" si="286"/>
        <v>316636.13347806857</v>
      </c>
      <c r="DY20" s="24">
        <f t="shared" si="286"/>
        <v>316636.13347806857</v>
      </c>
      <c r="DZ20" s="24">
        <f t="shared" si="286"/>
        <v>316636.13347806857</v>
      </c>
      <c r="EA20" s="24">
        <f t="shared" si="286"/>
        <v>316636.13347806857</v>
      </c>
      <c r="EB20" s="24">
        <f t="shared" si="286"/>
        <v>316636.13347806857</v>
      </c>
      <c r="EC20" s="24">
        <f t="shared" si="286"/>
        <v>316636.13347806857</v>
      </c>
      <c r="ED20" s="24">
        <f t="shared" si="286"/>
        <v>316636.13347806857</v>
      </c>
      <c r="EE20" s="24">
        <f t="shared" si="286"/>
        <v>316636.13347806857</v>
      </c>
      <c r="EF20" s="24">
        <f t="shared" ref="EF20:GQ20" si="287">EF11*$C$15</f>
        <v>316636.13347806857</v>
      </c>
      <c r="EG20" s="24">
        <f t="shared" si="287"/>
        <v>316636.13347806857</v>
      </c>
      <c r="EH20" s="24">
        <f t="shared" si="287"/>
        <v>316636.13347806857</v>
      </c>
      <c r="EI20" s="24">
        <f t="shared" si="287"/>
        <v>316636.13347806857</v>
      </c>
      <c r="EJ20" s="24">
        <f t="shared" si="287"/>
        <v>316636.13347806857</v>
      </c>
      <c r="EK20" s="24">
        <f t="shared" si="287"/>
        <v>316636.13347806857</v>
      </c>
      <c r="EL20" s="24">
        <f t="shared" si="287"/>
        <v>316636.13347806857</v>
      </c>
      <c r="EM20" s="24">
        <f t="shared" si="287"/>
        <v>316636.13347806857</v>
      </c>
      <c r="EN20" s="24">
        <f t="shared" si="287"/>
        <v>316636.13347806857</v>
      </c>
      <c r="EO20" s="24">
        <f t="shared" si="287"/>
        <v>316636.13347806857</v>
      </c>
      <c r="EP20" s="24">
        <f t="shared" si="287"/>
        <v>316636.13347806857</v>
      </c>
      <c r="EQ20" s="24">
        <f t="shared" si="287"/>
        <v>316636.13347806857</v>
      </c>
      <c r="ER20" s="24">
        <f t="shared" si="287"/>
        <v>316636.13347806857</v>
      </c>
      <c r="ES20" s="24">
        <f t="shared" si="287"/>
        <v>316636.13347806857</v>
      </c>
      <c r="ET20" s="24">
        <f t="shared" si="287"/>
        <v>316636.13347806857</v>
      </c>
      <c r="EU20" s="24">
        <f t="shared" si="287"/>
        <v>316636.13347806857</v>
      </c>
      <c r="EV20" s="24">
        <f t="shared" si="287"/>
        <v>316636.13347806857</v>
      </c>
      <c r="EW20" s="24">
        <f t="shared" si="287"/>
        <v>316636.13347806857</v>
      </c>
      <c r="EX20" s="24">
        <f t="shared" si="287"/>
        <v>316636.13347806857</v>
      </c>
      <c r="EY20" s="24">
        <f t="shared" si="287"/>
        <v>316636.13347806857</v>
      </c>
      <c r="EZ20" s="24">
        <f t="shared" si="287"/>
        <v>316636.13347806857</v>
      </c>
      <c r="FA20" s="24">
        <f t="shared" si="287"/>
        <v>316636.13347806857</v>
      </c>
      <c r="FB20" s="24">
        <f t="shared" si="287"/>
        <v>316636.13347806857</v>
      </c>
      <c r="FC20" s="24">
        <f t="shared" si="287"/>
        <v>316636.13347806857</v>
      </c>
      <c r="FD20" s="24">
        <f t="shared" si="287"/>
        <v>316636.13347806857</v>
      </c>
      <c r="FE20" s="24">
        <f t="shared" si="287"/>
        <v>316636.13347806857</v>
      </c>
      <c r="FF20" s="24">
        <f t="shared" si="287"/>
        <v>316636.13347806857</v>
      </c>
      <c r="FG20" s="24">
        <f t="shared" si="287"/>
        <v>316636.13347806857</v>
      </c>
      <c r="FH20" s="24">
        <f t="shared" si="287"/>
        <v>316636.13347806857</v>
      </c>
      <c r="FI20" s="24">
        <f t="shared" si="287"/>
        <v>316636.13347806857</v>
      </c>
      <c r="FJ20" s="24">
        <f t="shared" si="287"/>
        <v>316636.13347806857</v>
      </c>
      <c r="FK20" s="24">
        <f t="shared" si="287"/>
        <v>316636.13347806857</v>
      </c>
      <c r="FL20" s="24">
        <f t="shared" si="287"/>
        <v>316636.13347806857</v>
      </c>
      <c r="FM20" s="24">
        <f t="shared" si="287"/>
        <v>316636.13347806857</v>
      </c>
      <c r="FN20" s="24">
        <f t="shared" si="287"/>
        <v>316636.13347806857</v>
      </c>
      <c r="FO20" s="24">
        <f t="shared" si="287"/>
        <v>316636.13347806857</v>
      </c>
      <c r="FP20" s="24">
        <f t="shared" si="287"/>
        <v>316636.13347806857</v>
      </c>
      <c r="FQ20" s="24">
        <f t="shared" si="287"/>
        <v>316636.13347806857</v>
      </c>
      <c r="FR20" s="24">
        <f t="shared" si="287"/>
        <v>316636.13347806857</v>
      </c>
      <c r="FS20" s="24">
        <f t="shared" si="287"/>
        <v>316636.13347806857</v>
      </c>
      <c r="FT20" s="24">
        <f t="shared" si="287"/>
        <v>316636.13347806857</v>
      </c>
      <c r="FU20" s="24">
        <f t="shared" si="287"/>
        <v>316636.13347806857</v>
      </c>
      <c r="FV20" s="24">
        <f t="shared" si="287"/>
        <v>316636.13347806857</v>
      </c>
      <c r="FW20" s="24">
        <f t="shared" si="287"/>
        <v>316636.13347806857</v>
      </c>
      <c r="FX20" s="24">
        <f t="shared" si="287"/>
        <v>316636.13347806857</v>
      </c>
      <c r="FY20" s="24">
        <f t="shared" si="287"/>
        <v>316636.13347806857</v>
      </c>
      <c r="FZ20" s="24">
        <f t="shared" si="287"/>
        <v>316636.13347806857</v>
      </c>
      <c r="GA20" s="24">
        <f t="shared" si="287"/>
        <v>316636.13347806857</v>
      </c>
      <c r="GB20" s="24">
        <f t="shared" si="287"/>
        <v>316636.13347806857</v>
      </c>
      <c r="GC20" s="24">
        <f t="shared" si="287"/>
        <v>316636.13347806857</v>
      </c>
      <c r="GD20" s="24">
        <f t="shared" si="287"/>
        <v>316636.13347806857</v>
      </c>
      <c r="GE20" s="24">
        <f t="shared" si="287"/>
        <v>316636.13347806857</v>
      </c>
      <c r="GF20" s="24">
        <f t="shared" si="287"/>
        <v>316636.13347806857</v>
      </c>
      <c r="GG20" s="24">
        <f t="shared" si="287"/>
        <v>316636.13347806857</v>
      </c>
      <c r="GH20" s="24">
        <f t="shared" si="287"/>
        <v>316636.13347806857</v>
      </c>
      <c r="GI20" s="24">
        <f t="shared" si="287"/>
        <v>316636.13347806857</v>
      </c>
      <c r="GJ20" s="24">
        <f t="shared" si="287"/>
        <v>316636.13347806857</v>
      </c>
      <c r="GK20" s="24">
        <f t="shared" si="287"/>
        <v>316636.13347806857</v>
      </c>
      <c r="GL20" s="24">
        <f t="shared" si="287"/>
        <v>316636.13347806857</v>
      </c>
      <c r="GM20" s="24">
        <f t="shared" si="287"/>
        <v>316636.13347806857</v>
      </c>
      <c r="GN20" s="24">
        <f t="shared" si="287"/>
        <v>316636.13347806857</v>
      </c>
      <c r="GO20" s="24">
        <f t="shared" si="287"/>
        <v>316636.13347806857</v>
      </c>
      <c r="GP20" s="24">
        <f t="shared" si="287"/>
        <v>316636.13347806857</v>
      </c>
      <c r="GQ20" s="24">
        <f t="shared" si="287"/>
        <v>316636.13347806857</v>
      </c>
      <c r="GR20" s="24">
        <f t="shared" ref="GR20:IN20" si="288">GR11*$C$15</f>
        <v>316636.13347806857</v>
      </c>
      <c r="GS20" s="24">
        <f t="shared" si="288"/>
        <v>316636.13347806857</v>
      </c>
      <c r="GT20" s="24">
        <f t="shared" si="288"/>
        <v>316636.13347806857</v>
      </c>
      <c r="GU20" s="24">
        <f t="shared" si="288"/>
        <v>316636.13347806857</v>
      </c>
      <c r="GV20" s="24">
        <f t="shared" si="288"/>
        <v>316636.13347806857</v>
      </c>
      <c r="GW20" s="24">
        <f t="shared" si="288"/>
        <v>316636.13347806857</v>
      </c>
      <c r="GX20" s="24">
        <f t="shared" si="288"/>
        <v>316636.13347806857</v>
      </c>
      <c r="GY20" s="24">
        <f t="shared" si="288"/>
        <v>316636.13347806857</v>
      </c>
      <c r="GZ20" s="24">
        <f t="shared" si="288"/>
        <v>316636.13347806857</v>
      </c>
      <c r="HA20" s="24">
        <f t="shared" si="288"/>
        <v>316636.13347806857</v>
      </c>
      <c r="HB20" s="24">
        <f t="shared" si="288"/>
        <v>316636.13347806857</v>
      </c>
      <c r="HC20" s="24">
        <f t="shared" si="288"/>
        <v>316636.13347806857</v>
      </c>
      <c r="HD20" s="24">
        <f t="shared" si="288"/>
        <v>316636.13347806857</v>
      </c>
      <c r="HE20" s="24">
        <f t="shared" si="288"/>
        <v>316636.13347806857</v>
      </c>
      <c r="HF20" s="24">
        <f t="shared" si="288"/>
        <v>316636.13347806857</v>
      </c>
      <c r="HG20" s="24">
        <f t="shared" si="288"/>
        <v>316636.13347806857</v>
      </c>
      <c r="HH20" s="24">
        <f t="shared" si="288"/>
        <v>316636.13347806857</v>
      </c>
      <c r="HI20" s="24">
        <f t="shared" si="288"/>
        <v>316636.13347806857</v>
      </c>
      <c r="HJ20" s="24">
        <f t="shared" si="288"/>
        <v>316636.13347806857</v>
      </c>
      <c r="HK20" s="24">
        <f t="shared" si="288"/>
        <v>316636.13347806857</v>
      </c>
      <c r="HL20" s="24">
        <f t="shared" si="288"/>
        <v>316636.13347806857</v>
      </c>
      <c r="HM20" s="24">
        <f t="shared" si="288"/>
        <v>316636.13347806857</v>
      </c>
      <c r="HN20" s="24">
        <f t="shared" si="288"/>
        <v>316636.13347806857</v>
      </c>
      <c r="HO20" s="24">
        <f t="shared" si="288"/>
        <v>316636.13347806857</v>
      </c>
      <c r="HP20" s="24">
        <f t="shared" si="288"/>
        <v>316636.13347806857</v>
      </c>
      <c r="HQ20" s="24">
        <f t="shared" si="288"/>
        <v>316636.13347806857</v>
      </c>
      <c r="HR20" s="24">
        <f t="shared" si="288"/>
        <v>316636.13347806857</v>
      </c>
      <c r="HS20" s="24">
        <f t="shared" si="288"/>
        <v>316636.13347806857</v>
      </c>
      <c r="HT20" s="24">
        <f t="shared" si="288"/>
        <v>316636.13347806857</v>
      </c>
      <c r="HU20" s="24">
        <f t="shared" si="288"/>
        <v>316636.13347806857</v>
      </c>
      <c r="HV20" s="24">
        <f t="shared" si="288"/>
        <v>316636.13347806857</v>
      </c>
      <c r="HW20" s="24">
        <f t="shared" si="288"/>
        <v>316636.13347806857</v>
      </c>
      <c r="HX20" s="24">
        <f t="shared" si="288"/>
        <v>316636.13347806857</v>
      </c>
      <c r="HY20" s="24">
        <f t="shared" si="288"/>
        <v>316636.13347806857</v>
      </c>
      <c r="HZ20" s="24">
        <f t="shared" si="288"/>
        <v>316636.13347806857</v>
      </c>
      <c r="IA20" s="24">
        <f t="shared" si="288"/>
        <v>316636.13347806857</v>
      </c>
      <c r="IB20" s="24">
        <f t="shared" si="288"/>
        <v>316636.13347806857</v>
      </c>
      <c r="IC20" s="24">
        <f t="shared" si="288"/>
        <v>316636.13347806857</v>
      </c>
      <c r="ID20" s="24">
        <f t="shared" si="288"/>
        <v>316636.13347806857</v>
      </c>
      <c r="IE20" s="24">
        <f t="shared" si="288"/>
        <v>316636.13347806857</v>
      </c>
      <c r="IF20" s="24">
        <f t="shared" si="288"/>
        <v>316636.13347806857</v>
      </c>
      <c r="IG20" s="24">
        <f t="shared" si="288"/>
        <v>316636.13347806857</v>
      </c>
      <c r="IH20" s="24">
        <f t="shared" si="288"/>
        <v>316636.13347806857</v>
      </c>
      <c r="II20" s="24">
        <f t="shared" si="288"/>
        <v>316636.13347806857</v>
      </c>
      <c r="IJ20" s="24">
        <f t="shared" si="288"/>
        <v>316636.13347806857</v>
      </c>
      <c r="IK20" s="24">
        <f t="shared" si="288"/>
        <v>316636.13347806857</v>
      </c>
      <c r="IL20" s="24">
        <f t="shared" si="288"/>
        <v>316636.13347806857</v>
      </c>
      <c r="IM20" s="24">
        <f t="shared" si="288"/>
        <v>316636.13347806857</v>
      </c>
      <c r="IN20" s="24">
        <f t="shared" si="288"/>
        <v>316636.13347806857</v>
      </c>
    </row>
    <row r="21" spans="2:248" x14ac:dyDescent="0.3">
      <c r="B21" s="19" t="s">
        <v>492</v>
      </c>
      <c r="C21" s="42">
        <f>C20*C19</f>
        <v>33513576.800000001</v>
      </c>
      <c r="F21" s="22" t="s">
        <v>495</v>
      </c>
      <c r="G21" s="24">
        <f>G13*$C$15</f>
        <v>1.0770715233385599</v>
      </c>
      <c r="H21" s="24">
        <f t="shared" ref="H21:BS21" si="289">H13*$C$15</f>
        <v>1.3510634020825796</v>
      </c>
      <c r="I21" s="24">
        <f t="shared" si="289"/>
        <v>1.7006392473766736</v>
      </c>
      <c r="J21" s="24">
        <f t="shared" si="289"/>
        <v>2.324206971414787</v>
      </c>
      <c r="K21" s="24">
        <f t="shared" si="289"/>
        <v>4.4027660515418328</v>
      </c>
      <c r="L21" s="24">
        <f t="shared" si="289"/>
        <v>6.1695412696498213</v>
      </c>
      <c r="M21" s="24">
        <f t="shared" si="289"/>
        <v>7.3788847344510113</v>
      </c>
      <c r="N21" s="24">
        <f t="shared" si="289"/>
        <v>9.655851726772001</v>
      </c>
      <c r="O21" s="24">
        <f t="shared" si="289"/>
        <v>10.921883166485747</v>
      </c>
      <c r="P21" s="24">
        <f t="shared" si="289"/>
        <v>13.576769991557111</v>
      </c>
      <c r="Q21" s="24">
        <f t="shared" si="289"/>
        <v>17.762232139267478</v>
      </c>
      <c r="R21" s="24">
        <f t="shared" si="289"/>
        <v>19.368391428456558</v>
      </c>
      <c r="S21" s="24">
        <f t="shared" si="289"/>
        <v>34.220640855546172</v>
      </c>
      <c r="T21" s="24">
        <f t="shared" si="289"/>
        <v>42.799421058979618</v>
      </c>
      <c r="U21" s="24">
        <f t="shared" si="289"/>
        <v>54.212600008040845</v>
      </c>
      <c r="V21" s="24">
        <f t="shared" si="289"/>
        <v>67.912193945241825</v>
      </c>
      <c r="W21" s="24">
        <f t="shared" si="289"/>
        <v>86.600329674747712</v>
      </c>
      <c r="X21" s="24">
        <f t="shared" si="289"/>
        <v>115.20886101395087</v>
      </c>
      <c r="Y21" s="24">
        <f t="shared" si="289"/>
        <v>143.25996059984723</v>
      </c>
      <c r="Z21" s="24">
        <f t="shared" si="289"/>
        <v>185.19016604350099</v>
      </c>
      <c r="AA21" s="24">
        <f t="shared" si="289"/>
        <v>206.87331644755358</v>
      </c>
      <c r="AB21" s="24">
        <f t="shared" si="289"/>
        <v>231.59872150524666</v>
      </c>
      <c r="AC21" s="24">
        <f t="shared" si="289"/>
        <v>231.59872150524666</v>
      </c>
      <c r="AD21" s="24">
        <f t="shared" si="289"/>
        <v>231.59872150524666</v>
      </c>
      <c r="AE21" s="24">
        <f t="shared" si="289"/>
        <v>231.59872150524666</v>
      </c>
      <c r="AF21" s="24">
        <f t="shared" si="289"/>
        <v>231.59872150524666</v>
      </c>
      <c r="AG21" s="24">
        <f t="shared" si="289"/>
        <v>231.59872150524666</v>
      </c>
      <c r="AH21" s="24">
        <f t="shared" si="289"/>
        <v>231.59872150524666</v>
      </c>
      <c r="AI21" s="24">
        <f t="shared" si="289"/>
        <v>231.59872150524666</v>
      </c>
      <c r="AJ21" s="24">
        <f t="shared" si="289"/>
        <v>231.59872150524666</v>
      </c>
      <c r="AK21" s="24">
        <f t="shared" si="289"/>
        <v>231.59872150524666</v>
      </c>
      <c r="AL21" s="24">
        <f t="shared" si="289"/>
        <v>231.59872150524666</v>
      </c>
      <c r="AM21" s="24">
        <f t="shared" si="289"/>
        <v>231.59872150524666</v>
      </c>
      <c r="AN21" s="24">
        <f t="shared" si="289"/>
        <v>231.59872150524666</v>
      </c>
      <c r="AO21" s="24">
        <f t="shared" si="289"/>
        <v>231.59872150524666</v>
      </c>
      <c r="AP21" s="24">
        <f t="shared" si="289"/>
        <v>231.59872150524666</v>
      </c>
      <c r="AQ21" s="24">
        <f t="shared" si="289"/>
        <v>231.59872150524666</v>
      </c>
      <c r="AR21" s="24">
        <f t="shared" si="289"/>
        <v>231.59872150524666</v>
      </c>
      <c r="AS21" s="24">
        <f t="shared" si="289"/>
        <v>231.59872150524666</v>
      </c>
      <c r="AT21" s="24">
        <f t="shared" si="289"/>
        <v>231.59872150524666</v>
      </c>
      <c r="AU21" s="24">
        <f t="shared" si="289"/>
        <v>231.59872150524666</v>
      </c>
      <c r="AV21" s="24">
        <f t="shared" si="289"/>
        <v>231.59872150524666</v>
      </c>
      <c r="AW21" s="24">
        <f t="shared" si="289"/>
        <v>231.59872150524666</v>
      </c>
      <c r="AX21" s="24">
        <f t="shared" si="289"/>
        <v>231.59872150524666</v>
      </c>
      <c r="AY21" s="24">
        <f t="shared" si="289"/>
        <v>231.59872150524666</v>
      </c>
      <c r="AZ21" s="24">
        <f t="shared" si="289"/>
        <v>231.59872150524666</v>
      </c>
      <c r="BA21" s="24">
        <f t="shared" si="289"/>
        <v>231.59872150524666</v>
      </c>
      <c r="BB21" s="24">
        <f t="shared" si="289"/>
        <v>231.59872150524666</v>
      </c>
      <c r="BC21" s="24">
        <f t="shared" si="289"/>
        <v>231.59872150524666</v>
      </c>
      <c r="BD21" s="24">
        <f t="shared" si="289"/>
        <v>231.59872150524666</v>
      </c>
      <c r="BE21" s="24">
        <f t="shared" si="289"/>
        <v>231.59872150524666</v>
      </c>
      <c r="BF21" s="24">
        <f t="shared" si="289"/>
        <v>231.59872150524666</v>
      </c>
      <c r="BG21" s="24">
        <f t="shared" si="289"/>
        <v>231.59872150524666</v>
      </c>
      <c r="BH21" s="24">
        <f t="shared" si="289"/>
        <v>231.59872150524666</v>
      </c>
      <c r="BI21" s="24">
        <f t="shared" si="289"/>
        <v>231.59872150524666</v>
      </c>
      <c r="BJ21" s="24">
        <f t="shared" si="289"/>
        <v>231.59872150524666</v>
      </c>
      <c r="BK21" s="24">
        <f t="shared" si="289"/>
        <v>231.59872150524666</v>
      </c>
      <c r="BL21" s="24">
        <f t="shared" si="289"/>
        <v>231.59872150524666</v>
      </c>
      <c r="BM21" s="24">
        <f t="shared" si="289"/>
        <v>231.59872150524666</v>
      </c>
      <c r="BN21" s="24">
        <f t="shared" si="289"/>
        <v>231.59872150524666</v>
      </c>
      <c r="BO21" s="24">
        <f t="shared" si="289"/>
        <v>231.59872150524666</v>
      </c>
      <c r="BP21" s="24">
        <f t="shared" si="289"/>
        <v>231.59872150524666</v>
      </c>
      <c r="BQ21" s="24">
        <f t="shared" si="289"/>
        <v>231.59872150524666</v>
      </c>
      <c r="BR21" s="24">
        <f t="shared" si="289"/>
        <v>231.59872150524666</v>
      </c>
      <c r="BS21" s="24">
        <f t="shared" si="289"/>
        <v>231.59872150524666</v>
      </c>
      <c r="BT21" s="24">
        <f t="shared" ref="BT21:EE21" si="290">BT13*$C$15</f>
        <v>231.59872150524666</v>
      </c>
      <c r="BU21" s="24">
        <f t="shared" si="290"/>
        <v>231.59872150524666</v>
      </c>
      <c r="BV21" s="24">
        <f t="shared" si="290"/>
        <v>231.59872150524666</v>
      </c>
      <c r="BW21" s="24">
        <f t="shared" si="290"/>
        <v>231.59872150524666</v>
      </c>
      <c r="BX21" s="24">
        <f t="shared" si="290"/>
        <v>231.59872150524666</v>
      </c>
      <c r="BY21" s="24">
        <f t="shared" si="290"/>
        <v>231.59872150524666</v>
      </c>
      <c r="BZ21" s="24">
        <f t="shared" si="290"/>
        <v>231.59872150524666</v>
      </c>
      <c r="CA21" s="24">
        <f t="shared" si="290"/>
        <v>231.59872150524666</v>
      </c>
      <c r="CB21" s="24">
        <f t="shared" si="290"/>
        <v>231.59872150524666</v>
      </c>
      <c r="CC21" s="24">
        <f t="shared" si="290"/>
        <v>231.59872150524666</v>
      </c>
      <c r="CD21" s="24">
        <f t="shared" si="290"/>
        <v>231.59872150524666</v>
      </c>
      <c r="CE21" s="24">
        <f t="shared" si="290"/>
        <v>231.59872150524666</v>
      </c>
      <c r="CF21" s="24">
        <f t="shared" si="290"/>
        <v>231.59872150524666</v>
      </c>
      <c r="CG21" s="24">
        <f t="shared" si="290"/>
        <v>231.59872150524666</v>
      </c>
      <c r="CH21" s="24">
        <f t="shared" si="290"/>
        <v>231.59872150524666</v>
      </c>
      <c r="CI21" s="24">
        <f t="shared" si="290"/>
        <v>231.59872150524666</v>
      </c>
      <c r="CJ21" s="24">
        <f t="shared" si="290"/>
        <v>231.59872150524666</v>
      </c>
      <c r="CK21" s="24">
        <f t="shared" si="290"/>
        <v>231.59872150524666</v>
      </c>
      <c r="CL21" s="24">
        <f t="shared" si="290"/>
        <v>231.59872150524666</v>
      </c>
      <c r="CM21" s="24">
        <f t="shared" si="290"/>
        <v>231.59872150524666</v>
      </c>
      <c r="CN21" s="24">
        <f t="shared" si="290"/>
        <v>231.59872150524666</v>
      </c>
      <c r="CO21" s="24">
        <f t="shared" si="290"/>
        <v>231.59872150524666</v>
      </c>
      <c r="CP21" s="24">
        <f t="shared" si="290"/>
        <v>231.59872150524666</v>
      </c>
      <c r="CQ21" s="24">
        <f t="shared" si="290"/>
        <v>231.59872150524666</v>
      </c>
      <c r="CR21" s="24">
        <f t="shared" si="290"/>
        <v>231.59872150524666</v>
      </c>
      <c r="CS21" s="24">
        <f t="shared" si="290"/>
        <v>231.59872150524666</v>
      </c>
      <c r="CT21" s="24">
        <f t="shared" si="290"/>
        <v>231.59872150524666</v>
      </c>
      <c r="CU21" s="24">
        <f t="shared" si="290"/>
        <v>231.59872150524666</v>
      </c>
      <c r="CV21" s="24">
        <f t="shared" si="290"/>
        <v>231.59872150524666</v>
      </c>
      <c r="CW21" s="24">
        <f t="shared" si="290"/>
        <v>231.59872150524666</v>
      </c>
      <c r="CX21" s="24">
        <f t="shared" si="290"/>
        <v>231.59872150524666</v>
      </c>
      <c r="CY21" s="24">
        <f t="shared" si="290"/>
        <v>231.59872150524666</v>
      </c>
      <c r="CZ21" s="24">
        <f t="shared" si="290"/>
        <v>231.59872150524666</v>
      </c>
      <c r="DA21" s="24">
        <f t="shared" si="290"/>
        <v>231.59872150524666</v>
      </c>
      <c r="DB21" s="24">
        <f t="shared" si="290"/>
        <v>231.59872150524666</v>
      </c>
      <c r="DC21" s="24">
        <f t="shared" si="290"/>
        <v>231.59872150524666</v>
      </c>
      <c r="DD21" s="24">
        <f t="shared" si="290"/>
        <v>231.59872150524666</v>
      </c>
      <c r="DE21" s="24">
        <f t="shared" si="290"/>
        <v>231.59872150524666</v>
      </c>
      <c r="DF21" s="24">
        <f t="shared" si="290"/>
        <v>231.59872150524666</v>
      </c>
      <c r="DG21" s="24">
        <f t="shared" si="290"/>
        <v>231.59872150524666</v>
      </c>
      <c r="DH21" s="24">
        <f t="shared" si="290"/>
        <v>231.59872150524666</v>
      </c>
      <c r="DI21" s="24">
        <f t="shared" si="290"/>
        <v>231.59872150524666</v>
      </c>
      <c r="DJ21" s="24">
        <f t="shared" si="290"/>
        <v>231.59872150524666</v>
      </c>
      <c r="DK21" s="24">
        <f t="shared" si="290"/>
        <v>231.59872150524666</v>
      </c>
      <c r="DL21" s="24">
        <f t="shared" si="290"/>
        <v>231.59872150524666</v>
      </c>
      <c r="DM21" s="24">
        <f t="shared" si="290"/>
        <v>231.59872150524666</v>
      </c>
      <c r="DN21" s="24">
        <f t="shared" si="290"/>
        <v>231.59872150524666</v>
      </c>
      <c r="DO21" s="24">
        <f t="shared" si="290"/>
        <v>231.59872150524666</v>
      </c>
      <c r="DP21" s="24">
        <f t="shared" si="290"/>
        <v>231.59872150524666</v>
      </c>
      <c r="DQ21" s="24">
        <f t="shared" si="290"/>
        <v>231.59872150524666</v>
      </c>
      <c r="DR21" s="24">
        <f t="shared" si="290"/>
        <v>231.59872150524666</v>
      </c>
      <c r="DS21" s="24">
        <f t="shared" si="290"/>
        <v>231.59872150524666</v>
      </c>
      <c r="DT21" s="24">
        <f t="shared" si="290"/>
        <v>231.59872150524666</v>
      </c>
      <c r="DU21" s="24">
        <f t="shared" si="290"/>
        <v>231.59872150524666</v>
      </c>
      <c r="DV21" s="24">
        <f t="shared" si="290"/>
        <v>231.59872150524666</v>
      </c>
      <c r="DW21" s="24">
        <f t="shared" si="290"/>
        <v>231.59872150524666</v>
      </c>
      <c r="DX21" s="24">
        <f t="shared" si="290"/>
        <v>231.59872150524666</v>
      </c>
      <c r="DY21" s="24">
        <f t="shared" si="290"/>
        <v>231.59872150524666</v>
      </c>
      <c r="DZ21" s="24">
        <f t="shared" si="290"/>
        <v>231.59872150524666</v>
      </c>
      <c r="EA21" s="24">
        <f t="shared" si="290"/>
        <v>231.59872150524666</v>
      </c>
      <c r="EB21" s="24">
        <f t="shared" si="290"/>
        <v>231.59872150524666</v>
      </c>
      <c r="EC21" s="24">
        <f t="shared" si="290"/>
        <v>231.59872150524666</v>
      </c>
      <c r="ED21" s="24">
        <f t="shared" si="290"/>
        <v>231.59872150524666</v>
      </c>
      <c r="EE21" s="24">
        <f t="shared" si="290"/>
        <v>231.59872150524666</v>
      </c>
      <c r="EF21" s="24">
        <f t="shared" ref="EF21:GQ21" si="291">EF13*$C$15</f>
        <v>231.59872150524666</v>
      </c>
      <c r="EG21" s="24">
        <f t="shared" si="291"/>
        <v>231.59872150524666</v>
      </c>
      <c r="EH21" s="24">
        <f t="shared" si="291"/>
        <v>231.59872150524666</v>
      </c>
      <c r="EI21" s="24">
        <f t="shared" si="291"/>
        <v>231.59872150524666</v>
      </c>
      <c r="EJ21" s="24">
        <f t="shared" si="291"/>
        <v>231.59872150524666</v>
      </c>
      <c r="EK21" s="24">
        <f t="shared" si="291"/>
        <v>231.59872150524666</v>
      </c>
      <c r="EL21" s="24">
        <f t="shared" si="291"/>
        <v>231.59872150524666</v>
      </c>
      <c r="EM21" s="24">
        <f t="shared" si="291"/>
        <v>231.59872150524666</v>
      </c>
      <c r="EN21" s="24">
        <f t="shared" si="291"/>
        <v>231.59872150524666</v>
      </c>
      <c r="EO21" s="24">
        <f t="shared" si="291"/>
        <v>231.59872150524666</v>
      </c>
      <c r="EP21" s="24">
        <f t="shared" si="291"/>
        <v>231.59872150524666</v>
      </c>
      <c r="EQ21" s="24">
        <f t="shared" si="291"/>
        <v>231.59872150524666</v>
      </c>
      <c r="ER21" s="24">
        <f t="shared" si="291"/>
        <v>231.59872150524666</v>
      </c>
      <c r="ES21" s="24">
        <f t="shared" si="291"/>
        <v>231.59872150524666</v>
      </c>
      <c r="ET21" s="24">
        <f t="shared" si="291"/>
        <v>231.59872150524666</v>
      </c>
      <c r="EU21" s="24">
        <f t="shared" si="291"/>
        <v>231.59872150524666</v>
      </c>
      <c r="EV21" s="24">
        <f t="shared" si="291"/>
        <v>231.59872150524666</v>
      </c>
      <c r="EW21" s="24">
        <f t="shared" si="291"/>
        <v>231.59872150524666</v>
      </c>
      <c r="EX21" s="24">
        <f t="shared" si="291"/>
        <v>231.59872150524666</v>
      </c>
      <c r="EY21" s="24">
        <f t="shared" si="291"/>
        <v>231.59872150524666</v>
      </c>
      <c r="EZ21" s="24">
        <f t="shared" si="291"/>
        <v>231.59872150524666</v>
      </c>
      <c r="FA21" s="24">
        <f t="shared" si="291"/>
        <v>231.59872150524666</v>
      </c>
      <c r="FB21" s="24">
        <f t="shared" si="291"/>
        <v>231.59872150524666</v>
      </c>
      <c r="FC21" s="24">
        <f t="shared" si="291"/>
        <v>231.59872150524666</v>
      </c>
      <c r="FD21" s="24">
        <f t="shared" si="291"/>
        <v>231.59872150524666</v>
      </c>
      <c r="FE21" s="24">
        <f t="shared" si="291"/>
        <v>231.59872150524666</v>
      </c>
      <c r="FF21" s="24">
        <f t="shared" si="291"/>
        <v>231.59872150524666</v>
      </c>
      <c r="FG21" s="24">
        <f t="shared" si="291"/>
        <v>231.59872150524666</v>
      </c>
      <c r="FH21" s="24">
        <f t="shared" si="291"/>
        <v>231.59872150524666</v>
      </c>
      <c r="FI21" s="24">
        <f t="shared" si="291"/>
        <v>231.59872150524666</v>
      </c>
      <c r="FJ21" s="24">
        <f t="shared" si="291"/>
        <v>231.59872150524666</v>
      </c>
      <c r="FK21" s="24">
        <f t="shared" si="291"/>
        <v>231.59872150524666</v>
      </c>
      <c r="FL21" s="24">
        <f t="shared" si="291"/>
        <v>231.59872150524666</v>
      </c>
      <c r="FM21" s="24">
        <f t="shared" si="291"/>
        <v>231.59872150524666</v>
      </c>
      <c r="FN21" s="24">
        <f t="shared" si="291"/>
        <v>231.59872150524666</v>
      </c>
      <c r="FO21" s="24">
        <f t="shared" si="291"/>
        <v>231.59872150524666</v>
      </c>
      <c r="FP21" s="24">
        <f t="shared" si="291"/>
        <v>231.59872150524666</v>
      </c>
      <c r="FQ21" s="24">
        <f t="shared" si="291"/>
        <v>231.59872150524666</v>
      </c>
      <c r="FR21" s="24">
        <f t="shared" si="291"/>
        <v>231.59872150524666</v>
      </c>
      <c r="FS21" s="24">
        <f t="shared" si="291"/>
        <v>231.59872150524666</v>
      </c>
      <c r="FT21" s="24">
        <f t="shared" si="291"/>
        <v>231.59872150524666</v>
      </c>
      <c r="FU21" s="24">
        <f t="shared" si="291"/>
        <v>231.59872150524666</v>
      </c>
      <c r="FV21" s="24">
        <f t="shared" si="291"/>
        <v>231.59872150524666</v>
      </c>
      <c r="FW21" s="24">
        <f t="shared" si="291"/>
        <v>231.59872150524666</v>
      </c>
      <c r="FX21" s="24">
        <f t="shared" si="291"/>
        <v>231.59872150524666</v>
      </c>
      <c r="FY21" s="24">
        <f t="shared" si="291"/>
        <v>231.59872150524666</v>
      </c>
      <c r="FZ21" s="24">
        <f t="shared" si="291"/>
        <v>231.59872150524666</v>
      </c>
      <c r="GA21" s="24">
        <f t="shared" si="291"/>
        <v>231.59872150524666</v>
      </c>
      <c r="GB21" s="24">
        <f t="shared" si="291"/>
        <v>231.59872150524666</v>
      </c>
      <c r="GC21" s="24">
        <f t="shared" si="291"/>
        <v>231.59872150524666</v>
      </c>
      <c r="GD21" s="24">
        <f t="shared" si="291"/>
        <v>231.59872150524666</v>
      </c>
      <c r="GE21" s="24">
        <f t="shared" si="291"/>
        <v>231.59872150524666</v>
      </c>
      <c r="GF21" s="24">
        <f t="shared" si="291"/>
        <v>231.59872150524666</v>
      </c>
      <c r="GG21" s="24">
        <f t="shared" si="291"/>
        <v>231.59872150524666</v>
      </c>
      <c r="GH21" s="24">
        <f t="shared" si="291"/>
        <v>231.59872150524666</v>
      </c>
      <c r="GI21" s="24">
        <f t="shared" si="291"/>
        <v>231.59872150524666</v>
      </c>
      <c r="GJ21" s="24">
        <f t="shared" si="291"/>
        <v>231.59872150524666</v>
      </c>
      <c r="GK21" s="24">
        <f t="shared" si="291"/>
        <v>231.59872150524666</v>
      </c>
      <c r="GL21" s="24">
        <f t="shared" si="291"/>
        <v>231.59872150524666</v>
      </c>
      <c r="GM21" s="24">
        <f t="shared" si="291"/>
        <v>231.59872150524666</v>
      </c>
      <c r="GN21" s="24">
        <f t="shared" si="291"/>
        <v>231.59872150524666</v>
      </c>
      <c r="GO21" s="24">
        <f t="shared" si="291"/>
        <v>231.59872150524666</v>
      </c>
      <c r="GP21" s="24">
        <f t="shared" si="291"/>
        <v>231.59872150524666</v>
      </c>
      <c r="GQ21" s="24">
        <f t="shared" si="291"/>
        <v>231.59872150524666</v>
      </c>
      <c r="GR21" s="24">
        <f t="shared" ref="GR21:IN21" si="292">GR13*$C$15</f>
        <v>231.59872150524666</v>
      </c>
      <c r="GS21" s="24">
        <f t="shared" si="292"/>
        <v>231.59872150524666</v>
      </c>
      <c r="GT21" s="24">
        <f t="shared" si="292"/>
        <v>231.59872150524666</v>
      </c>
      <c r="GU21" s="24">
        <f t="shared" si="292"/>
        <v>231.59872150524666</v>
      </c>
      <c r="GV21" s="24">
        <f t="shared" si="292"/>
        <v>231.59872150524666</v>
      </c>
      <c r="GW21" s="24">
        <f t="shared" si="292"/>
        <v>231.59872150524666</v>
      </c>
      <c r="GX21" s="24">
        <f t="shared" si="292"/>
        <v>231.59872150524666</v>
      </c>
      <c r="GY21" s="24">
        <f t="shared" si="292"/>
        <v>231.59872150524666</v>
      </c>
      <c r="GZ21" s="24">
        <f t="shared" si="292"/>
        <v>231.59872150524666</v>
      </c>
      <c r="HA21" s="24">
        <f t="shared" si="292"/>
        <v>231.59872150524666</v>
      </c>
      <c r="HB21" s="24">
        <f t="shared" si="292"/>
        <v>231.59872150524666</v>
      </c>
      <c r="HC21" s="24">
        <f t="shared" si="292"/>
        <v>231.59872150524666</v>
      </c>
      <c r="HD21" s="24">
        <f t="shared" si="292"/>
        <v>231.59872150524666</v>
      </c>
      <c r="HE21" s="24">
        <f t="shared" si="292"/>
        <v>231.59872150524666</v>
      </c>
      <c r="HF21" s="24">
        <f t="shared" si="292"/>
        <v>231.59872150524666</v>
      </c>
      <c r="HG21" s="24">
        <f t="shared" si="292"/>
        <v>231.59872150524666</v>
      </c>
      <c r="HH21" s="24">
        <f t="shared" si="292"/>
        <v>231.59872150524666</v>
      </c>
      <c r="HI21" s="24">
        <f t="shared" si="292"/>
        <v>231.59872150524666</v>
      </c>
      <c r="HJ21" s="24">
        <f t="shared" si="292"/>
        <v>231.59872150524666</v>
      </c>
      <c r="HK21" s="24">
        <f t="shared" si="292"/>
        <v>231.59872150524666</v>
      </c>
      <c r="HL21" s="24">
        <f t="shared" si="292"/>
        <v>231.59872150524666</v>
      </c>
      <c r="HM21" s="24">
        <f t="shared" si="292"/>
        <v>231.59872150524666</v>
      </c>
      <c r="HN21" s="24">
        <f t="shared" si="292"/>
        <v>231.59872150524666</v>
      </c>
      <c r="HO21" s="24">
        <f t="shared" si="292"/>
        <v>231.59872150524666</v>
      </c>
      <c r="HP21" s="24">
        <f t="shared" si="292"/>
        <v>231.59872150524666</v>
      </c>
      <c r="HQ21" s="24">
        <f t="shared" si="292"/>
        <v>231.59872150524666</v>
      </c>
      <c r="HR21" s="24">
        <f t="shared" si="292"/>
        <v>231.59872150524666</v>
      </c>
      <c r="HS21" s="24">
        <f t="shared" si="292"/>
        <v>231.59872150524666</v>
      </c>
      <c r="HT21" s="24">
        <f t="shared" si="292"/>
        <v>231.59872150524666</v>
      </c>
      <c r="HU21" s="24">
        <f t="shared" si="292"/>
        <v>231.59872150524666</v>
      </c>
      <c r="HV21" s="24">
        <f t="shared" si="292"/>
        <v>231.59872150524666</v>
      </c>
      <c r="HW21" s="24">
        <f t="shared" si="292"/>
        <v>231.59872150524666</v>
      </c>
      <c r="HX21" s="24">
        <f t="shared" si="292"/>
        <v>231.59872150524666</v>
      </c>
      <c r="HY21" s="24">
        <f t="shared" si="292"/>
        <v>231.59872150524666</v>
      </c>
      <c r="HZ21" s="24">
        <f t="shared" si="292"/>
        <v>231.59872150524666</v>
      </c>
      <c r="IA21" s="24">
        <f t="shared" si="292"/>
        <v>231.59872150524666</v>
      </c>
      <c r="IB21" s="24">
        <f t="shared" si="292"/>
        <v>231.59872150524666</v>
      </c>
      <c r="IC21" s="24">
        <f t="shared" si="292"/>
        <v>231.59872150524666</v>
      </c>
      <c r="ID21" s="24">
        <f t="shared" si="292"/>
        <v>231.59872150524666</v>
      </c>
      <c r="IE21" s="24">
        <f t="shared" si="292"/>
        <v>231.59872150524666</v>
      </c>
      <c r="IF21" s="24">
        <f t="shared" si="292"/>
        <v>231.59872150524666</v>
      </c>
      <c r="IG21" s="24">
        <f t="shared" si="292"/>
        <v>231.59872150524666</v>
      </c>
      <c r="IH21" s="24">
        <f t="shared" si="292"/>
        <v>231.59872150524666</v>
      </c>
      <c r="II21" s="24">
        <f t="shared" si="292"/>
        <v>231.59872150524666</v>
      </c>
      <c r="IJ21" s="24">
        <f t="shared" si="292"/>
        <v>231.59872150524666</v>
      </c>
      <c r="IK21" s="24">
        <f t="shared" si="292"/>
        <v>231.59872150524666</v>
      </c>
      <c r="IL21" s="24">
        <f t="shared" si="292"/>
        <v>231.59872150524666</v>
      </c>
      <c r="IM21" s="24">
        <f t="shared" si="292"/>
        <v>231.59872150524666</v>
      </c>
      <c r="IN21" s="24">
        <f t="shared" si="292"/>
        <v>231.59872150524666</v>
      </c>
    </row>
    <row r="22" spans="2:248" x14ac:dyDescent="0.3">
      <c r="C22" s="42"/>
      <c r="F22" s="22" t="s">
        <v>496</v>
      </c>
      <c r="G22" s="24">
        <f>G15*$C$15</f>
        <v>1.0770715233385599</v>
      </c>
      <c r="H22" s="24">
        <f t="shared" ref="H22:BS22" si="293">H15*$C$15</f>
        <v>1.3510634020825796</v>
      </c>
      <c r="I22" s="24">
        <f t="shared" si="293"/>
        <v>1.7006392473766736</v>
      </c>
      <c r="J22" s="24">
        <f t="shared" si="293"/>
        <v>2.324206971414787</v>
      </c>
      <c r="K22" s="24">
        <f t="shared" si="293"/>
        <v>4.4027660515418328</v>
      </c>
      <c r="L22" s="24">
        <f t="shared" si="293"/>
        <v>6.1695412696498213</v>
      </c>
      <c r="M22" s="24">
        <f t="shared" si="293"/>
        <v>7.3788847344510113</v>
      </c>
      <c r="N22" s="24">
        <f t="shared" si="293"/>
        <v>9.655851726772001</v>
      </c>
      <c r="O22" s="24">
        <f t="shared" si="293"/>
        <v>10.921883166485747</v>
      </c>
      <c r="P22" s="24">
        <f t="shared" si="293"/>
        <v>13.576769991557111</v>
      </c>
      <c r="Q22" s="24">
        <f t="shared" si="293"/>
        <v>17.762232139267478</v>
      </c>
      <c r="R22" s="24">
        <f t="shared" si="293"/>
        <v>19.368391428456558</v>
      </c>
      <c r="S22" s="24">
        <f t="shared" si="293"/>
        <v>34.220640855546172</v>
      </c>
      <c r="T22" s="24">
        <f t="shared" si="293"/>
        <v>42.799421058979618</v>
      </c>
      <c r="U22" s="24">
        <f t="shared" si="293"/>
        <v>54.212600008040845</v>
      </c>
      <c r="V22" s="24">
        <f t="shared" si="293"/>
        <v>67.912193945241825</v>
      </c>
      <c r="W22" s="24">
        <f t="shared" si="293"/>
        <v>86.600329674747712</v>
      </c>
      <c r="X22" s="24">
        <f t="shared" si="293"/>
        <v>115.20886101395087</v>
      </c>
      <c r="Y22" s="24">
        <f t="shared" si="293"/>
        <v>143.25996059984723</v>
      </c>
      <c r="Z22" s="24">
        <f t="shared" si="293"/>
        <v>185.19016604350099</v>
      </c>
      <c r="AA22" s="24">
        <f t="shared" si="293"/>
        <v>206.87331644755358</v>
      </c>
      <c r="AB22" s="24">
        <f t="shared" si="293"/>
        <v>231.59872150524666</v>
      </c>
      <c r="AC22" s="24">
        <f t="shared" si="293"/>
        <v>324.23821010734531</v>
      </c>
      <c r="AD22" s="24">
        <f t="shared" si="293"/>
        <v>453.93349415028342</v>
      </c>
      <c r="AE22" s="24">
        <f t="shared" si="293"/>
        <v>635.50689181039672</v>
      </c>
      <c r="AF22" s="24">
        <f t="shared" si="293"/>
        <v>889.7096485345553</v>
      </c>
      <c r="AG22" s="24">
        <f t="shared" si="293"/>
        <v>1245.5935079483775</v>
      </c>
      <c r="AH22" s="24">
        <f t="shared" si="293"/>
        <v>1743.8309111277285</v>
      </c>
      <c r="AI22" s="24">
        <f t="shared" si="293"/>
        <v>2441.3632755788199</v>
      </c>
      <c r="AJ22" s="24">
        <f t="shared" si="293"/>
        <v>3417.9085858103476</v>
      </c>
      <c r="AK22" s="24">
        <f t="shared" si="293"/>
        <v>4785.0720201344857</v>
      </c>
      <c r="AL22" s="24">
        <f t="shared" si="293"/>
        <v>6699.1008281882796</v>
      </c>
      <c r="AM22" s="24">
        <f t="shared" si="293"/>
        <v>9378.7411594635905</v>
      </c>
      <c r="AN22" s="24">
        <f t="shared" si="293"/>
        <v>13130.237623249026</v>
      </c>
      <c r="AO22" s="24">
        <f t="shared" si="293"/>
        <v>18382.332672548633</v>
      </c>
      <c r="AP22" s="24">
        <f t="shared" si="293"/>
        <v>25735.265741568084</v>
      </c>
      <c r="AQ22" s="24">
        <f t="shared" si="293"/>
        <v>36029.372038195317</v>
      </c>
      <c r="AR22" s="24">
        <f t="shared" si="293"/>
        <v>50441.12085347344</v>
      </c>
      <c r="AS22" s="24">
        <f t="shared" si="293"/>
        <v>70617.569194862808</v>
      </c>
      <c r="AT22" s="24">
        <f t="shared" si="293"/>
        <v>98864.596872807932</v>
      </c>
      <c r="AU22" s="24">
        <f t="shared" si="293"/>
        <v>138410.4356219311</v>
      </c>
      <c r="AV22" s="24">
        <f t="shared" si="293"/>
        <v>193774.60987070354</v>
      </c>
      <c r="AW22" s="24">
        <f t="shared" si="293"/>
        <v>271284.45381898497</v>
      </c>
      <c r="AX22" s="24">
        <f t="shared" si="293"/>
        <v>316636.13347806857</v>
      </c>
      <c r="AY22" s="24">
        <f t="shared" si="293"/>
        <v>316636.13347806857</v>
      </c>
      <c r="AZ22" s="24">
        <f t="shared" si="293"/>
        <v>316636.13347806857</v>
      </c>
      <c r="BA22" s="24">
        <f t="shared" si="293"/>
        <v>316636.13347806857</v>
      </c>
      <c r="BB22" s="24">
        <f t="shared" si="293"/>
        <v>316636.13347806857</v>
      </c>
      <c r="BC22" s="24">
        <f t="shared" si="293"/>
        <v>316636.13347806857</v>
      </c>
      <c r="BD22" s="24">
        <f t="shared" si="293"/>
        <v>316636.13347806857</v>
      </c>
      <c r="BE22" s="24">
        <f t="shared" si="293"/>
        <v>316636.13347806857</v>
      </c>
      <c r="BF22" s="24">
        <f t="shared" si="293"/>
        <v>316636.13347806857</v>
      </c>
      <c r="BG22" s="24">
        <f t="shared" si="293"/>
        <v>316636.13347806857</v>
      </c>
      <c r="BH22" s="24">
        <f t="shared" si="293"/>
        <v>316636.13347806857</v>
      </c>
      <c r="BI22" s="24">
        <f t="shared" si="293"/>
        <v>316636.13347806857</v>
      </c>
      <c r="BJ22" s="24">
        <f t="shared" si="293"/>
        <v>316636.13347806857</v>
      </c>
      <c r="BK22" s="24">
        <f t="shared" si="293"/>
        <v>316636.13347806857</v>
      </c>
      <c r="BL22" s="24">
        <f t="shared" si="293"/>
        <v>316636.13347806857</v>
      </c>
      <c r="BM22" s="24">
        <f t="shared" si="293"/>
        <v>316636.13347806857</v>
      </c>
      <c r="BN22" s="24">
        <f t="shared" si="293"/>
        <v>316636.13347806857</v>
      </c>
      <c r="BO22" s="24">
        <f t="shared" si="293"/>
        <v>316636.13347806857</v>
      </c>
      <c r="BP22" s="24">
        <f t="shared" si="293"/>
        <v>316636.13347806857</v>
      </c>
      <c r="BQ22" s="24">
        <f t="shared" si="293"/>
        <v>316636.13347806857</v>
      </c>
      <c r="BR22" s="24">
        <f t="shared" si="293"/>
        <v>316636.13347806857</v>
      </c>
      <c r="BS22" s="24">
        <f t="shared" si="293"/>
        <v>316636.13347806857</v>
      </c>
      <c r="BT22" s="24">
        <f t="shared" ref="BT22:EE22" si="294">BT15*$C$15</f>
        <v>316636.13347806857</v>
      </c>
      <c r="BU22" s="24">
        <f t="shared" si="294"/>
        <v>316636.13347806857</v>
      </c>
      <c r="BV22" s="24">
        <f t="shared" si="294"/>
        <v>316636.13347806857</v>
      </c>
      <c r="BW22" s="24">
        <f t="shared" si="294"/>
        <v>316636.13347806857</v>
      </c>
      <c r="BX22" s="24">
        <f t="shared" si="294"/>
        <v>316636.13347806857</v>
      </c>
      <c r="BY22" s="24">
        <f t="shared" si="294"/>
        <v>316636.13347806857</v>
      </c>
      <c r="BZ22" s="24">
        <f t="shared" si="294"/>
        <v>316636.13347806857</v>
      </c>
      <c r="CA22" s="24">
        <f t="shared" si="294"/>
        <v>316636.13347806857</v>
      </c>
      <c r="CB22" s="24">
        <f t="shared" si="294"/>
        <v>316636.13347806857</v>
      </c>
      <c r="CC22" s="24">
        <f t="shared" si="294"/>
        <v>316636.13347806857</v>
      </c>
      <c r="CD22" s="24">
        <f t="shared" si="294"/>
        <v>316636.13347806857</v>
      </c>
      <c r="CE22" s="24">
        <f t="shared" si="294"/>
        <v>316636.13347806857</v>
      </c>
      <c r="CF22" s="24">
        <f t="shared" si="294"/>
        <v>316636.13347806857</v>
      </c>
      <c r="CG22" s="24">
        <f t="shared" si="294"/>
        <v>316636.13347806857</v>
      </c>
      <c r="CH22" s="24">
        <f t="shared" si="294"/>
        <v>316636.13347806857</v>
      </c>
      <c r="CI22" s="24">
        <f t="shared" si="294"/>
        <v>316636.13347806857</v>
      </c>
      <c r="CJ22" s="24">
        <f t="shared" si="294"/>
        <v>316636.13347806857</v>
      </c>
      <c r="CK22" s="24">
        <f t="shared" si="294"/>
        <v>316636.13347806857</v>
      </c>
      <c r="CL22" s="24">
        <f t="shared" si="294"/>
        <v>316636.13347806857</v>
      </c>
      <c r="CM22" s="24">
        <f t="shared" si="294"/>
        <v>316636.13347806857</v>
      </c>
      <c r="CN22" s="24">
        <f t="shared" si="294"/>
        <v>316636.13347806857</v>
      </c>
      <c r="CO22" s="24">
        <f t="shared" si="294"/>
        <v>316636.13347806857</v>
      </c>
      <c r="CP22" s="24">
        <f t="shared" si="294"/>
        <v>316636.13347806857</v>
      </c>
      <c r="CQ22" s="24">
        <f t="shared" si="294"/>
        <v>316636.13347806857</v>
      </c>
      <c r="CR22" s="24">
        <f t="shared" si="294"/>
        <v>316636.13347806857</v>
      </c>
      <c r="CS22" s="24">
        <f t="shared" si="294"/>
        <v>316636.13347806857</v>
      </c>
      <c r="CT22" s="24">
        <f t="shared" si="294"/>
        <v>316636.13347806857</v>
      </c>
      <c r="CU22" s="24">
        <f t="shared" si="294"/>
        <v>316636.13347806857</v>
      </c>
      <c r="CV22" s="24">
        <f t="shared" si="294"/>
        <v>316636.13347806857</v>
      </c>
      <c r="CW22" s="24">
        <f t="shared" si="294"/>
        <v>316636.13347806857</v>
      </c>
      <c r="CX22" s="24">
        <f t="shared" si="294"/>
        <v>316636.13347806857</v>
      </c>
      <c r="CY22" s="24">
        <f t="shared" si="294"/>
        <v>316636.13347806857</v>
      </c>
      <c r="CZ22" s="24">
        <f t="shared" si="294"/>
        <v>316636.13347806857</v>
      </c>
      <c r="DA22" s="24">
        <f t="shared" si="294"/>
        <v>316636.13347806857</v>
      </c>
      <c r="DB22" s="24">
        <f t="shared" si="294"/>
        <v>316636.13347806857</v>
      </c>
      <c r="DC22" s="24">
        <f t="shared" si="294"/>
        <v>316636.13347806857</v>
      </c>
      <c r="DD22" s="24">
        <f t="shared" si="294"/>
        <v>316636.13347806857</v>
      </c>
      <c r="DE22" s="24">
        <f t="shared" si="294"/>
        <v>316636.13347806857</v>
      </c>
      <c r="DF22" s="24">
        <f t="shared" si="294"/>
        <v>316636.13347806857</v>
      </c>
      <c r="DG22" s="24">
        <f t="shared" si="294"/>
        <v>316636.13347806857</v>
      </c>
      <c r="DH22" s="24">
        <f t="shared" si="294"/>
        <v>316636.13347806857</v>
      </c>
      <c r="DI22" s="24">
        <f t="shared" si="294"/>
        <v>316636.13347806857</v>
      </c>
      <c r="DJ22" s="24">
        <f t="shared" si="294"/>
        <v>316636.13347806857</v>
      </c>
      <c r="DK22" s="24">
        <f t="shared" si="294"/>
        <v>316636.13347806857</v>
      </c>
      <c r="DL22" s="24">
        <f t="shared" si="294"/>
        <v>316636.13347806857</v>
      </c>
      <c r="DM22" s="24">
        <f t="shared" si="294"/>
        <v>316636.13347806857</v>
      </c>
      <c r="DN22" s="24">
        <f t="shared" si="294"/>
        <v>316636.13347806857</v>
      </c>
      <c r="DO22" s="24">
        <f t="shared" si="294"/>
        <v>316636.13347806857</v>
      </c>
      <c r="DP22" s="24">
        <f t="shared" si="294"/>
        <v>316636.13347806857</v>
      </c>
      <c r="DQ22" s="24">
        <f t="shared" si="294"/>
        <v>316636.13347806857</v>
      </c>
      <c r="DR22" s="24">
        <f t="shared" si="294"/>
        <v>316636.13347806857</v>
      </c>
      <c r="DS22" s="24">
        <f t="shared" si="294"/>
        <v>316636.13347806857</v>
      </c>
      <c r="DT22" s="24">
        <f t="shared" si="294"/>
        <v>316636.13347806857</v>
      </c>
      <c r="DU22" s="24">
        <f t="shared" si="294"/>
        <v>316636.13347806857</v>
      </c>
      <c r="DV22" s="24">
        <f t="shared" si="294"/>
        <v>316636.13347806857</v>
      </c>
      <c r="DW22" s="24">
        <f t="shared" si="294"/>
        <v>316636.13347806857</v>
      </c>
      <c r="DX22" s="24">
        <f t="shared" si="294"/>
        <v>316636.13347806857</v>
      </c>
      <c r="DY22" s="24">
        <f t="shared" si="294"/>
        <v>316636.13347806857</v>
      </c>
      <c r="DZ22" s="24">
        <f t="shared" si="294"/>
        <v>316636.13347806857</v>
      </c>
      <c r="EA22" s="24">
        <f t="shared" si="294"/>
        <v>316636.13347806857</v>
      </c>
      <c r="EB22" s="24">
        <f t="shared" si="294"/>
        <v>316636.13347806857</v>
      </c>
      <c r="EC22" s="24">
        <f t="shared" si="294"/>
        <v>316636.13347806857</v>
      </c>
      <c r="ED22" s="24">
        <f t="shared" si="294"/>
        <v>316636.13347806857</v>
      </c>
      <c r="EE22" s="24">
        <f t="shared" si="294"/>
        <v>316636.13347806857</v>
      </c>
      <c r="EF22" s="24">
        <f t="shared" ref="EF22:GQ22" si="295">EF15*$C$15</f>
        <v>316636.13347806857</v>
      </c>
      <c r="EG22" s="24">
        <f t="shared" si="295"/>
        <v>316636.13347806857</v>
      </c>
      <c r="EH22" s="24">
        <f t="shared" si="295"/>
        <v>316636.13347806857</v>
      </c>
      <c r="EI22" s="24">
        <f t="shared" si="295"/>
        <v>316636.13347806857</v>
      </c>
      <c r="EJ22" s="24">
        <f t="shared" si="295"/>
        <v>316636.13347806857</v>
      </c>
      <c r="EK22" s="24">
        <f t="shared" si="295"/>
        <v>316636.13347806857</v>
      </c>
      <c r="EL22" s="24">
        <f t="shared" si="295"/>
        <v>316636.13347806857</v>
      </c>
      <c r="EM22" s="24">
        <f t="shared" si="295"/>
        <v>316636.13347806857</v>
      </c>
      <c r="EN22" s="24">
        <f t="shared" si="295"/>
        <v>316636.13347806857</v>
      </c>
      <c r="EO22" s="24">
        <f t="shared" si="295"/>
        <v>316636.13347806857</v>
      </c>
      <c r="EP22" s="24">
        <f t="shared" si="295"/>
        <v>316636.13347806857</v>
      </c>
      <c r="EQ22" s="24">
        <f t="shared" si="295"/>
        <v>316636.13347806857</v>
      </c>
      <c r="ER22" s="24">
        <f t="shared" si="295"/>
        <v>316636.13347806857</v>
      </c>
      <c r="ES22" s="24">
        <f t="shared" si="295"/>
        <v>316636.13347806857</v>
      </c>
      <c r="ET22" s="24">
        <f t="shared" si="295"/>
        <v>316636.13347806857</v>
      </c>
      <c r="EU22" s="24">
        <f t="shared" si="295"/>
        <v>316636.13347806857</v>
      </c>
      <c r="EV22" s="24">
        <f t="shared" si="295"/>
        <v>316636.13347806857</v>
      </c>
      <c r="EW22" s="24">
        <f t="shared" si="295"/>
        <v>316636.13347806857</v>
      </c>
      <c r="EX22" s="24">
        <f t="shared" si="295"/>
        <v>316636.13347806857</v>
      </c>
      <c r="EY22" s="24">
        <f t="shared" si="295"/>
        <v>316636.13347806857</v>
      </c>
      <c r="EZ22" s="24">
        <f t="shared" si="295"/>
        <v>316636.13347806857</v>
      </c>
      <c r="FA22" s="24">
        <f t="shared" si="295"/>
        <v>316636.13347806857</v>
      </c>
      <c r="FB22" s="24">
        <f t="shared" si="295"/>
        <v>316636.13347806857</v>
      </c>
      <c r="FC22" s="24">
        <f t="shared" si="295"/>
        <v>316636.13347806857</v>
      </c>
      <c r="FD22" s="24">
        <f t="shared" si="295"/>
        <v>316636.13347806857</v>
      </c>
      <c r="FE22" s="24">
        <f t="shared" si="295"/>
        <v>316636.13347806857</v>
      </c>
      <c r="FF22" s="24">
        <f t="shared" si="295"/>
        <v>316636.13347806857</v>
      </c>
      <c r="FG22" s="24">
        <f t="shared" si="295"/>
        <v>316636.13347806857</v>
      </c>
      <c r="FH22" s="24">
        <f t="shared" si="295"/>
        <v>316636.13347806857</v>
      </c>
      <c r="FI22" s="24">
        <f t="shared" si="295"/>
        <v>316636.13347806857</v>
      </c>
      <c r="FJ22" s="24">
        <f t="shared" si="295"/>
        <v>316636.13347806857</v>
      </c>
      <c r="FK22" s="24">
        <f t="shared" si="295"/>
        <v>316636.13347806857</v>
      </c>
      <c r="FL22" s="24">
        <f t="shared" si="295"/>
        <v>316636.13347806857</v>
      </c>
      <c r="FM22" s="24">
        <f t="shared" si="295"/>
        <v>316636.13347806857</v>
      </c>
      <c r="FN22" s="24">
        <f t="shared" si="295"/>
        <v>316636.13347806857</v>
      </c>
      <c r="FO22" s="24">
        <f t="shared" si="295"/>
        <v>316636.13347806857</v>
      </c>
      <c r="FP22" s="24">
        <f t="shared" si="295"/>
        <v>316636.13347806857</v>
      </c>
      <c r="FQ22" s="24">
        <f t="shared" si="295"/>
        <v>316636.13347806857</v>
      </c>
      <c r="FR22" s="24">
        <f t="shared" si="295"/>
        <v>316636.13347806857</v>
      </c>
      <c r="FS22" s="24">
        <f t="shared" si="295"/>
        <v>316636.13347806857</v>
      </c>
      <c r="FT22" s="24">
        <f t="shared" si="295"/>
        <v>316636.13347806857</v>
      </c>
      <c r="FU22" s="24">
        <f t="shared" si="295"/>
        <v>316636.13347806857</v>
      </c>
      <c r="FV22" s="24">
        <f t="shared" si="295"/>
        <v>316636.13347806857</v>
      </c>
      <c r="FW22" s="24">
        <f t="shared" si="295"/>
        <v>316636.13347806857</v>
      </c>
      <c r="FX22" s="24">
        <f t="shared" si="295"/>
        <v>316636.13347806857</v>
      </c>
      <c r="FY22" s="24">
        <f t="shared" si="295"/>
        <v>316636.13347806857</v>
      </c>
      <c r="FZ22" s="24">
        <f t="shared" si="295"/>
        <v>316636.13347806857</v>
      </c>
      <c r="GA22" s="24">
        <f t="shared" si="295"/>
        <v>316636.13347806857</v>
      </c>
      <c r="GB22" s="24">
        <f t="shared" si="295"/>
        <v>316636.13347806857</v>
      </c>
      <c r="GC22" s="24">
        <f t="shared" si="295"/>
        <v>316636.13347806857</v>
      </c>
      <c r="GD22" s="24">
        <f t="shared" si="295"/>
        <v>316636.13347806857</v>
      </c>
      <c r="GE22" s="24">
        <f t="shared" si="295"/>
        <v>316636.13347806857</v>
      </c>
      <c r="GF22" s="24">
        <f t="shared" si="295"/>
        <v>316636.13347806857</v>
      </c>
      <c r="GG22" s="24">
        <f t="shared" si="295"/>
        <v>316636.13347806857</v>
      </c>
      <c r="GH22" s="24">
        <f t="shared" si="295"/>
        <v>316636.13347806857</v>
      </c>
      <c r="GI22" s="24">
        <f t="shared" si="295"/>
        <v>316636.13347806857</v>
      </c>
      <c r="GJ22" s="24">
        <f t="shared" si="295"/>
        <v>316636.13347806857</v>
      </c>
      <c r="GK22" s="24">
        <f t="shared" si="295"/>
        <v>316636.13347806857</v>
      </c>
      <c r="GL22" s="24">
        <f t="shared" si="295"/>
        <v>316636.13347806857</v>
      </c>
      <c r="GM22" s="24">
        <f t="shared" si="295"/>
        <v>316636.13347806857</v>
      </c>
      <c r="GN22" s="24">
        <f t="shared" si="295"/>
        <v>316636.13347806857</v>
      </c>
      <c r="GO22" s="24">
        <f t="shared" si="295"/>
        <v>316636.13347806857</v>
      </c>
      <c r="GP22" s="24">
        <f t="shared" si="295"/>
        <v>316636.13347806857</v>
      </c>
      <c r="GQ22" s="24">
        <f t="shared" si="295"/>
        <v>316636.13347806857</v>
      </c>
      <c r="GR22" s="24">
        <f t="shared" ref="GR22:IN22" si="296">GR15*$C$15</f>
        <v>316636.13347806857</v>
      </c>
      <c r="GS22" s="24">
        <f t="shared" si="296"/>
        <v>316636.13347806857</v>
      </c>
      <c r="GT22" s="24">
        <f t="shared" si="296"/>
        <v>316636.13347806857</v>
      </c>
      <c r="GU22" s="24">
        <f t="shared" si="296"/>
        <v>316636.13347806857</v>
      </c>
      <c r="GV22" s="24">
        <f t="shared" si="296"/>
        <v>316636.13347806857</v>
      </c>
      <c r="GW22" s="24">
        <f t="shared" si="296"/>
        <v>316636.13347806857</v>
      </c>
      <c r="GX22" s="24">
        <f t="shared" si="296"/>
        <v>316636.13347806857</v>
      </c>
      <c r="GY22" s="24">
        <f t="shared" si="296"/>
        <v>316636.13347806857</v>
      </c>
      <c r="GZ22" s="24">
        <f t="shared" si="296"/>
        <v>316636.13347806857</v>
      </c>
      <c r="HA22" s="24">
        <f t="shared" si="296"/>
        <v>316636.13347806857</v>
      </c>
      <c r="HB22" s="24">
        <f t="shared" si="296"/>
        <v>316636.13347806857</v>
      </c>
      <c r="HC22" s="24">
        <f t="shared" si="296"/>
        <v>316636.13347806857</v>
      </c>
      <c r="HD22" s="24">
        <f t="shared" si="296"/>
        <v>316636.13347806857</v>
      </c>
      <c r="HE22" s="24">
        <f t="shared" si="296"/>
        <v>316636.13347806857</v>
      </c>
      <c r="HF22" s="24">
        <f t="shared" si="296"/>
        <v>316636.13347806857</v>
      </c>
      <c r="HG22" s="24">
        <f t="shared" si="296"/>
        <v>316636.13347806857</v>
      </c>
      <c r="HH22" s="24">
        <f t="shared" si="296"/>
        <v>316636.13347806857</v>
      </c>
      <c r="HI22" s="24">
        <f t="shared" si="296"/>
        <v>316636.13347806857</v>
      </c>
      <c r="HJ22" s="24">
        <f t="shared" si="296"/>
        <v>316636.13347806857</v>
      </c>
      <c r="HK22" s="24">
        <f t="shared" si="296"/>
        <v>316636.13347806857</v>
      </c>
      <c r="HL22" s="24">
        <f t="shared" si="296"/>
        <v>316636.13347806857</v>
      </c>
      <c r="HM22" s="24">
        <f t="shared" si="296"/>
        <v>316636.13347806857</v>
      </c>
      <c r="HN22" s="24">
        <f t="shared" si="296"/>
        <v>316636.13347806857</v>
      </c>
      <c r="HO22" s="24">
        <f t="shared" si="296"/>
        <v>316636.13347806857</v>
      </c>
      <c r="HP22" s="24">
        <f t="shared" si="296"/>
        <v>316636.13347806857</v>
      </c>
      <c r="HQ22" s="24">
        <f t="shared" si="296"/>
        <v>316636.13347806857</v>
      </c>
      <c r="HR22" s="24">
        <f t="shared" si="296"/>
        <v>316636.13347806857</v>
      </c>
      <c r="HS22" s="24">
        <f t="shared" si="296"/>
        <v>316636.13347806857</v>
      </c>
      <c r="HT22" s="24">
        <f t="shared" si="296"/>
        <v>316636.13347806857</v>
      </c>
      <c r="HU22" s="24">
        <f t="shared" si="296"/>
        <v>316636.13347806857</v>
      </c>
      <c r="HV22" s="24">
        <f t="shared" si="296"/>
        <v>316636.13347806857</v>
      </c>
      <c r="HW22" s="24">
        <f t="shared" si="296"/>
        <v>316636.13347806857</v>
      </c>
      <c r="HX22" s="24">
        <f t="shared" si="296"/>
        <v>316636.13347806857</v>
      </c>
      <c r="HY22" s="24">
        <f t="shared" si="296"/>
        <v>316636.13347806857</v>
      </c>
      <c r="HZ22" s="24">
        <f t="shared" si="296"/>
        <v>316636.13347806857</v>
      </c>
      <c r="IA22" s="24">
        <f t="shared" si="296"/>
        <v>316636.13347806857</v>
      </c>
      <c r="IB22" s="24">
        <f t="shared" si="296"/>
        <v>316636.13347806857</v>
      </c>
      <c r="IC22" s="24">
        <f t="shared" si="296"/>
        <v>316636.13347806857</v>
      </c>
      <c r="ID22" s="24">
        <f t="shared" si="296"/>
        <v>316636.13347806857</v>
      </c>
      <c r="IE22" s="24">
        <f t="shared" si="296"/>
        <v>316636.13347806857</v>
      </c>
      <c r="IF22" s="24">
        <f t="shared" si="296"/>
        <v>316636.13347806857</v>
      </c>
      <c r="IG22" s="24">
        <f t="shared" si="296"/>
        <v>316636.13347806857</v>
      </c>
      <c r="IH22" s="24">
        <f t="shared" si="296"/>
        <v>316636.13347806857</v>
      </c>
      <c r="II22" s="24">
        <f t="shared" si="296"/>
        <v>316636.13347806857</v>
      </c>
      <c r="IJ22" s="24">
        <f t="shared" si="296"/>
        <v>316636.13347806857</v>
      </c>
      <c r="IK22" s="24">
        <f t="shared" si="296"/>
        <v>316636.13347806857</v>
      </c>
      <c r="IL22" s="24">
        <f t="shared" si="296"/>
        <v>316636.13347806857</v>
      </c>
      <c r="IM22" s="24">
        <f t="shared" si="296"/>
        <v>316636.13347806857</v>
      </c>
      <c r="IN22" s="24">
        <f t="shared" si="296"/>
        <v>316636.13347806857</v>
      </c>
    </row>
    <row r="23" spans="2:248" x14ac:dyDescent="0.3">
      <c r="B23" s="19" t="s">
        <v>502</v>
      </c>
      <c r="C23" s="56">
        <f>IF(VLOOKUP(B2,Country_Data!C:J,8,FALSE)="","Not initiated",VLOOKUP(B2,Country_Data!C:J,8,FALSE))</f>
        <v>43900</v>
      </c>
      <c r="F23" s="22" t="s">
        <v>475</v>
      </c>
      <c r="G23" s="27">
        <f t="shared" ref="G23:AE23" ca="1" si="297">IF(G3=TODAY(),1,-1000)</f>
        <v>-1000</v>
      </c>
      <c r="H23" s="27">
        <f t="shared" ca="1" si="297"/>
        <v>-1000</v>
      </c>
      <c r="I23" s="27">
        <f t="shared" ca="1" si="297"/>
        <v>-1000</v>
      </c>
      <c r="J23" s="27">
        <f t="shared" ca="1" si="297"/>
        <v>-1000</v>
      </c>
      <c r="K23" s="27">
        <f t="shared" ca="1" si="297"/>
        <v>-1000</v>
      </c>
      <c r="L23" s="27">
        <f t="shared" ca="1" si="297"/>
        <v>-1000</v>
      </c>
      <c r="M23" s="27">
        <f t="shared" ca="1" si="297"/>
        <v>-1000</v>
      </c>
      <c r="N23" s="27">
        <f t="shared" ca="1" si="297"/>
        <v>-1000</v>
      </c>
      <c r="O23" s="27">
        <f t="shared" ca="1" si="297"/>
        <v>-1000</v>
      </c>
      <c r="P23" s="27">
        <f t="shared" ca="1" si="297"/>
        <v>-1000</v>
      </c>
      <c r="Q23" s="27">
        <f t="shared" ca="1" si="297"/>
        <v>-1000</v>
      </c>
      <c r="R23" s="27">
        <f t="shared" ca="1" si="297"/>
        <v>-1000</v>
      </c>
      <c r="S23" s="27">
        <f t="shared" ca="1" si="297"/>
        <v>-1000</v>
      </c>
      <c r="T23" s="27">
        <f t="shared" ca="1" si="297"/>
        <v>-1000</v>
      </c>
      <c r="U23" s="27">
        <f t="shared" ca="1" si="297"/>
        <v>-1000</v>
      </c>
      <c r="V23" s="27">
        <f t="shared" ca="1" si="297"/>
        <v>-1000</v>
      </c>
      <c r="W23" s="27">
        <f t="shared" ca="1" si="297"/>
        <v>-1000</v>
      </c>
      <c r="X23" s="27">
        <f t="shared" ca="1" si="297"/>
        <v>-1000</v>
      </c>
      <c r="Y23" s="27">
        <f t="shared" ca="1" si="297"/>
        <v>-1000</v>
      </c>
      <c r="Z23" s="27">
        <f t="shared" ca="1" si="297"/>
        <v>-1000</v>
      </c>
      <c r="AA23" s="27">
        <f t="shared" ca="1" si="297"/>
        <v>-1000</v>
      </c>
      <c r="AB23" s="27">
        <f t="shared" ca="1" si="297"/>
        <v>-1000</v>
      </c>
      <c r="AC23" s="27">
        <f t="shared" ca="1" si="297"/>
        <v>-1000</v>
      </c>
      <c r="AD23" s="27">
        <f t="shared" ca="1" si="297"/>
        <v>1</v>
      </c>
      <c r="AE23" s="27">
        <f t="shared" ca="1" si="297"/>
        <v>-1000</v>
      </c>
      <c r="AF23" s="27">
        <f ca="1">IF(AF3=TODAY(),1,-1000)</f>
        <v>-1000</v>
      </c>
      <c r="AG23" s="27">
        <f t="shared" ref="AG23:CR23" ca="1" si="298">IF(AG3=TODAY(),1,-1000)</f>
        <v>-1000</v>
      </c>
      <c r="AH23" s="27">
        <f t="shared" ca="1" si="298"/>
        <v>-1000</v>
      </c>
      <c r="AI23" s="27">
        <f t="shared" ca="1" si="298"/>
        <v>-1000</v>
      </c>
      <c r="AJ23" s="27">
        <f t="shared" ca="1" si="298"/>
        <v>-1000</v>
      </c>
      <c r="AK23" s="27">
        <f t="shared" ca="1" si="298"/>
        <v>-1000</v>
      </c>
      <c r="AL23" s="27">
        <f t="shared" ca="1" si="298"/>
        <v>-1000</v>
      </c>
      <c r="AM23" s="27">
        <f t="shared" ca="1" si="298"/>
        <v>-1000</v>
      </c>
      <c r="AN23" s="27">
        <f t="shared" ca="1" si="298"/>
        <v>-1000</v>
      </c>
      <c r="AO23" s="27">
        <f t="shared" ca="1" si="298"/>
        <v>-1000</v>
      </c>
      <c r="AP23" s="27">
        <f t="shared" ca="1" si="298"/>
        <v>-1000</v>
      </c>
      <c r="AQ23" s="27">
        <f t="shared" ca="1" si="298"/>
        <v>-1000</v>
      </c>
      <c r="AR23" s="27">
        <f t="shared" ca="1" si="298"/>
        <v>-1000</v>
      </c>
      <c r="AS23" s="27">
        <f t="shared" ca="1" si="298"/>
        <v>-1000</v>
      </c>
      <c r="AT23" s="27">
        <f t="shared" ca="1" si="298"/>
        <v>-1000</v>
      </c>
      <c r="AU23" s="27">
        <f t="shared" ca="1" si="298"/>
        <v>-1000</v>
      </c>
      <c r="AV23" s="27">
        <f t="shared" ca="1" si="298"/>
        <v>-1000</v>
      </c>
      <c r="AW23" s="27">
        <f t="shared" ca="1" si="298"/>
        <v>-1000</v>
      </c>
      <c r="AX23" s="27">
        <f t="shared" ca="1" si="298"/>
        <v>-1000</v>
      </c>
      <c r="AY23" s="27">
        <f t="shared" ca="1" si="298"/>
        <v>-1000</v>
      </c>
      <c r="AZ23" s="27">
        <f t="shared" ca="1" si="298"/>
        <v>-1000</v>
      </c>
      <c r="BA23" s="27">
        <f t="shared" ca="1" si="298"/>
        <v>-1000</v>
      </c>
      <c r="BB23" s="27">
        <f t="shared" ca="1" si="298"/>
        <v>-1000</v>
      </c>
      <c r="BC23" s="27">
        <f t="shared" ca="1" si="298"/>
        <v>-1000</v>
      </c>
      <c r="BD23" s="27">
        <f t="shared" ca="1" si="298"/>
        <v>-1000</v>
      </c>
      <c r="BE23" s="27">
        <f t="shared" ca="1" si="298"/>
        <v>-1000</v>
      </c>
      <c r="BF23" s="27">
        <f t="shared" ca="1" si="298"/>
        <v>-1000</v>
      </c>
      <c r="BG23" s="27">
        <f t="shared" ca="1" si="298"/>
        <v>-1000</v>
      </c>
      <c r="BH23" s="27">
        <f t="shared" ca="1" si="298"/>
        <v>-1000</v>
      </c>
      <c r="BI23" s="27">
        <f t="shared" ca="1" si="298"/>
        <v>-1000</v>
      </c>
      <c r="BJ23" s="27">
        <f t="shared" ca="1" si="298"/>
        <v>-1000</v>
      </c>
      <c r="BK23" s="27">
        <f t="shared" ca="1" si="298"/>
        <v>-1000</v>
      </c>
      <c r="BL23" s="27">
        <f t="shared" ca="1" si="298"/>
        <v>-1000</v>
      </c>
      <c r="BM23" s="27">
        <f t="shared" ca="1" si="298"/>
        <v>-1000</v>
      </c>
      <c r="BN23" s="27">
        <f t="shared" ca="1" si="298"/>
        <v>-1000</v>
      </c>
      <c r="BO23" s="27">
        <f t="shared" ca="1" si="298"/>
        <v>-1000</v>
      </c>
      <c r="BP23" s="27">
        <f t="shared" ca="1" si="298"/>
        <v>-1000</v>
      </c>
      <c r="BQ23" s="27">
        <f t="shared" ca="1" si="298"/>
        <v>-1000</v>
      </c>
      <c r="BR23" s="27">
        <f t="shared" ca="1" si="298"/>
        <v>-1000</v>
      </c>
      <c r="BS23" s="27">
        <f t="shared" ca="1" si="298"/>
        <v>-1000</v>
      </c>
      <c r="BT23" s="27">
        <f t="shared" ca="1" si="298"/>
        <v>-1000</v>
      </c>
      <c r="BU23" s="27">
        <f t="shared" ca="1" si="298"/>
        <v>-1000</v>
      </c>
      <c r="BV23" s="27">
        <f t="shared" ca="1" si="298"/>
        <v>-1000</v>
      </c>
      <c r="BW23" s="27">
        <f t="shared" ca="1" si="298"/>
        <v>-1000</v>
      </c>
      <c r="BX23" s="27">
        <f t="shared" ca="1" si="298"/>
        <v>-1000</v>
      </c>
      <c r="BY23" s="27">
        <f t="shared" ca="1" si="298"/>
        <v>-1000</v>
      </c>
      <c r="BZ23" s="27">
        <f t="shared" ca="1" si="298"/>
        <v>-1000</v>
      </c>
      <c r="CA23" s="27">
        <f t="shared" ca="1" si="298"/>
        <v>-1000</v>
      </c>
      <c r="CB23" s="27">
        <f t="shared" ca="1" si="298"/>
        <v>-1000</v>
      </c>
      <c r="CC23" s="27">
        <f t="shared" ca="1" si="298"/>
        <v>-1000</v>
      </c>
      <c r="CD23" s="27">
        <f t="shared" ca="1" si="298"/>
        <v>-1000</v>
      </c>
      <c r="CE23" s="27">
        <f t="shared" ca="1" si="298"/>
        <v>-1000</v>
      </c>
      <c r="CF23" s="27">
        <f t="shared" ca="1" si="298"/>
        <v>-1000</v>
      </c>
      <c r="CG23" s="27">
        <f t="shared" ca="1" si="298"/>
        <v>-1000</v>
      </c>
      <c r="CH23" s="27">
        <f t="shared" ca="1" si="298"/>
        <v>-1000</v>
      </c>
      <c r="CI23" s="27">
        <f t="shared" ca="1" si="298"/>
        <v>-1000</v>
      </c>
      <c r="CJ23" s="27">
        <f t="shared" ca="1" si="298"/>
        <v>-1000</v>
      </c>
      <c r="CK23" s="27">
        <f t="shared" ca="1" si="298"/>
        <v>-1000</v>
      </c>
      <c r="CL23" s="27">
        <f t="shared" ca="1" si="298"/>
        <v>-1000</v>
      </c>
      <c r="CM23" s="27">
        <f t="shared" ca="1" si="298"/>
        <v>-1000</v>
      </c>
      <c r="CN23" s="27">
        <f t="shared" ca="1" si="298"/>
        <v>-1000</v>
      </c>
      <c r="CO23" s="27">
        <f t="shared" ca="1" si="298"/>
        <v>-1000</v>
      </c>
      <c r="CP23" s="27">
        <f t="shared" ca="1" si="298"/>
        <v>-1000</v>
      </c>
      <c r="CQ23" s="27">
        <f t="shared" ca="1" si="298"/>
        <v>-1000</v>
      </c>
      <c r="CR23" s="27">
        <f t="shared" ca="1" si="298"/>
        <v>-1000</v>
      </c>
      <c r="CS23" s="27">
        <f t="shared" ref="CS23:FD23" ca="1" si="299">IF(CS3=TODAY(),1,-1000)</f>
        <v>-1000</v>
      </c>
      <c r="CT23" s="27">
        <f t="shared" ca="1" si="299"/>
        <v>-1000</v>
      </c>
      <c r="CU23" s="27">
        <f t="shared" ca="1" si="299"/>
        <v>-1000</v>
      </c>
      <c r="CV23" s="27">
        <f t="shared" ca="1" si="299"/>
        <v>-1000</v>
      </c>
      <c r="CW23" s="27">
        <f t="shared" ca="1" si="299"/>
        <v>-1000</v>
      </c>
      <c r="CX23" s="27">
        <f t="shared" ca="1" si="299"/>
        <v>-1000</v>
      </c>
      <c r="CY23" s="27">
        <f t="shared" ca="1" si="299"/>
        <v>-1000</v>
      </c>
      <c r="CZ23" s="27">
        <f t="shared" ca="1" si="299"/>
        <v>-1000</v>
      </c>
      <c r="DA23" s="27">
        <f t="shared" ca="1" si="299"/>
        <v>-1000</v>
      </c>
      <c r="DB23" s="27">
        <f t="shared" ca="1" si="299"/>
        <v>-1000</v>
      </c>
      <c r="DC23" s="27">
        <f t="shared" ca="1" si="299"/>
        <v>-1000</v>
      </c>
      <c r="DD23" s="27">
        <f t="shared" ca="1" si="299"/>
        <v>-1000</v>
      </c>
      <c r="DE23" s="27">
        <f t="shared" ca="1" si="299"/>
        <v>-1000</v>
      </c>
      <c r="DF23" s="27">
        <f t="shared" ca="1" si="299"/>
        <v>-1000</v>
      </c>
      <c r="DG23" s="27">
        <f t="shared" ca="1" si="299"/>
        <v>-1000</v>
      </c>
      <c r="DH23" s="27">
        <f t="shared" ca="1" si="299"/>
        <v>-1000</v>
      </c>
      <c r="DI23" s="27">
        <f t="shared" ca="1" si="299"/>
        <v>-1000</v>
      </c>
      <c r="DJ23" s="27">
        <f t="shared" ca="1" si="299"/>
        <v>-1000</v>
      </c>
      <c r="DK23" s="27">
        <f t="shared" ca="1" si="299"/>
        <v>-1000</v>
      </c>
      <c r="DL23" s="27">
        <f t="shared" ca="1" si="299"/>
        <v>-1000</v>
      </c>
      <c r="DM23" s="27">
        <f t="shared" ca="1" si="299"/>
        <v>-1000</v>
      </c>
      <c r="DN23" s="27">
        <f t="shared" ca="1" si="299"/>
        <v>-1000</v>
      </c>
      <c r="DO23" s="27">
        <f t="shared" ca="1" si="299"/>
        <v>-1000</v>
      </c>
      <c r="DP23" s="27">
        <f t="shared" ca="1" si="299"/>
        <v>-1000</v>
      </c>
      <c r="DQ23" s="27">
        <f t="shared" ca="1" si="299"/>
        <v>-1000</v>
      </c>
      <c r="DR23" s="27">
        <f t="shared" ca="1" si="299"/>
        <v>-1000</v>
      </c>
      <c r="DS23" s="27">
        <f t="shared" ca="1" si="299"/>
        <v>-1000</v>
      </c>
      <c r="DT23" s="27">
        <f t="shared" ca="1" si="299"/>
        <v>-1000</v>
      </c>
      <c r="DU23" s="27">
        <f t="shared" ca="1" si="299"/>
        <v>-1000</v>
      </c>
      <c r="DV23" s="27">
        <f t="shared" ca="1" si="299"/>
        <v>-1000</v>
      </c>
      <c r="DW23" s="27">
        <f t="shared" ca="1" si="299"/>
        <v>-1000</v>
      </c>
      <c r="DX23" s="27">
        <f t="shared" ca="1" si="299"/>
        <v>-1000</v>
      </c>
      <c r="DY23" s="27">
        <f t="shared" ca="1" si="299"/>
        <v>-1000</v>
      </c>
      <c r="DZ23" s="27">
        <f t="shared" ca="1" si="299"/>
        <v>-1000</v>
      </c>
      <c r="EA23" s="27">
        <f t="shared" ca="1" si="299"/>
        <v>-1000</v>
      </c>
      <c r="EB23" s="27">
        <f t="shared" ca="1" si="299"/>
        <v>-1000</v>
      </c>
      <c r="EC23" s="27">
        <f t="shared" ca="1" si="299"/>
        <v>-1000</v>
      </c>
      <c r="ED23" s="27">
        <f t="shared" ca="1" si="299"/>
        <v>-1000</v>
      </c>
      <c r="EE23" s="27">
        <f t="shared" ca="1" si="299"/>
        <v>-1000</v>
      </c>
      <c r="EF23" s="27">
        <f t="shared" ca="1" si="299"/>
        <v>-1000</v>
      </c>
      <c r="EG23" s="27">
        <f t="shared" ca="1" si="299"/>
        <v>-1000</v>
      </c>
      <c r="EH23" s="27">
        <f t="shared" ca="1" si="299"/>
        <v>-1000</v>
      </c>
      <c r="EI23" s="27">
        <f t="shared" ca="1" si="299"/>
        <v>-1000</v>
      </c>
      <c r="EJ23" s="27">
        <f t="shared" ca="1" si="299"/>
        <v>-1000</v>
      </c>
      <c r="EK23" s="27">
        <f t="shared" ca="1" si="299"/>
        <v>-1000</v>
      </c>
      <c r="EL23" s="27">
        <f t="shared" ca="1" si="299"/>
        <v>-1000</v>
      </c>
      <c r="EM23" s="27">
        <f t="shared" ca="1" si="299"/>
        <v>-1000</v>
      </c>
      <c r="EN23" s="27">
        <f t="shared" ca="1" si="299"/>
        <v>-1000</v>
      </c>
      <c r="EO23" s="27">
        <f t="shared" ca="1" si="299"/>
        <v>-1000</v>
      </c>
      <c r="EP23" s="27">
        <f t="shared" ca="1" si="299"/>
        <v>-1000</v>
      </c>
      <c r="EQ23" s="27">
        <f t="shared" ca="1" si="299"/>
        <v>-1000</v>
      </c>
      <c r="ER23" s="27">
        <f t="shared" ca="1" si="299"/>
        <v>-1000</v>
      </c>
      <c r="ES23" s="27">
        <f t="shared" ca="1" si="299"/>
        <v>-1000</v>
      </c>
      <c r="ET23" s="27">
        <f t="shared" ca="1" si="299"/>
        <v>-1000</v>
      </c>
      <c r="EU23" s="27">
        <f t="shared" ca="1" si="299"/>
        <v>-1000</v>
      </c>
      <c r="EV23" s="27">
        <f t="shared" ca="1" si="299"/>
        <v>-1000</v>
      </c>
      <c r="EW23" s="27">
        <f t="shared" ca="1" si="299"/>
        <v>-1000</v>
      </c>
      <c r="EX23" s="27">
        <f t="shared" ca="1" si="299"/>
        <v>-1000</v>
      </c>
      <c r="EY23" s="27">
        <f t="shared" ca="1" si="299"/>
        <v>-1000</v>
      </c>
      <c r="EZ23" s="27">
        <f t="shared" ca="1" si="299"/>
        <v>-1000</v>
      </c>
      <c r="FA23" s="27">
        <f t="shared" ca="1" si="299"/>
        <v>-1000</v>
      </c>
      <c r="FB23" s="27">
        <f t="shared" ca="1" si="299"/>
        <v>-1000</v>
      </c>
      <c r="FC23" s="27">
        <f t="shared" ca="1" si="299"/>
        <v>-1000</v>
      </c>
      <c r="FD23" s="27">
        <f t="shared" ca="1" si="299"/>
        <v>-1000</v>
      </c>
      <c r="FE23" s="27">
        <f t="shared" ref="FE23:HP23" ca="1" si="300">IF(FE3=TODAY(),1,-1000)</f>
        <v>-1000</v>
      </c>
      <c r="FF23" s="27">
        <f t="shared" ca="1" si="300"/>
        <v>-1000</v>
      </c>
      <c r="FG23" s="27">
        <f t="shared" ca="1" si="300"/>
        <v>-1000</v>
      </c>
      <c r="FH23" s="27">
        <f t="shared" ca="1" si="300"/>
        <v>-1000</v>
      </c>
      <c r="FI23" s="27">
        <f t="shared" ca="1" si="300"/>
        <v>-1000</v>
      </c>
      <c r="FJ23" s="27">
        <f t="shared" ca="1" si="300"/>
        <v>-1000</v>
      </c>
      <c r="FK23" s="27">
        <f t="shared" ca="1" si="300"/>
        <v>-1000</v>
      </c>
      <c r="FL23" s="27">
        <f t="shared" ca="1" si="300"/>
        <v>-1000</v>
      </c>
      <c r="FM23" s="27">
        <f t="shared" ca="1" si="300"/>
        <v>-1000</v>
      </c>
      <c r="FN23" s="27">
        <f t="shared" ca="1" si="300"/>
        <v>-1000</v>
      </c>
      <c r="FO23" s="27">
        <f t="shared" ca="1" si="300"/>
        <v>-1000</v>
      </c>
      <c r="FP23" s="27">
        <f t="shared" ca="1" si="300"/>
        <v>-1000</v>
      </c>
      <c r="FQ23" s="27">
        <f t="shared" ca="1" si="300"/>
        <v>-1000</v>
      </c>
      <c r="FR23" s="27">
        <f t="shared" ca="1" si="300"/>
        <v>-1000</v>
      </c>
      <c r="FS23" s="27">
        <f t="shared" ca="1" si="300"/>
        <v>-1000</v>
      </c>
      <c r="FT23" s="27">
        <f t="shared" ca="1" si="300"/>
        <v>-1000</v>
      </c>
      <c r="FU23" s="27">
        <f t="shared" ca="1" si="300"/>
        <v>-1000</v>
      </c>
      <c r="FV23" s="27">
        <f t="shared" ca="1" si="300"/>
        <v>-1000</v>
      </c>
      <c r="FW23" s="27">
        <f t="shared" ca="1" si="300"/>
        <v>-1000</v>
      </c>
      <c r="FX23" s="27">
        <f t="shared" ca="1" si="300"/>
        <v>-1000</v>
      </c>
      <c r="FY23" s="27">
        <f t="shared" ca="1" si="300"/>
        <v>-1000</v>
      </c>
      <c r="FZ23" s="27">
        <f t="shared" ca="1" si="300"/>
        <v>-1000</v>
      </c>
      <c r="GA23" s="27">
        <f t="shared" ca="1" si="300"/>
        <v>-1000</v>
      </c>
      <c r="GB23" s="27">
        <f t="shared" ca="1" si="300"/>
        <v>-1000</v>
      </c>
      <c r="GC23" s="27">
        <f t="shared" ca="1" si="300"/>
        <v>-1000</v>
      </c>
      <c r="GD23" s="27">
        <f t="shared" ca="1" si="300"/>
        <v>-1000</v>
      </c>
      <c r="GE23" s="27">
        <f t="shared" ca="1" si="300"/>
        <v>-1000</v>
      </c>
      <c r="GF23" s="27">
        <f t="shared" ca="1" si="300"/>
        <v>-1000</v>
      </c>
      <c r="GG23" s="27">
        <f t="shared" ca="1" si="300"/>
        <v>-1000</v>
      </c>
      <c r="GH23" s="27">
        <f t="shared" ca="1" si="300"/>
        <v>-1000</v>
      </c>
      <c r="GI23" s="27">
        <f t="shared" ca="1" si="300"/>
        <v>-1000</v>
      </c>
      <c r="GJ23" s="27">
        <f t="shared" ca="1" si="300"/>
        <v>-1000</v>
      </c>
      <c r="GK23" s="27">
        <f t="shared" ca="1" si="300"/>
        <v>-1000</v>
      </c>
      <c r="GL23" s="27">
        <f t="shared" ca="1" si="300"/>
        <v>-1000</v>
      </c>
      <c r="GM23" s="27">
        <f t="shared" ca="1" si="300"/>
        <v>-1000</v>
      </c>
      <c r="GN23" s="27">
        <f t="shared" ca="1" si="300"/>
        <v>-1000</v>
      </c>
      <c r="GO23" s="27">
        <f t="shared" ca="1" si="300"/>
        <v>-1000</v>
      </c>
      <c r="GP23" s="27">
        <f t="shared" ca="1" si="300"/>
        <v>-1000</v>
      </c>
      <c r="GQ23" s="27">
        <f t="shared" ca="1" si="300"/>
        <v>-1000</v>
      </c>
      <c r="GR23" s="27">
        <f t="shared" ca="1" si="300"/>
        <v>-1000</v>
      </c>
      <c r="GS23" s="27">
        <f t="shared" ca="1" si="300"/>
        <v>-1000</v>
      </c>
      <c r="GT23" s="27">
        <f t="shared" ca="1" si="300"/>
        <v>-1000</v>
      </c>
      <c r="GU23" s="27">
        <f t="shared" ca="1" si="300"/>
        <v>-1000</v>
      </c>
      <c r="GV23" s="27">
        <f t="shared" ca="1" si="300"/>
        <v>-1000</v>
      </c>
      <c r="GW23" s="27">
        <f t="shared" ca="1" si="300"/>
        <v>-1000</v>
      </c>
      <c r="GX23" s="27">
        <f t="shared" ca="1" si="300"/>
        <v>-1000</v>
      </c>
      <c r="GY23" s="27">
        <f t="shared" ca="1" si="300"/>
        <v>-1000</v>
      </c>
      <c r="GZ23" s="27">
        <f t="shared" ca="1" si="300"/>
        <v>-1000</v>
      </c>
      <c r="HA23" s="27">
        <f t="shared" ca="1" si="300"/>
        <v>-1000</v>
      </c>
      <c r="HB23" s="27">
        <f t="shared" ca="1" si="300"/>
        <v>-1000</v>
      </c>
      <c r="HC23" s="27">
        <f t="shared" ca="1" si="300"/>
        <v>-1000</v>
      </c>
      <c r="HD23" s="27">
        <f t="shared" ca="1" si="300"/>
        <v>-1000</v>
      </c>
      <c r="HE23" s="27">
        <f t="shared" ca="1" si="300"/>
        <v>-1000</v>
      </c>
      <c r="HF23" s="27">
        <f t="shared" ca="1" si="300"/>
        <v>-1000</v>
      </c>
      <c r="HG23" s="27">
        <f t="shared" ca="1" si="300"/>
        <v>-1000</v>
      </c>
      <c r="HH23" s="27">
        <f t="shared" ca="1" si="300"/>
        <v>-1000</v>
      </c>
      <c r="HI23" s="27">
        <f t="shared" ca="1" si="300"/>
        <v>-1000</v>
      </c>
      <c r="HJ23" s="27">
        <f t="shared" ca="1" si="300"/>
        <v>-1000</v>
      </c>
      <c r="HK23" s="27">
        <f t="shared" ca="1" si="300"/>
        <v>-1000</v>
      </c>
      <c r="HL23" s="27">
        <f t="shared" ca="1" si="300"/>
        <v>-1000</v>
      </c>
      <c r="HM23" s="27">
        <f t="shared" ca="1" si="300"/>
        <v>-1000</v>
      </c>
      <c r="HN23" s="27">
        <f t="shared" ca="1" si="300"/>
        <v>-1000</v>
      </c>
      <c r="HO23" s="27">
        <f t="shared" ca="1" si="300"/>
        <v>-1000</v>
      </c>
      <c r="HP23" s="27">
        <f t="shared" ca="1" si="300"/>
        <v>-1000</v>
      </c>
      <c r="HQ23" s="27">
        <f t="shared" ref="HQ23:IN23" ca="1" si="301">IF(HQ3=TODAY(),1,-1000)</f>
        <v>-1000</v>
      </c>
      <c r="HR23" s="27">
        <f t="shared" ca="1" si="301"/>
        <v>-1000</v>
      </c>
      <c r="HS23" s="27">
        <f t="shared" ca="1" si="301"/>
        <v>-1000</v>
      </c>
      <c r="HT23" s="27">
        <f t="shared" ca="1" si="301"/>
        <v>-1000</v>
      </c>
      <c r="HU23" s="27">
        <f t="shared" ca="1" si="301"/>
        <v>-1000</v>
      </c>
      <c r="HV23" s="27">
        <f t="shared" ca="1" si="301"/>
        <v>-1000</v>
      </c>
      <c r="HW23" s="27">
        <f t="shared" ca="1" si="301"/>
        <v>-1000</v>
      </c>
      <c r="HX23" s="27">
        <f t="shared" ca="1" si="301"/>
        <v>-1000</v>
      </c>
      <c r="HY23" s="27">
        <f t="shared" ca="1" si="301"/>
        <v>-1000</v>
      </c>
      <c r="HZ23" s="27">
        <f t="shared" ca="1" si="301"/>
        <v>-1000</v>
      </c>
      <c r="IA23" s="27">
        <f t="shared" ca="1" si="301"/>
        <v>-1000</v>
      </c>
      <c r="IB23" s="27">
        <f t="shared" ca="1" si="301"/>
        <v>-1000</v>
      </c>
      <c r="IC23" s="27">
        <f t="shared" ca="1" si="301"/>
        <v>-1000</v>
      </c>
      <c r="ID23" s="27">
        <f t="shared" ca="1" si="301"/>
        <v>-1000</v>
      </c>
      <c r="IE23" s="27">
        <f t="shared" ca="1" si="301"/>
        <v>-1000</v>
      </c>
      <c r="IF23" s="27">
        <f t="shared" ca="1" si="301"/>
        <v>-1000</v>
      </c>
      <c r="IG23" s="27">
        <f t="shared" ca="1" si="301"/>
        <v>-1000</v>
      </c>
      <c r="IH23" s="27">
        <f t="shared" ca="1" si="301"/>
        <v>-1000</v>
      </c>
      <c r="II23" s="27">
        <f t="shared" ca="1" si="301"/>
        <v>-1000</v>
      </c>
      <c r="IJ23" s="27">
        <f t="shared" ca="1" si="301"/>
        <v>-1000</v>
      </c>
      <c r="IK23" s="27">
        <f t="shared" ca="1" si="301"/>
        <v>-1000</v>
      </c>
      <c r="IL23" s="27">
        <f t="shared" ca="1" si="301"/>
        <v>-1000</v>
      </c>
      <c r="IM23" s="27">
        <f t="shared" ca="1" si="301"/>
        <v>-1000</v>
      </c>
      <c r="IN23" s="27">
        <f t="shared" ca="1" si="301"/>
        <v>-1000</v>
      </c>
    </row>
    <row r="24" spans="2:248" x14ac:dyDescent="0.3">
      <c r="B24" s="19" t="s">
        <v>501</v>
      </c>
      <c r="C24" s="56">
        <f>IF(VLOOKUP(B2,Country_Data!C:I,7,FALSE)="","Not initiated",VLOOKUP(B2,Country_Data!C:I,7,FALSE))</f>
        <v>43907</v>
      </c>
      <c r="F24" s="22" t="s">
        <v>476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302">IF(AND(I18&gt;I17,H18&lt;H17),1,0)</f>
        <v>0</v>
      </c>
      <c r="J24" s="26">
        <f t="shared" si="302"/>
        <v>0</v>
      </c>
      <c r="K24" s="26">
        <f t="shared" si="302"/>
        <v>0</v>
      </c>
      <c r="L24" s="26">
        <f t="shared" si="302"/>
        <v>0</v>
      </c>
      <c r="M24" s="26">
        <f t="shared" si="302"/>
        <v>0</v>
      </c>
      <c r="N24" s="26">
        <f t="shared" si="302"/>
        <v>0</v>
      </c>
      <c r="O24" s="26">
        <f t="shared" si="302"/>
        <v>0</v>
      </c>
      <c r="P24" s="26">
        <f t="shared" si="302"/>
        <v>0</v>
      </c>
      <c r="Q24" s="26">
        <f t="shared" si="302"/>
        <v>0</v>
      </c>
      <c r="R24" s="26">
        <f t="shared" si="302"/>
        <v>0</v>
      </c>
      <c r="S24" s="26">
        <f t="shared" si="302"/>
        <v>0</v>
      </c>
      <c r="T24" s="26">
        <f t="shared" si="302"/>
        <v>0</v>
      </c>
      <c r="U24" s="26">
        <f t="shared" si="302"/>
        <v>0</v>
      </c>
      <c r="V24" s="26">
        <f t="shared" si="302"/>
        <v>0</v>
      </c>
      <c r="W24" s="26">
        <f t="shared" si="302"/>
        <v>0</v>
      </c>
      <c r="X24" s="26">
        <f t="shared" si="302"/>
        <v>0</v>
      </c>
      <c r="Y24" s="26">
        <f t="shared" si="302"/>
        <v>0</v>
      </c>
      <c r="Z24" s="26">
        <f t="shared" si="302"/>
        <v>0</v>
      </c>
      <c r="AA24" s="26">
        <f t="shared" si="302"/>
        <v>0</v>
      </c>
      <c r="AB24" s="26">
        <f t="shared" si="302"/>
        <v>0</v>
      </c>
      <c r="AC24" s="26">
        <f t="shared" si="302"/>
        <v>0</v>
      </c>
      <c r="AD24" s="26">
        <f t="shared" si="302"/>
        <v>0</v>
      </c>
      <c r="AE24" s="26">
        <f t="shared" si="302"/>
        <v>0</v>
      </c>
      <c r="AF24" s="26">
        <f t="shared" si="302"/>
        <v>0</v>
      </c>
      <c r="AG24" s="26">
        <f t="shared" si="302"/>
        <v>0</v>
      </c>
      <c r="AH24" s="26">
        <f t="shared" si="302"/>
        <v>0</v>
      </c>
      <c r="AI24" s="26">
        <f t="shared" si="302"/>
        <v>0</v>
      </c>
      <c r="AJ24" s="26">
        <f>IF(AND(AJ18&gt;AJ17,AI18&lt;AI17),1,0)</f>
        <v>0</v>
      </c>
      <c r="AK24" s="26">
        <f t="shared" si="302"/>
        <v>0</v>
      </c>
      <c r="AL24" s="26">
        <f t="shared" si="302"/>
        <v>0</v>
      </c>
      <c r="AM24" s="26">
        <f t="shared" si="302"/>
        <v>0</v>
      </c>
      <c r="AN24" s="26">
        <f t="shared" si="302"/>
        <v>0</v>
      </c>
      <c r="AO24" s="26">
        <f t="shared" si="302"/>
        <v>0</v>
      </c>
      <c r="AP24" s="26">
        <f t="shared" si="302"/>
        <v>0</v>
      </c>
      <c r="AQ24" s="26">
        <f t="shared" si="302"/>
        <v>0</v>
      </c>
      <c r="AR24" s="26">
        <f t="shared" si="302"/>
        <v>0</v>
      </c>
      <c r="AS24" s="26">
        <f t="shared" si="302"/>
        <v>0</v>
      </c>
      <c r="AT24" s="26">
        <f t="shared" si="302"/>
        <v>0</v>
      </c>
      <c r="AU24" s="26">
        <f t="shared" si="302"/>
        <v>0</v>
      </c>
      <c r="AV24" s="26">
        <f t="shared" si="302"/>
        <v>0</v>
      </c>
      <c r="AW24" s="26">
        <f t="shared" si="302"/>
        <v>0</v>
      </c>
      <c r="AX24" s="26">
        <f t="shared" si="302"/>
        <v>0</v>
      </c>
      <c r="AY24" s="26">
        <f t="shared" si="302"/>
        <v>0</v>
      </c>
      <c r="AZ24" s="26">
        <f t="shared" si="302"/>
        <v>1</v>
      </c>
      <c r="BA24" s="26">
        <f t="shared" si="302"/>
        <v>0</v>
      </c>
      <c r="BB24" s="26">
        <f t="shared" si="302"/>
        <v>0</v>
      </c>
      <c r="BC24" s="26">
        <f t="shared" si="302"/>
        <v>0</v>
      </c>
      <c r="BD24" s="26">
        <f t="shared" si="302"/>
        <v>0</v>
      </c>
      <c r="BE24" s="26">
        <f t="shared" si="302"/>
        <v>0</v>
      </c>
      <c r="BF24" s="26">
        <f t="shared" si="302"/>
        <v>0</v>
      </c>
      <c r="BG24" s="26">
        <f t="shared" si="302"/>
        <v>0</v>
      </c>
      <c r="BH24" s="26">
        <f t="shared" si="302"/>
        <v>0</v>
      </c>
      <c r="BI24" s="26">
        <f t="shared" si="302"/>
        <v>0</v>
      </c>
      <c r="BJ24" s="26">
        <f t="shared" si="302"/>
        <v>0</v>
      </c>
      <c r="BK24" s="26">
        <f t="shared" si="302"/>
        <v>0</v>
      </c>
      <c r="BL24" s="26">
        <f t="shared" si="302"/>
        <v>0</v>
      </c>
      <c r="BM24" s="26">
        <f t="shared" si="302"/>
        <v>0</v>
      </c>
      <c r="BN24" s="26">
        <f t="shared" si="302"/>
        <v>0</v>
      </c>
      <c r="BO24" s="26">
        <f t="shared" si="302"/>
        <v>0</v>
      </c>
      <c r="BP24" s="26">
        <f t="shared" si="302"/>
        <v>0</v>
      </c>
      <c r="BQ24" s="26">
        <f t="shared" si="302"/>
        <v>0</v>
      </c>
      <c r="BR24" s="26">
        <f t="shared" si="302"/>
        <v>0</v>
      </c>
      <c r="BS24" s="26">
        <f t="shared" si="302"/>
        <v>0</v>
      </c>
      <c r="BT24" s="26">
        <f t="shared" ref="BT24:EE24" si="303">IF(AND(BT18&gt;BT17,BS18&lt;BS17),1,0)</f>
        <v>0</v>
      </c>
      <c r="BU24" s="26">
        <f t="shared" si="303"/>
        <v>0</v>
      </c>
      <c r="BV24" s="26">
        <f t="shared" si="303"/>
        <v>0</v>
      </c>
      <c r="BW24" s="26">
        <f t="shared" si="303"/>
        <v>0</v>
      </c>
      <c r="BX24" s="26">
        <f t="shared" si="303"/>
        <v>0</v>
      </c>
      <c r="BY24" s="26">
        <f t="shared" si="303"/>
        <v>0</v>
      </c>
      <c r="BZ24" s="26">
        <f t="shared" si="303"/>
        <v>0</v>
      </c>
      <c r="CA24" s="26">
        <f t="shared" si="303"/>
        <v>0</v>
      </c>
      <c r="CB24" s="26">
        <f t="shared" si="303"/>
        <v>0</v>
      </c>
      <c r="CC24" s="26">
        <f t="shared" si="303"/>
        <v>0</v>
      </c>
      <c r="CD24" s="26">
        <f t="shared" si="303"/>
        <v>0</v>
      </c>
      <c r="CE24" s="26">
        <f t="shared" si="303"/>
        <v>0</v>
      </c>
      <c r="CF24" s="26">
        <f t="shared" si="303"/>
        <v>0</v>
      </c>
      <c r="CG24" s="26">
        <f t="shared" si="303"/>
        <v>0</v>
      </c>
      <c r="CH24" s="26">
        <f t="shared" si="303"/>
        <v>0</v>
      </c>
      <c r="CI24" s="26">
        <f t="shared" si="303"/>
        <v>0</v>
      </c>
      <c r="CJ24" s="26">
        <f t="shared" si="303"/>
        <v>0</v>
      </c>
      <c r="CK24" s="26">
        <f t="shared" si="303"/>
        <v>0</v>
      </c>
      <c r="CL24" s="26">
        <f t="shared" si="303"/>
        <v>0</v>
      </c>
      <c r="CM24" s="26">
        <f t="shared" si="303"/>
        <v>0</v>
      </c>
      <c r="CN24" s="26">
        <f t="shared" si="303"/>
        <v>0</v>
      </c>
      <c r="CO24" s="26">
        <f t="shared" si="303"/>
        <v>0</v>
      </c>
      <c r="CP24" s="26">
        <f t="shared" si="303"/>
        <v>0</v>
      </c>
      <c r="CQ24" s="26">
        <f t="shared" si="303"/>
        <v>0</v>
      </c>
      <c r="CR24" s="26">
        <f t="shared" si="303"/>
        <v>0</v>
      </c>
      <c r="CS24" s="26">
        <f t="shared" si="303"/>
        <v>0</v>
      </c>
      <c r="CT24" s="26">
        <f t="shared" si="303"/>
        <v>0</v>
      </c>
      <c r="CU24" s="26">
        <f t="shared" si="303"/>
        <v>0</v>
      </c>
      <c r="CV24" s="26">
        <f t="shared" si="303"/>
        <v>0</v>
      </c>
      <c r="CW24" s="26">
        <f t="shared" si="303"/>
        <v>0</v>
      </c>
      <c r="CX24" s="26">
        <f t="shared" si="303"/>
        <v>0</v>
      </c>
      <c r="CY24" s="26">
        <f t="shared" si="303"/>
        <v>0</v>
      </c>
      <c r="CZ24" s="26">
        <f t="shared" si="303"/>
        <v>0</v>
      </c>
      <c r="DA24" s="26">
        <f t="shared" si="303"/>
        <v>0</v>
      </c>
      <c r="DB24" s="26">
        <f t="shared" si="303"/>
        <v>0</v>
      </c>
      <c r="DC24" s="26">
        <f t="shared" si="303"/>
        <v>0</v>
      </c>
      <c r="DD24" s="26">
        <f t="shared" si="303"/>
        <v>0</v>
      </c>
      <c r="DE24" s="26">
        <f t="shared" si="303"/>
        <v>0</v>
      </c>
      <c r="DF24" s="26">
        <f t="shared" si="303"/>
        <v>0</v>
      </c>
      <c r="DG24" s="26">
        <f t="shared" si="303"/>
        <v>0</v>
      </c>
      <c r="DH24" s="26">
        <f t="shared" si="303"/>
        <v>0</v>
      </c>
      <c r="DI24" s="26">
        <f t="shared" si="303"/>
        <v>0</v>
      </c>
      <c r="DJ24" s="26">
        <f t="shared" si="303"/>
        <v>0</v>
      </c>
      <c r="DK24" s="26">
        <f t="shared" si="303"/>
        <v>0</v>
      </c>
      <c r="DL24" s="26">
        <f t="shared" si="303"/>
        <v>0</v>
      </c>
      <c r="DM24" s="26">
        <f t="shared" si="303"/>
        <v>0</v>
      </c>
      <c r="DN24" s="26">
        <f t="shared" si="303"/>
        <v>0</v>
      </c>
      <c r="DO24" s="26">
        <f t="shared" si="303"/>
        <v>0</v>
      </c>
      <c r="DP24" s="26">
        <f t="shared" si="303"/>
        <v>0</v>
      </c>
      <c r="DQ24" s="26">
        <f t="shared" si="303"/>
        <v>0</v>
      </c>
      <c r="DR24" s="26">
        <f t="shared" si="303"/>
        <v>0</v>
      </c>
      <c r="DS24" s="26">
        <f t="shared" si="303"/>
        <v>0</v>
      </c>
      <c r="DT24" s="26">
        <f t="shared" si="303"/>
        <v>0</v>
      </c>
      <c r="DU24" s="26">
        <f t="shared" si="303"/>
        <v>0</v>
      </c>
      <c r="DV24" s="26">
        <f t="shared" si="303"/>
        <v>0</v>
      </c>
      <c r="DW24" s="26">
        <f t="shared" si="303"/>
        <v>0</v>
      </c>
      <c r="DX24" s="26">
        <f t="shared" si="303"/>
        <v>0</v>
      </c>
      <c r="DY24" s="26">
        <f t="shared" si="303"/>
        <v>0</v>
      </c>
      <c r="DZ24" s="26">
        <f t="shared" si="303"/>
        <v>0</v>
      </c>
      <c r="EA24" s="26">
        <f t="shared" si="303"/>
        <v>0</v>
      </c>
      <c r="EB24" s="26">
        <f t="shared" si="303"/>
        <v>0</v>
      </c>
      <c r="EC24" s="26">
        <f t="shared" si="303"/>
        <v>0</v>
      </c>
      <c r="ED24" s="26">
        <f t="shared" si="303"/>
        <v>0</v>
      </c>
      <c r="EE24" s="26">
        <f t="shared" si="303"/>
        <v>0</v>
      </c>
      <c r="EF24" s="26">
        <f t="shared" ref="EF24:GQ24" si="304">IF(AND(EF18&gt;EF17,EE18&lt;EE17),1,0)</f>
        <v>0</v>
      </c>
      <c r="EG24" s="26">
        <f t="shared" si="304"/>
        <v>0</v>
      </c>
      <c r="EH24" s="26">
        <f t="shared" si="304"/>
        <v>0</v>
      </c>
      <c r="EI24" s="26">
        <f t="shared" si="304"/>
        <v>0</v>
      </c>
      <c r="EJ24" s="26">
        <f t="shared" si="304"/>
        <v>0</v>
      </c>
      <c r="EK24" s="26">
        <f t="shared" si="304"/>
        <v>0</v>
      </c>
      <c r="EL24" s="26">
        <f t="shared" si="304"/>
        <v>0</v>
      </c>
      <c r="EM24" s="26">
        <f t="shared" si="304"/>
        <v>0</v>
      </c>
      <c r="EN24" s="26">
        <f t="shared" si="304"/>
        <v>0</v>
      </c>
      <c r="EO24" s="26">
        <f t="shared" si="304"/>
        <v>0</v>
      </c>
      <c r="EP24" s="26">
        <f t="shared" si="304"/>
        <v>0</v>
      </c>
      <c r="EQ24" s="26">
        <f t="shared" si="304"/>
        <v>0</v>
      </c>
      <c r="ER24" s="26">
        <f t="shared" si="304"/>
        <v>0</v>
      </c>
      <c r="ES24" s="26">
        <f t="shared" si="304"/>
        <v>0</v>
      </c>
      <c r="ET24" s="26">
        <f t="shared" si="304"/>
        <v>0</v>
      </c>
      <c r="EU24" s="26">
        <f t="shared" si="304"/>
        <v>0</v>
      </c>
      <c r="EV24" s="26">
        <f t="shared" si="304"/>
        <v>0</v>
      </c>
      <c r="EW24" s="26">
        <f t="shared" si="304"/>
        <v>0</v>
      </c>
      <c r="EX24" s="26">
        <f t="shared" si="304"/>
        <v>0</v>
      </c>
      <c r="EY24" s="26">
        <f t="shared" si="304"/>
        <v>0</v>
      </c>
      <c r="EZ24" s="26">
        <f t="shared" si="304"/>
        <v>0</v>
      </c>
      <c r="FA24" s="26">
        <f t="shared" si="304"/>
        <v>0</v>
      </c>
      <c r="FB24" s="26">
        <f t="shared" si="304"/>
        <v>0</v>
      </c>
      <c r="FC24" s="26">
        <f t="shared" si="304"/>
        <v>0</v>
      </c>
      <c r="FD24" s="26">
        <f t="shared" si="304"/>
        <v>0</v>
      </c>
      <c r="FE24" s="26">
        <f t="shared" si="304"/>
        <v>0</v>
      </c>
      <c r="FF24" s="26">
        <f t="shared" si="304"/>
        <v>0</v>
      </c>
      <c r="FG24" s="26">
        <f t="shared" si="304"/>
        <v>0</v>
      </c>
      <c r="FH24" s="26">
        <f t="shared" si="304"/>
        <v>0</v>
      </c>
      <c r="FI24" s="26">
        <f t="shared" si="304"/>
        <v>0</v>
      </c>
      <c r="FJ24" s="26">
        <f t="shared" si="304"/>
        <v>0</v>
      </c>
      <c r="FK24" s="26">
        <f t="shared" si="304"/>
        <v>0</v>
      </c>
      <c r="FL24" s="26">
        <f t="shared" si="304"/>
        <v>0</v>
      </c>
      <c r="FM24" s="26">
        <f t="shared" si="304"/>
        <v>0</v>
      </c>
      <c r="FN24" s="26">
        <f t="shared" si="304"/>
        <v>0</v>
      </c>
      <c r="FO24" s="26">
        <f t="shared" si="304"/>
        <v>0</v>
      </c>
      <c r="FP24" s="26">
        <f t="shared" si="304"/>
        <v>0</v>
      </c>
      <c r="FQ24" s="26">
        <f t="shared" si="304"/>
        <v>0</v>
      </c>
      <c r="FR24" s="26">
        <f t="shared" si="304"/>
        <v>0</v>
      </c>
      <c r="FS24" s="26">
        <f t="shared" si="304"/>
        <v>0</v>
      </c>
      <c r="FT24" s="26">
        <f t="shared" si="304"/>
        <v>0</v>
      </c>
      <c r="FU24" s="26">
        <f t="shared" si="304"/>
        <v>0</v>
      </c>
      <c r="FV24" s="26">
        <f t="shared" si="304"/>
        <v>0</v>
      </c>
      <c r="FW24" s="26">
        <f t="shared" si="304"/>
        <v>0</v>
      </c>
      <c r="FX24" s="26">
        <f t="shared" si="304"/>
        <v>0</v>
      </c>
      <c r="FY24" s="26">
        <f t="shared" si="304"/>
        <v>0</v>
      </c>
      <c r="FZ24" s="26">
        <f t="shared" si="304"/>
        <v>0</v>
      </c>
      <c r="GA24" s="26">
        <f t="shared" si="304"/>
        <v>0</v>
      </c>
      <c r="GB24" s="26">
        <f t="shared" si="304"/>
        <v>0</v>
      </c>
      <c r="GC24" s="26">
        <f t="shared" si="304"/>
        <v>0</v>
      </c>
      <c r="GD24" s="26">
        <f t="shared" si="304"/>
        <v>0</v>
      </c>
      <c r="GE24" s="26">
        <f t="shared" si="304"/>
        <v>0</v>
      </c>
      <c r="GF24" s="26">
        <f t="shared" si="304"/>
        <v>0</v>
      </c>
      <c r="GG24" s="26">
        <f t="shared" si="304"/>
        <v>0</v>
      </c>
      <c r="GH24" s="26">
        <f t="shared" si="304"/>
        <v>0</v>
      </c>
      <c r="GI24" s="26">
        <f t="shared" si="304"/>
        <v>0</v>
      </c>
      <c r="GJ24" s="26">
        <f t="shared" si="304"/>
        <v>0</v>
      </c>
      <c r="GK24" s="26">
        <f t="shared" si="304"/>
        <v>0</v>
      </c>
      <c r="GL24" s="26">
        <f t="shared" si="304"/>
        <v>0</v>
      </c>
      <c r="GM24" s="26">
        <f t="shared" si="304"/>
        <v>0</v>
      </c>
      <c r="GN24" s="26">
        <f t="shared" si="304"/>
        <v>0</v>
      </c>
      <c r="GO24" s="26">
        <f t="shared" si="304"/>
        <v>0</v>
      </c>
      <c r="GP24" s="26">
        <f t="shared" si="304"/>
        <v>0</v>
      </c>
      <c r="GQ24" s="26">
        <f t="shared" si="304"/>
        <v>0</v>
      </c>
      <c r="GR24" s="26">
        <f t="shared" ref="GR24:IN24" si="305">IF(AND(GR18&gt;GR17,GQ18&lt;GQ17),1,0)</f>
        <v>0</v>
      </c>
      <c r="GS24" s="26">
        <f t="shared" si="305"/>
        <v>0</v>
      </c>
      <c r="GT24" s="26">
        <f t="shared" si="305"/>
        <v>0</v>
      </c>
      <c r="GU24" s="26">
        <f t="shared" si="305"/>
        <v>0</v>
      </c>
      <c r="GV24" s="26">
        <f t="shared" si="305"/>
        <v>0</v>
      </c>
      <c r="GW24" s="26">
        <f t="shared" si="305"/>
        <v>0</v>
      </c>
      <c r="GX24" s="26">
        <f t="shared" si="305"/>
        <v>0</v>
      </c>
      <c r="GY24" s="26">
        <f t="shared" si="305"/>
        <v>0</v>
      </c>
      <c r="GZ24" s="26">
        <f t="shared" si="305"/>
        <v>0</v>
      </c>
      <c r="HA24" s="26">
        <f t="shared" si="305"/>
        <v>0</v>
      </c>
      <c r="HB24" s="26">
        <f t="shared" si="305"/>
        <v>0</v>
      </c>
      <c r="HC24" s="26">
        <f t="shared" si="305"/>
        <v>0</v>
      </c>
      <c r="HD24" s="26">
        <f t="shared" si="305"/>
        <v>0</v>
      </c>
      <c r="HE24" s="26">
        <f t="shared" si="305"/>
        <v>0</v>
      </c>
      <c r="HF24" s="26">
        <f t="shared" si="305"/>
        <v>0</v>
      </c>
      <c r="HG24" s="26">
        <f t="shared" si="305"/>
        <v>0</v>
      </c>
      <c r="HH24" s="26">
        <f t="shared" si="305"/>
        <v>0</v>
      </c>
      <c r="HI24" s="26">
        <f t="shared" si="305"/>
        <v>0</v>
      </c>
      <c r="HJ24" s="26">
        <f t="shared" si="305"/>
        <v>0</v>
      </c>
      <c r="HK24" s="26">
        <f t="shared" si="305"/>
        <v>0</v>
      </c>
      <c r="HL24" s="26">
        <f t="shared" si="305"/>
        <v>0</v>
      </c>
      <c r="HM24" s="26">
        <f t="shared" si="305"/>
        <v>0</v>
      </c>
      <c r="HN24" s="26">
        <f t="shared" si="305"/>
        <v>0</v>
      </c>
      <c r="HO24" s="26">
        <f t="shared" si="305"/>
        <v>0</v>
      </c>
      <c r="HP24" s="26">
        <f t="shared" si="305"/>
        <v>0</v>
      </c>
      <c r="HQ24" s="26">
        <f t="shared" si="305"/>
        <v>0</v>
      </c>
      <c r="HR24" s="26">
        <f t="shared" si="305"/>
        <v>0</v>
      </c>
      <c r="HS24" s="26">
        <f t="shared" si="305"/>
        <v>0</v>
      </c>
      <c r="HT24" s="26">
        <f t="shared" si="305"/>
        <v>0</v>
      </c>
      <c r="HU24" s="26">
        <f t="shared" si="305"/>
        <v>0</v>
      </c>
      <c r="HV24" s="26">
        <f t="shared" si="305"/>
        <v>0</v>
      </c>
      <c r="HW24" s="26">
        <f t="shared" si="305"/>
        <v>0</v>
      </c>
      <c r="HX24" s="26">
        <f t="shared" si="305"/>
        <v>0</v>
      </c>
      <c r="HY24" s="26">
        <f t="shared" si="305"/>
        <v>0</v>
      </c>
      <c r="HZ24" s="26">
        <f t="shared" si="305"/>
        <v>0</v>
      </c>
      <c r="IA24" s="26">
        <f t="shared" si="305"/>
        <v>0</v>
      </c>
      <c r="IB24" s="26">
        <f t="shared" si="305"/>
        <v>0</v>
      </c>
      <c r="IC24" s="26">
        <f t="shared" si="305"/>
        <v>0</v>
      </c>
      <c r="ID24" s="26">
        <f t="shared" si="305"/>
        <v>0</v>
      </c>
      <c r="IE24" s="26">
        <f t="shared" si="305"/>
        <v>0</v>
      </c>
      <c r="IF24" s="26">
        <f t="shared" si="305"/>
        <v>0</v>
      </c>
      <c r="IG24" s="26">
        <f t="shared" si="305"/>
        <v>0</v>
      </c>
      <c r="IH24" s="26">
        <f t="shared" si="305"/>
        <v>0</v>
      </c>
      <c r="II24" s="26">
        <f t="shared" si="305"/>
        <v>0</v>
      </c>
      <c r="IJ24" s="26">
        <f t="shared" si="305"/>
        <v>0</v>
      </c>
      <c r="IK24" s="26">
        <f t="shared" si="305"/>
        <v>0</v>
      </c>
      <c r="IL24" s="26">
        <f t="shared" si="305"/>
        <v>0</v>
      </c>
      <c r="IM24" s="26">
        <f t="shared" si="305"/>
        <v>0</v>
      </c>
      <c r="IN24" s="26">
        <f t="shared" si="305"/>
        <v>0</v>
      </c>
    </row>
    <row r="25" spans="2:248" x14ac:dyDescent="0.3">
      <c r="F25" s="22" t="s">
        <v>575</v>
      </c>
      <c r="G25" s="55">
        <f ca="1">H25</f>
        <v>0.2543859649122806</v>
      </c>
      <c r="H25" s="55">
        <f ca="1">IF(H4&lt;$C$10,(H5/OFFSET(H5,0,-H4))^(1/H4),(H5/OFFSET(H5,0,-$C$10))^(1/$C$10))-1</f>
        <v>0.2543859649122806</v>
      </c>
      <c r="I25" s="55">
        <f t="shared" ref="I25:BS25" ca="1" si="306">IF(I4&lt;$C$10,(I5/OFFSET(I5,0,-I4))^(1/I4),(I5/OFFSET(I5,0,-$C$10))^(1/$C$10))-1</f>
        <v>0.25656172487508644</v>
      </c>
      <c r="J25" s="55">
        <f t="shared" ca="1" si="306"/>
        <v>0.29224070972759497</v>
      </c>
      <c r="K25" s="55">
        <f t="shared" ca="1" si="306"/>
        <v>0.42190396854634815</v>
      </c>
      <c r="L25" s="55">
        <f t="shared" ca="1" si="306"/>
        <v>0.41775656173701914</v>
      </c>
      <c r="M25" s="55">
        <f ca="1">IF(M4&lt;$C$10,(M5/OFFSET(M5,0,-M4))^(1/M4),(M5/OFFSET(M5,0,-$C$10))^(1/$C$10))-1</f>
        <v>0.40431003505686935</v>
      </c>
      <c r="N25" s="55">
        <f t="shared" ca="1" si="306"/>
        <v>0.41525819437791167</v>
      </c>
      <c r="O25" s="55">
        <f t="shared" ca="1" si="306"/>
        <v>0.36271345929950249</v>
      </c>
      <c r="P25" s="55">
        <f t="shared" ca="1" si="306"/>
        <v>0.25260508466632747</v>
      </c>
      <c r="Q25" s="55">
        <f t="shared" ca="1" si="306"/>
        <v>0.23551759224046442</v>
      </c>
      <c r="R25" s="55">
        <f t="shared" ca="1" si="306"/>
        <v>0.21288762620996859</v>
      </c>
      <c r="S25" s="55">
        <f t="shared" ca="1" si="306"/>
        <v>0.28795150237274258</v>
      </c>
      <c r="T25" s="55">
        <f t="shared" ca="1" si="306"/>
        <v>0.31409896604221088</v>
      </c>
      <c r="U25" s="55">
        <f t="shared" ca="1" si="306"/>
        <v>0.31904847197387887</v>
      </c>
      <c r="V25" s="55">
        <f t="shared" ca="1" si="306"/>
        <v>0.30764556090945328</v>
      </c>
      <c r="W25" s="55">
        <f t="shared" ca="1" si="306"/>
        <v>0.34922754336528672</v>
      </c>
      <c r="X25" s="55">
        <f t="shared" ca="1" si="306"/>
        <v>0.27479264448110308</v>
      </c>
      <c r="Y25" s="55">
        <f t="shared" ca="1" si="306"/>
        <v>0.27331948987425214</v>
      </c>
      <c r="Z25" s="55">
        <f t="shared" ca="1" si="306"/>
        <v>0.27850825633378884</v>
      </c>
      <c r="AA25" s="55">
        <f t="shared" ca="1" si="306"/>
        <v>0.24954339497707712</v>
      </c>
      <c r="AB25" s="55">
        <f t="shared" ca="1" si="306"/>
        <v>0.21742810220045428</v>
      </c>
      <c r="AC25" s="55" t="e">
        <f t="shared" ca="1" si="306"/>
        <v>#N/A</v>
      </c>
      <c r="AD25" s="55" t="e">
        <f t="shared" ca="1" si="306"/>
        <v>#N/A</v>
      </c>
      <c r="AE25" s="55" t="e">
        <f t="shared" ca="1" si="306"/>
        <v>#N/A</v>
      </c>
      <c r="AF25" s="55" t="e">
        <f t="shared" ca="1" si="306"/>
        <v>#N/A</v>
      </c>
      <c r="AG25" s="55" t="e">
        <f t="shared" ca="1" si="306"/>
        <v>#N/A</v>
      </c>
      <c r="AH25" s="55" t="e">
        <f t="shared" ca="1" si="306"/>
        <v>#N/A</v>
      </c>
      <c r="AI25" s="55" t="e">
        <f t="shared" ca="1" si="306"/>
        <v>#N/A</v>
      </c>
      <c r="AJ25" s="55" t="e">
        <f t="shared" ca="1" si="306"/>
        <v>#N/A</v>
      </c>
      <c r="AK25" s="55" t="e">
        <f t="shared" ca="1" si="306"/>
        <v>#N/A</v>
      </c>
      <c r="AL25" s="55" t="e">
        <f t="shared" ca="1" si="306"/>
        <v>#N/A</v>
      </c>
      <c r="AM25" s="55" t="e">
        <f t="shared" ca="1" si="306"/>
        <v>#N/A</v>
      </c>
      <c r="AN25" s="55" t="e">
        <f t="shared" ca="1" si="306"/>
        <v>#N/A</v>
      </c>
      <c r="AO25" s="55" t="e">
        <f t="shared" ca="1" si="306"/>
        <v>#N/A</v>
      </c>
      <c r="AP25" s="55" t="e">
        <f t="shared" ca="1" si="306"/>
        <v>#N/A</v>
      </c>
      <c r="AQ25" s="55" t="e">
        <f t="shared" ca="1" si="306"/>
        <v>#N/A</v>
      </c>
      <c r="AR25" s="55" t="e">
        <f t="shared" ca="1" si="306"/>
        <v>#N/A</v>
      </c>
      <c r="AS25" s="55" t="e">
        <f t="shared" ca="1" si="306"/>
        <v>#N/A</v>
      </c>
      <c r="AT25" s="55" t="e">
        <f t="shared" ca="1" si="306"/>
        <v>#N/A</v>
      </c>
      <c r="AU25" s="55" t="e">
        <f t="shared" ca="1" si="306"/>
        <v>#N/A</v>
      </c>
      <c r="AV25" s="55" t="e">
        <f t="shared" ca="1" si="306"/>
        <v>#N/A</v>
      </c>
      <c r="AW25" s="55" t="e">
        <f t="shared" ca="1" si="306"/>
        <v>#N/A</v>
      </c>
      <c r="AX25" s="55" t="e">
        <f t="shared" ca="1" si="306"/>
        <v>#N/A</v>
      </c>
      <c r="AY25" s="55" t="e">
        <f t="shared" ca="1" si="306"/>
        <v>#N/A</v>
      </c>
      <c r="AZ25" s="55" t="e">
        <f t="shared" ca="1" si="306"/>
        <v>#N/A</v>
      </c>
      <c r="BA25" s="55" t="e">
        <f t="shared" ca="1" si="306"/>
        <v>#N/A</v>
      </c>
      <c r="BB25" s="55" t="e">
        <f t="shared" ca="1" si="306"/>
        <v>#N/A</v>
      </c>
      <c r="BC25" s="55" t="e">
        <f t="shared" ca="1" si="306"/>
        <v>#N/A</v>
      </c>
      <c r="BD25" s="55" t="e">
        <f t="shared" ca="1" si="306"/>
        <v>#N/A</v>
      </c>
      <c r="BE25" s="55" t="e">
        <f t="shared" ca="1" si="306"/>
        <v>#N/A</v>
      </c>
      <c r="BF25" s="55" t="e">
        <f t="shared" ca="1" si="306"/>
        <v>#N/A</v>
      </c>
      <c r="BG25" s="55" t="e">
        <f t="shared" ca="1" si="306"/>
        <v>#N/A</v>
      </c>
      <c r="BH25" s="55" t="e">
        <f t="shared" ca="1" si="306"/>
        <v>#N/A</v>
      </c>
      <c r="BI25" s="55" t="e">
        <f t="shared" ca="1" si="306"/>
        <v>#N/A</v>
      </c>
      <c r="BJ25" s="55" t="e">
        <f t="shared" ca="1" si="306"/>
        <v>#N/A</v>
      </c>
      <c r="BK25" s="55" t="e">
        <f t="shared" ca="1" si="306"/>
        <v>#N/A</v>
      </c>
      <c r="BL25" s="55" t="e">
        <f t="shared" ca="1" si="306"/>
        <v>#N/A</v>
      </c>
      <c r="BM25" s="55" t="e">
        <f t="shared" ca="1" si="306"/>
        <v>#N/A</v>
      </c>
      <c r="BN25" s="55" t="e">
        <f t="shared" ca="1" si="306"/>
        <v>#N/A</v>
      </c>
      <c r="BO25" s="55" t="e">
        <f t="shared" ca="1" si="306"/>
        <v>#N/A</v>
      </c>
      <c r="BP25" s="55" t="e">
        <f t="shared" ca="1" si="306"/>
        <v>#N/A</v>
      </c>
      <c r="BQ25" s="55" t="e">
        <f t="shared" ca="1" si="306"/>
        <v>#N/A</v>
      </c>
      <c r="BR25" s="55" t="e">
        <f t="shared" ca="1" si="306"/>
        <v>#N/A</v>
      </c>
      <c r="BS25" s="55" t="e">
        <f t="shared" ca="1" si="306"/>
        <v>#N/A</v>
      </c>
      <c r="BT25" s="55" t="e">
        <f t="shared" ref="BT25:EE25" ca="1" si="307">IF(BT4&lt;$C$10,(BT5/OFFSET(BT5,0,-BT4))^(1/BT4),(BT5/OFFSET(BT5,0,-$C$10))^(1/$C$10))-1</f>
        <v>#N/A</v>
      </c>
      <c r="BU25" s="55" t="e">
        <f t="shared" ca="1" si="307"/>
        <v>#N/A</v>
      </c>
      <c r="BV25" s="55" t="e">
        <f t="shared" ca="1" si="307"/>
        <v>#N/A</v>
      </c>
      <c r="BW25" s="55" t="e">
        <f t="shared" ca="1" si="307"/>
        <v>#N/A</v>
      </c>
      <c r="BX25" s="55" t="e">
        <f t="shared" ca="1" si="307"/>
        <v>#N/A</v>
      </c>
      <c r="BY25" s="55" t="e">
        <f t="shared" ca="1" si="307"/>
        <v>#N/A</v>
      </c>
      <c r="BZ25" s="55" t="e">
        <f t="shared" ca="1" si="307"/>
        <v>#N/A</v>
      </c>
      <c r="CA25" s="55" t="e">
        <f t="shared" ca="1" si="307"/>
        <v>#N/A</v>
      </c>
      <c r="CB25" s="55" t="e">
        <f t="shared" ca="1" si="307"/>
        <v>#N/A</v>
      </c>
      <c r="CC25" s="55" t="e">
        <f t="shared" ca="1" si="307"/>
        <v>#N/A</v>
      </c>
      <c r="CD25" s="55" t="e">
        <f t="shared" ca="1" si="307"/>
        <v>#N/A</v>
      </c>
      <c r="CE25" s="55" t="e">
        <f t="shared" ca="1" si="307"/>
        <v>#N/A</v>
      </c>
      <c r="CF25" s="55" t="e">
        <f t="shared" ca="1" si="307"/>
        <v>#N/A</v>
      </c>
      <c r="CG25" s="55" t="e">
        <f t="shared" ca="1" si="307"/>
        <v>#N/A</v>
      </c>
      <c r="CH25" s="55" t="e">
        <f t="shared" ca="1" si="307"/>
        <v>#N/A</v>
      </c>
      <c r="CI25" s="55" t="e">
        <f t="shared" ca="1" si="307"/>
        <v>#N/A</v>
      </c>
      <c r="CJ25" s="55" t="e">
        <f t="shared" ca="1" si="307"/>
        <v>#N/A</v>
      </c>
      <c r="CK25" s="55" t="e">
        <f t="shared" ca="1" si="307"/>
        <v>#N/A</v>
      </c>
      <c r="CL25" s="55" t="e">
        <f t="shared" ca="1" si="307"/>
        <v>#N/A</v>
      </c>
      <c r="CM25" s="55" t="e">
        <f t="shared" ca="1" si="307"/>
        <v>#N/A</v>
      </c>
      <c r="CN25" s="55" t="e">
        <f t="shared" ca="1" si="307"/>
        <v>#N/A</v>
      </c>
      <c r="CO25" s="55" t="e">
        <f t="shared" ca="1" si="307"/>
        <v>#N/A</v>
      </c>
      <c r="CP25" s="55" t="e">
        <f t="shared" ca="1" si="307"/>
        <v>#N/A</v>
      </c>
      <c r="CQ25" s="55" t="e">
        <f t="shared" ca="1" si="307"/>
        <v>#N/A</v>
      </c>
      <c r="CR25" s="55" t="e">
        <f t="shared" ca="1" si="307"/>
        <v>#N/A</v>
      </c>
      <c r="CS25" s="55" t="e">
        <f t="shared" ca="1" si="307"/>
        <v>#N/A</v>
      </c>
      <c r="CT25" s="55" t="e">
        <f t="shared" ca="1" si="307"/>
        <v>#N/A</v>
      </c>
      <c r="CU25" s="55" t="e">
        <f t="shared" ca="1" si="307"/>
        <v>#N/A</v>
      </c>
      <c r="CV25" s="55" t="e">
        <f t="shared" ca="1" si="307"/>
        <v>#N/A</v>
      </c>
      <c r="CW25" s="55" t="e">
        <f t="shared" ca="1" si="307"/>
        <v>#N/A</v>
      </c>
      <c r="CX25" s="55" t="e">
        <f t="shared" ca="1" si="307"/>
        <v>#N/A</v>
      </c>
      <c r="CY25" s="55" t="e">
        <f t="shared" ca="1" si="307"/>
        <v>#N/A</v>
      </c>
      <c r="CZ25" s="55" t="e">
        <f t="shared" ca="1" si="307"/>
        <v>#N/A</v>
      </c>
      <c r="DA25" s="55" t="e">
        <f t="shared" ca="1" si="307"/>
        <v>#N/A</v>
      </c>
      <c r="DB25" s="55" t="e">
        <f t="shared" ca="1" si="307"/>
        <v>#N/A</v>
      </c>
      <c r="DC25" s="55" t="e">
        <f t="shared" ca="1" si="307"/>
        <v>#N/A</v>
      </c>
      <c r="DD25" s="55" t="e">
        <f t="shared" ca="1" si="307"/>
        <v>#N/A</v>
      </c>
      <c r="DE25" s="55" t="e">
        <f t="shared" ca="1" si="307"/>
        <v>#N/A</v>
      </c>
      <c r="DF25" s="55" t="e">
        <f t="shared" ca="1" si="307"/>
        <v>#N/A</v>
      </c>
      <c r="DG25" s="55" t="e">
        <f t="shared" ca="1" si="307"/>
        <v>#N/A</v>
      </c>
      <c r="DH25" s="55" t="e">
        <f t="shared" ca="1" si="307"/>
        <v>#N/A</v>
      </c>
      <c r="DI25" s="55" t="e">
        <f t="shared" ca="1" si="307"/>
        <v>#N/A</v>
      </c>
      <c r="DJ25" s="55" t="e">
        <f t="shared" ca="1" si="307"/>
        <v>#N/A</v>
      </c>
      <c r="DK25" s="55" t="e">
        <f t="shared" ca="1" si="307"/>
        <v>#N/A</v>
      </c>
      <c r="DL25" s="55" t="e">
        <f t="shared" ca="1" si="307"/>
        <v>#N/A</v>
      </c>
      <c r="DM25" s="55" t="e">
        <f t="shared" ca="1" si="307"/>
        <v>#N/A</v>
      </c>
      <c r="DN25" s="55" t="e">
        <f t="shared" ca="1" si="307"/>
        <v>#N/A</v>
      </c>
      <c r="DO25" s="55" t="e">
        <f t="shared" ca="1" si="307"/>
        <v>#N/A</v>
      </c>
      <c r="DP25" s="55" t="e">
        <f t="shared" ca="1" si="307"/>
        <v>#N/A</v>
      </c>
      <c r="DQ25" s="55" t="e">
        <f t="shared" ca="1" si="307"/>
        <v>#N/A</v>
      </c>
      <c r="DR25" s="55" t="e">
        <f t="shared" ca="1" si="307"/>
        <v>#N/A</v>
      </c>
      <c r="DS25" s="55" t="e">
        <f t="shared" ca="1" si="307"/>
        <v>#N/A</v>
      </c>
      <c r="DT25" s="55" t="e">
        <f t="shared" ca="1" si="307"/>
        <v>#N/A</v>
      </c>
      <c r="DU25" s="55" t="e">
        <f t="shared" ca="1" si="307"/>
        <v>#N/A</v>
      </c>
      <c r="DV25" s="55" t="e">
        <f t="shared" ca="1" si="307"/>
        <v>#N/A</v>
      </c>
      <c r="DW25" s="55" t="e">
        <f t="shared" ca="1" si="307"/>
        <v>#N/A</v>
      </c>
      <c r="DX25" s="55" t="e">
        <f t="shared" ca="1" si="307"/>
        <v>#N/A</v>
      </c>
      <c r="DY25" s="55" t="e">
        <f t="shared" ca="1" si="307"/>
        <v>#N/A</v>
      </c>
      <c r="DZ25" s="55" t="e">
        <f t="shared" ca="1" si="307"/>
        <v>#N/A</v>
      </c>
      <c r="EA25" s="55" t="e">
        <f t="shared" ca="1" si="307"/>
        <v>#N/A</v>
      </c>
      <c r="EB25" s="55" t="e">
        <f t="shared" ca="1" si="307"/>
        <v>#N/A</v>
      </c>
      <c r="EC25" s="55" t="e">
        <f t="shared" ca="1" si="307"/>
        <v>#N/A</v>
      </c>
      <c r="ED25" s="55" t="e">
        <f t="shared" ca="1" si="307"/>
        <v>#N/A</v>
      </c>
      <c r="EE25" s="55" t="e">
        <f t="shared" ca="1" si="307"/>
        <v>#N/A</v>
      </c>
      <c r="EF25" s="55" t="e">
        <f t="shared" ref="EF25:GQ25" ca="1" si="308">IF(EF4&lt;$C$10,(EF5/OFFSET(EF5,0,-EF4))^(1/EF4),(EF5/OFFSET(EF5,0,-$C$10))^(1/$C$10))-1</f>
        <v>#N/A</v>
      </c>
      <c r="EG25" s="55" t="e">
        <f t="shared" ca="1" si="308"/>
        <v>#N/A</v>
      </c>
      <c r="EH25" s="55" t="e">
        <f t="shared" ca="1" si="308"/>
        <v>#N/A</v>
      </c>
      <c r="EI25" s="55" t="e">
        <f t="shared" ca="1" si="308"/>
        <v>#N/A</v>
      </c>
      <c r="EJ25" s="55" t="e">
        <f t="shared" ca="1" si="308"/>
        <v>#N/A</v>
      </c>
      <c r="EK25" s="55" t="e">
        <f t="shared" ca="1" si="308"/>
        <v>#N/A</v>
      </c>
      <c r="EL25" s="55" t="e">
        <f t="shared" ca="1" si="308"/>
        <v>#N/A</v>
      </c>
      <c r="EM25" s="55" t="e">
        <f t="shared" ca="1" si="308"/>
        <v>#N/A</v>
      </c>
      <c r="EN25" s="55" t="e">
        <f t="shared" ca="1" si="308"/>
        <v>#N/A</v>
      </c>
      <c r="EO25" s="55" t="e">
        <f t="shared" ca="1" si="308"/>
        <v>#N/A</v>
      </c>
      <c r="EP25" s="55" t="e">
        <f t="shared" ca="1" si="308"/>
        <v>#N/A</v>
      </c>
      <c r="EQ25" s="55" t="e">
        <f t="shared" ca="1" si="308"/>
        <v>#N/A</v>
      </c>
      <c r="ER25" s="55" t="e">
        <f t="shared" ca="1" si="308"/>
        <v>#N/A</v>
      </c>
      <c r="ES25" s="55" t="e">
        <f t="shared" ca="1" si="308"/>
        <v>#N/A</v>
      </c>
      <c r="ET25" s="55" t="e">
        <f t="shared" ca="1" si="308"/>
        <v>#N/A</v>
      </c>
      <c r="EU25" s="55" t="e">
        <f t="shared" ca="1" si="308"/>
        <v>#N/A</v>
      </c>
      <c r="EV25" s="55" t="e">
        <f t="shared" ca="1" si="308"/>
        <v>#N/A</v>
      </c>
      <c r="EW25" s="55" t="e">
        <f t="shared" ca="1" si="308"/>
        <v>#N/A</v>
      </c>
      <c r="EX25" s="55" t="e">
        <f t="shared" ca="1" si="308"/>
        <v>#N/A</v>
      </c>
      <c r="EY25" s="55" t="e">
        <f t="shared" ca="1" si="308"/>
        <v>#N/A</v>
      </c>
      <c r="EZ25" s="55" t="e">
        <f t="shared" ca="1" si="308"/>
        <v>#N/A</v>
      </c>
      <c r="FA25" s="55" t="e">
        <f t="shared" ca="1" si="308"/>
        <v>#N/A</v>
      </c>
      <c r="FB25" s="55" t="e">
        <f t="shared" ca="1" si="308"/>
        <v>#N/A</v>
      </c>
      <c r="FC25" s="55" t="e">
        <f t="shared" ca="1" si="308"/>
        <v>#N/A</v>
      </c>
      <c r="FD25" s="55" t="e">
        <f t="shared" ca="1" si="308"/>
        <v>#N/A</v>
      </c>
      <c r="FE25" s="55" t="e">
        <f t="shared" ca="1" si="308"/>
        <v>#N/A</v>
      </c>
      <c r="FF25" s="55" t="e">
        <f t="shared" ca="1" si="308"/>
        <v>#N/A</v>
      </c>
      <c r="FG25" s="55" t="e">
        <f t="shared" ca="1" si="308"/>
        <v>#N/A</v>
      </c>
      <c r="FH25" s="55" t="e">
        <f t="shared" ca="1" si="308"/>
        <v>#N/A</v>
      </c>
      <c r="FI25" s="55" t="e">
        <f t="shared" ca="1" si="308"/>
        <v>#N/A</v>
      </c>
      <c r="FJ25" s="55" t="e">
        <f t="shared" ca="1" si="308"/>
        <v>#N/A</v>
      </c>
      <c r="FK25" s="55" t="e">
        <f t="shared" ca="1" si="308"/>
        <v>#N/A</v>
      </c>
      <c r="FL25" s="55" t="e">
        <f t="shared" ca="1" si="308"/>
        <v>#N/A</v>
      </c>
      <c r="FM25" s="55" t="e">
        <f t="shared" ca="1" si="308"/>
        <v>#N/A</v>
      </c>
      <c r="FN25" s="55" t="e">
        <f t="shared" ca="1" si="308"/>
        <v>#N/A</v>
      </c>
      <c r="FO25" s="55" t="e">
        <f t="shared" ca="1" si="308"/>
        <v>#N/A</v>
      </c>
      <c r="FP25" s="55" t="e">
        <f t="shared" ca="1" si="308"/>
        <v>#N/A</v>
      </c>
      <c r="FQ25" s="55" t="e">
        <f t="shared" ca="1" si="308"/>
        <v>#N/A</v>
      </c>
      <c r="FR25" s="55" t="e">
        <f t="shared" ca="1" si="308"/>
        <v>#N/A</v>
      </c>
      <c r="FS25" s="55" t="e">
        <f t="shared" ca="1" si="308"/>
        <v>#N/A</v>
      </c>
      <c r="FT25" s="55" t="e">
        <f t="shared" ca="1" si="308"/>
        <v>#N/A</v>
      </c>
      <c r="FU25" s="55" t="e">
        <f t="shared" ca="1" si="308"/>
        <v>#N/A</v>
      </c>
      <c r="FV25" s="55" t="e">
        <f t="shared" ca="1" si="308"/>
        <v>#N/A</v>
      </c>
      <c r="FW25" s="55" t="e">
        <f t="shared" ca="1" si="308"/>
        <v>#N/A</v>
      </c>
      <c r="FX25" s="55" t="e">
        <f t="shared" ca="1" si="308"/>
        <v>#N/A</v>
      </c>
      <c r="FY25" s="55" t="e">
        <f t="shared" ca="1" si="308"/>
        <v>#N/A</v>
      </c>
      <c r="FZ25" s="55" t="e">
        <f t="shared" ca="1" si="308"/>
        <v>#N/A</v>
      </c>
      <c r="GA25" s="55" t="e">
        <f t="shared" ca="1" si="308"/>
        <v>#N/A</v>
      </c>
      <c r="GB25" s="55" t="e">
        <f t="shared" ca="1" si="308"/>
        <v>#N/A</v>
      </c>
      <c r="GC25" s="55" t="e">
        <f t="shared" ca="1" si="308"/>
        <v>#N/A</v>
      </c>
      <c r="GD25" s="55" t="e">
        <f t="shared" ca="1" si="308"/>
        <v>#N/A</v>
      </c>
      <c r="GE25" s="55" t="e">
        <f t="shared" ca="1" si="308"/>
        <v>#N/A</v>
      </c>
      <c r="GF25" s="55" t="e">
        <f t="shared" ca="1" si="308"/>
        <v>#N/A</v>
      </c>
      <c r="GG25" s="55" t="e">
        <f t="shared" ca="1" si="308"/>
        <v>#N/A</v>
      </c>
      <c r="GH25" s="55" t="e">
        <f t="shared" ca="1" si="308"/>
        <v>#N/A</v>
      </c>
      <c r="GI25" s="55" t="e">
        <f t="shared" ca="1" si="308"/>
        <v>#N/A</v>
      </c>
      <c r="GJ25" s="55" t="e">
        <f t="shared" ca="1" si="308"/>
        <v>#N/A</v>
      </c>
      <c r="GK25" s="55" t="e">
        <f t="shared" ca="1" si="308"/>
        <v>#N/A</v>
      </c>
      <c r="GL25" s="55" t="e">
        <f t="shared" ca="1" si="308"/>
        <v>#N/A</v>
      </c>
      <c r="GM25" s="55" t="e">
        <f t="shared" ca="1" si="308"/>
        <v>#N/A</v>
      </c>
      <c r="GN25" s="55" t="e">
        <f t="shared" ca="1" si="308"/>
        <v>#N/A</v>
      </c>
      <c r="GO25" s="55" t="e">
        <f t="shared" ca="1" si="308"/>
        <v>#N/A</v>
      </c>
      <c r="GP25" s="55" t="e">
        <f t="shared" ca="1" si="308"/>
        <v>#N/A</v>
      </c>
      <c r="GQ25" s="55" t="e">
        <f t="shared" ca="1" si="308"/>
        <v>#N/A</v>
      </c>
      <c r="GR25" s="55" t="e">
        <f t="shared" ref="GR25:IN25" ca="1" si="309">IF(GR4&lt;$C$10,(GR5/OFFSET(GR5,0,-GR4))^(1/GR4),(GR5/OFFSET(GR5,0,-$C$10))^(1/$C$10))-1</f>
        <v>#N/A</v>
      </c>
      <c r="GS25" s="55" t="e">
        <f t="shared" ca="1" si="309"/>
        <v>#N/A</v>
      </c>
      <c r="GT25" s="55" t="e">
        <f t="shared" ca="1" si="309"/>
        <v>#N/A</v>
      </c>
      <c r="GU25" s="55" t="e">
        <f t="shared" ca="1" si="309"/>
        <v>#N/A</v>
      </c>
      <c r="GV25" s="55" t="e">
        <f t="shared" ca="1" si="309"/>
        <v>#N/A</v>
      </c>
      <c r="GW25" s="55" t="e">
        <f t="shared" ca="1" si="309"/>
        <v>#N/A</v>
      </c>
      <c r="GX25" s="55" t="e">
        <f t="shared" ca="1" si="309"/>
        <v>#N/A</v>
      </c>
      <c r="GY25" s="55" t="e">
        <f t="shared" ca="1" si="309"/>
        <v>#N/A</v>
      </c>
      <c r="GZ25" s="55" t="e">
        <f t="shared" ca="1" si="309"/>
        <v>#N/A</v>
      </c>
      <c r="HA25" s="55" t="e">
        <f t="shared" ca="1" si="309"/>
        <v>#N/A</v>
      </c>
      <c r="HB25" s="55" t="e">
        <f t="shared" ca="1" si="309"/>
        <v>#N/A</v>
      </c>
      <c r="HC25" s="55" t="e">
        <f t="shared" ca="1" si="309"/>
        <v>#N/A</v>
      </c>
      <c r="HD25" s="55" t="e">
        <f t="shared" ca="1" si="309"/>
        <v>#N/A</v>
      </c>
      <c r="HE25" s="55" t="e">
        <f t="shared" ca="1" si="309"/>
        <v>#N/A</v>
      </c>
      <c r="HF25" s="55" t="e">
        <f t="shared" ca="1" si="309"/>
        <v>#N/A</v>
      </c>
      <c r="HG25" s="55" t="e">
        <f t="shared" ca="1" si="309"/>
        <v>#N/A</v>
      </c>
      <c r="HH25" s="55" t="e">
        <f t="shared" ca="1" si="309"/>
        <v>#N/A</v>
      </c>
      <c r="HI25" s="55" t="e">
        <f t="shared" ca="1" si="309"/>
        <v>#N/A</v>
      </c>
      <c r="HJ25" s="55" t="e">
        <f t="shared" ca="1" si="309"/>
        <v>#N/A</v>
      </c>
      <c r="HK25" s="55" t="e">
        <f t="shared" ca="1" si="309"/>
        <v>#N/A</v>
      </c>
      <c r="HL25" s="55" t="e">
        <f t="shared" ca="1" si="309"/>
        <v>#N/A</v>
      </c>
      <c r="HM25" s="55" t="e">
        <f t="shared" ca="1" si="309"/>
        <v>#N/A</v>
      </c>
      <c r="HN25" s="55" t="e">
        <f t="shared" ca="1" si="309"/>
        <v>#N/A</v>
      </c>
      <c r="HO25" s="55" t="e">
        <f t="shared" ca="1" si="309"/>
        <v>#N/A</v>
      </c>
      <c r="HP25" s="55" t="e">
        <f t="shared" ca="1" si="309"/>
        <v>#N/A</v>
      </c>
      <c r="HQ25" s="55" t="e">
        <f t="shared" ca="1" si="309"/>
        <v>#N/A</v>
      </c>
      <c r="HR25" s="55" t="e">
        <f t="shared" ca="1" si="309"/>
        <v>#N/A</v>
      </c>
      <c r="HS25" s="55" t="e">
        <f t="shared" ca="1" si="309"/>
        <v>#N/A</v>
      </c>
      <c r="HT25" s="55" t="e">
        <f t="shared" ca="1" si="309"/>
        <v>#N/A</v>
      </c>
      <c r="HU25" s="55" t="e">
        <f t="shared" ca="1" si="309"/>
        <v>#N/A</v>
      </c>
      <c r="HV25" s="55" t="e">
        <f t="shared" ca="1" si="309"/>
        <v>#N/A</v>
      </c>
      <c r="HW25" s="55" t="e">
        <f t="shared" ca="1" si="309"/>
        <v>#N/A</v>
      </c>
      <c r="HX25" s="55" t="e">
        <f t="shared" ca="1" si="309"/>
        <v>#N/A</v>
      </c>
      <c r="HY25" s="55" t="e">
        <f t="shared" ca="1" si="309"/>
        <v>#N/A</v>
      </c>
      <c r="HZ25" s="55" t="e">
        <f t="shared" ca="1" si="309"/>
        <v>#N/A</v>
      </c>
      <c r="IA25" s="55" t="e">
        <f t="shared" ca="1" si="309"/>
        <v>#N/A</v>
      </c>
      <c r="IB25" s="55" t="e">
        <f t="shared" ca="1" si="309"/>
        <v>#N/A</v>
      </c>
      <c r="IC25" s="55" t="e">
        <f t="shared" ca="1" si="309"/>
        <v>#N/A</v>
      </c>
      <c r="ID25" s="55" t="e">
        <f t="shared" ca="1" si="309"/>
        <v>#N/A</v>
      </c>
      <c r="IE25" s="55" t="e">
        <f t="shared" ca="1" si="309"/>
        <v>#N/A</v>
      </c>
      <c r="IF25" s="55" t="e">
        <f t="shared" ca="1" si="309"/>
        <v>#N/A</v>
      </c>
      <c r="IG25" s="55" t="e">
        <f t="shared" ca="1" si="309"/>
        <v>#N/A</v>
      </c>
      <c r="IH25" s="55" t="e">
        <f t="shared" ca="1" si="309"/>
        <v>#N/A</v>
      </c>
      <c r="II25" s="55" t="e">
        <f t="shared" ca="1" si="309"/>
        <v>#N/A</v>
      </c>
      <c r="IJ25" s="55" t="e">
        <f t="shared" ca="1" si="309"/>
        <v>#N/A</v>
      </c>
      <c r="IK25" s="55" t="e">
        <f t="shared" ca="1" si="309"/>
        <v>#N/A</v>
      </c>
      <c r="IL25" s="55" t="e">
        <f t="shared" ca="1" si="309"/>
        <v>#N/A</v>
      </c>
      <c r="IM25" s="55" t="e">
        <f t="shared" ca="1" si="309"/>
        <v>#N/A</v>
      </c>
      <c r="IN25" s="55" t="e">
        <f t="shared" ca="1" si="309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506</v>
      </c>
      <c r="G26" s="27">
        <f t="shared" ref="G26:BR26" ca="1" si="310">IF(G3=$C$24,1,-1000)</f>
        <v>-1000</v>
      </c>
      <c r="H26" s="27">
        <f t="shared" ca="1" si="310"/>
        <v>-1000</v>
      </c>
      <c r="I26" s="27">
        <f t="shared" ca="1" si="310"/>
        <v>-1000</v>
      </c>
      <c r="J26" s="27">
        <f t="shared" ca="1" si="310"/>
        <v>-1000</v>
      </c>
      <c r="K26" s="27">
        <f t="shared" ca="1" si="310"/>
        <v>-1000</v>
      </c>
      <c r="L26" s="27">
        <f t="shared" ca="1" si="310"/>
        <v>-1000</v>
      </c>
      <c r="M26" s="27">
        <f t="shared" ca="1" si="310"/>
        <v>-1000</v>
      </c>
      <c r="N26" s="27">
        <f t="shared" ca="1" si="310"/>
        <v>-1000</v>
      </c>
      <c r="O26" s="27">
        <f t="shared" ca="1" si="310"/>
        <v>-1000</v>
      </c>
      <c r="P26" s="27">
        <f t="shared" ca="1" si="310"/>
        <v>-1000</v>
      </c>
      <c r="Q26" s="27">
        <f t="shared" ca="1" si="310"/>
        <v>-1000</v>
      </c>
      <c r="R26" s="27">
        <f t="shared" ca="1" si="310"/>
        <v>-1000</v>
      </c>
      <c r="S26" s="27">
        <f t="shared" ca="1" si="310"/>
        <v>-1000</v>
      </c>
      <c r="T26" s="27">
        <f t="shared" ca="1" si="310"/>
        <v>-1000</v>
      </c>
      <c r="U26" s="27">
        <f t="shared" ca="1" si="310"/>
        <v>-1000</v>
      </c>
      <c r="V26" s="27">
        <f t="shared" ca="1" si="310"/>
        <v>-1000</v>
      </c>
      <c r="W26" s="27">
        <f t="shared" ca="1" si="310"/>
        <v>1</v>
      </c>
      <c r="X26" s="27">
        <f t="shared" ca="1" si="310"/>
        <v>-1000</v>
      </c>
      <c r="Y26" s="27">
        <f t="shared" ca="1" si="310"/>
        <v>-1000</v>
      </c>
      <c r="Z26" s="27">
        <f t="shared" ca="1" si="310"/>
        <v>-1000</v>
      </c>
      <c r="AA26" s="27">
        <f t="shared" ca="1" si="310"/>
        <v>-1000</v>
      </c>
      <c r="AB26" s="27">
        <f t="shared" ca="1" si="310"/>
        <v>-1000</v>
      </c>
      <c r="AC26" s="27">
        <f t="shared" ca="1" si="310"/>
        <v>-1000</v>
      </c>
      <c r="AD26" s="27">
        <f t="shared" ca="1" si="310"/>
        <v>-1000</v>
      </c>
      <c r="AE26" s="27">
        <f t="shared" ca="1" si="310"/>
        <v>-1000</v>
      </c>
      <c r="AF26" s="27">
        <f t="shared" ca="1" si="310"/>
        <v>-1000</v>
      </c>
      <c r="AG26" s="27">
        <f t="shared" ca="1" si="310"/>
        <v>-1000</v>
      </c>
      <c r="AH26" s="27">
        <f t="shared" ca="1" si="310"/>
        <v>-1000</v>
      </c>
      <c r="AI26" s="27">
        <f t="shared" ca="1" si="310"/>
        <v>-1000</v>
      </c>
      <c r="AJ26" s="27">
        <f t="shared" ca="1" si="310"/>
        <v>-1000</v>
      </c>
      <c r="AK26" s="27">
        <f t="shared" ca="1" si="310"/>
        <v>-1000</v>
      </c>
      <c r="AL26" s="27">
        <f t="shared" ca="1" si="310"/>
        <v>-1000</v>
      </c>
      <c r="AM26" s="27">
        <f t="shared" ca="1" si="310"/>
        <v>-1000</v>
      </c>
      <c r="AN26" s="27">
        <f t="shared" ca="1" si="310"/>
        <v>-1000</v>
      </c>
      <c r="AO26" s="27">
        <f t="shared" ca="1" si="310"/>
        <v>-1000</v>
      </c>
      <c r="AP26" s="27">
        <f t="shared" ca="1" si="310"/>
        <v>-1000</v>
      </c>
      <c r="AQ26" s="27">
        <f t="shared" ca="1" si="310"/>
        <v>-1000</v>
      </c>
      <c r="AR26" s="27">
        <f t="shared" ca="1" si="310"/>
        <v>-1000</v>
      </c>
      <c r="AS26" s="27">
        <f t="shared" ca="1" si="310"/>
        <v>-1000</v>
      </c>
      <c r="AT26" s="27">
        <f t="shared" ca="1" si="310"/>
        <v>-1000</v>
      </c>
      <c r="AU26" s="27">
        <f t="shared" ca="1" si="310"/>
        <v>-1000</v>
      </c>
      <c r="AV26" s="27">
        <f t="shared" ca="1" si="310"/>
        <v>-1000</v>
      </c>
      <c r="AW26" s="27">
        <f t="shared" ca="1" si="310"/>
        <v>-1000</v>
      </c>
      <c r="AX26" s="27">
        <f t="shared" ca="1" si="310"/>
        <v>-1000</v>
      </c>
      <c r="AY26" s="27">
        <f t="shared" ca="1" si="310"/>
        <v>-1000</v>
      </c>
      <c r="AZ26" s="27">
        <f t="shared" ca="1" si="310"/>
        <v>-1000</v>
      </c>
      <c r="BA26" s="27">
        <f t="shared" ca="1" si="310"/>
        <v>-1000</v>
      </c>
      <c r="BB26" s="27">
        <f t="shared" ca="1" si="310"/>
        <v>-1000</v>
      </c>
      <c r="BC26" s="27">
        <f t="shared" ca="1" si="310"/>
        <v>-1000</v>
      </c>
      <c r="BD26" s="27">
        <f t="shared" ca="1" si="310"/>
        <v>-1000</v>
      </c>
      <c r="BE26" s="27">
        <f t="shared" ca="1" si="310"/>
        <v>-1000</v>
      </c>
      <c r="BF26" s="27">
        <f t="shared" ca="1" si="310"/>
        <v>-1000</v>
      </c>
      <c r="BG26" s="27">
        <f t="shared" ca="1" si="310"/>
        <v>-1000</v>
      </c>
      <c r="BH26" s="27">
        <f t="shared" ca="1" si="310"/>
        <v>-1000</v>
      </c>
      <c r="BI26" s="27">
        <f t="shared" ca="1" si="310"/>
        <v>-1000</v>
      </c>
      <c r="BJ26" s="27">
        <f t="shared" ca="1" si="310"/>
        <v>-1000</v>
      </c>
      <c r="BK26" s="27">
        <f t="shared" ca="1" si="310"/>
        <v>-1000</v>
      </c>
      <c r="BL26" s="27">
        <f t="shared" ca="1" si="310"/>
        <v>-1000</v>
      </c>
      <c r="BM26" s="27">
        <f t="shared" ca="1" si="310"/>
        <v>-1000</v>
      </c>
      <c r="BN26" s="27">
        <f t="shared" ca="1" si="310"/>
        <v>-1000</v>
      </c>
      <c r="BO26" s="27">
        <f t="shared" ca="1" si="310"/>
        <v>-1000</v>
      </c>
      <c r="BP26" s="27">
        <f t="shared" ca="1" si="310"/>
        <v>-1000</v>
      </c>
      <c r="BQ26" s="27">
        <f t="shared" ca="1" si="310"/>
        <v>-1000</v>
      </c>
      <c r="BR26" s="27">
        <f t="shared" ca="1" si="310"/>
        <v>-1000</v>
      </c>
      <c r="BS26" s="27">
        <f t="shared" ref="BS26:ED26" ca="1" si="311">IF(BS3=$C$24,1,-1000)</f>
        <v>-1000</v>
      </c>
      <c r="BT26" s="27">
        <f t="shared" ca="1" si="311"/>
        <v>-1000</v>
      </c>
      <c r="BU26" s="27">
        <f t="shared" ca="1" si="311"/>
        <v>-1000</v>
      </c>
      <c r="BV26" s="27">
        <f t="shared" ca="1" si="311"/>
        <v>-1000</v>
      </c>
      <c r="BW26" s="27">
        <f t="shared" ca="1" si="311"/>
        <v>-1000</v>
      </c>
      <c r="BX26" s="27">
        <f t="shared" ca="1" si="311"/>
        <v>-1000</v>
      </c>
      <c r="BY26" s="27">
        <f t="shared" ca="1" si="311"/>
        <v>-1000</v>
      </c>
      <c r="BZ26" s="27">
        <f t="shared" ca="1" si="311"/>
        <v>-1000</v>
      </c>
      <c r="CA26" s="27">
        <f t="shared" ca="1" si="311"/>
        <v>-1000</v>
      </c>
      <c r="CB26" s="27">
        <f t="shared" ca="1" si="311"/>
        <v>-1000</v>
      </c>
      <c r="CC26" s="27">
        <f t="shared" ca="1" si="311"/>
        <v>-1000</v>
      </c>
      <c r="CD26" s="27">
        <f t="shared" ca="1" si="311"/>
        <v>-1000</v>
      </c>
      <c r="CE26" s="27">
        <f t="shared" ca="1" si="311"/>
        <v>-1000</v>
      </c>
      <c r="CF26" s="27">
        <f t="shared" ca="1" si="311"/>
        <v>-1000</v>
      </c>
      <c r="CG26" s="27">
        <f t="shared" ca="1" si="311"/>
        <v>-1000</v>
      </c>
      <c r="CH26" s="27">
        <f t="shared" ca="1" si="311"/>
        <v>-1000</v>
      </c>
      <c r="CI26" s="27">
        <f t="shared" ca="1" si="311"/>
        <v>-1000</v>
      </c>
      <c r="CJ26" s="27">
        <f t="shared" ca="1" si="311"/>
        <v>-1000</v>
      </c>
      <c r="CK26" s="27">
        <f t="shared" ca="1" si="311"/>
        <v>-1000</v>
      </c>
      <c r="CL26" s="27">
        <f t="shared" ca="1" si="311"/>
        <v>-1000</v>
      </c>
      <c r="CM26" s="27">
        <f t="shared" ca="1" si="311"/>
        <v>-1000</v>
      </c>
      <c r="CN26" s="27">
        <f t="shared" ca="1" si="311"/>
        <v>-1000</v>
      </c>
      <c r="CO26" s="27">
        <f t="shared" ca="1" si="311"/>
        <v>-1000</v>
      </c>
      <c r="CP26" s="27">
        <f t="shared" ca="1" si="311"/>
        <v>-1000</v>
      </c>
      <c r="CQ26" s="27">
        <f t="shared" ca="1" si="311"/>
        <v>-1000</v>
      </c>
      <c r="CR26" s="27">
        <f t="shared" ca="1" si="311"/>
        <v>-1000</v>
      </c>
      <c r="CS26" s="27">
        <f t="shared" ca="1" si="311"/>
        <v>-1000</v>
      </c>
      <c r="CT26" s="27">
        <f t="shared" ca="1" si="311"/>
        <v>-1000</v>
      </c>
      <c r="CU26" s="27">
        <f t="shared" ca="1" si="311"/>
        <v>-1000</v>
      </c>
      <c r="CV26" s="27">
        <f t="shared" ca="1" si="311"/>
        <v>-1000</v>
      </c>
      <c r="CW26" s="27">
        <f t="shared" ca="1" si="311"/>
        <v>-1000</v>
      </c>
      <c r="CX26" s="27">
        <f t="shared" ca="1" si="311"/>
        <v>-1000</v>
      </c>
      <c r="CY26" s="27">
        <f t="shared" ca="1" si="311"/>
        <v>-1000</v>
      </c>
      <c r="CZ26" s="27">
        <f t="shared" ca="1" si="311"/>
        <v>-1000</v>
      </c>
      <c r="DA26" s="27">
        <f t="shared" ca="1" si="311"/>
        <v>-1000</v>
      </c>
      <c r="DB26" s="27">
        <f t="shared" ca="1" si="311"/>
        <v>-1000</v>
      </c>
      <c r="DC26" s="27">
        <f t="shared" ca="1" si="311"/>
        <v>-1000</v>
      </c>
      <c r="DD26" s="27">
        <f t="shared" ca="1" si="311"/>
        <v>-1000</v>
      </c>
      <c r="DE26" s="27">
        <f t="shared" ca="1" si="311"/>
        <v>-1000</v>
      </c>
      <c r="DF26" s="27">
        <f t="shared" ca="1" si="311"/>
        <v>-1000</v>
      </c>
      <c r="DG26" s="27">
        <f t="shared" ca="1" si="311"/>
        <v>-1000</v>
      </c>
      <c r="DH26" s="27">
        <f t="shared" ca="1" si="311"/>
        <v>-1000</v>
      </c>
      <c r="DI26" s="27">
        <f t="shared" ca="1" si="311"/>
        <v>-1000</v>
      </c>
      <c r="DJ26" s="27">
        <f t="shared" ca="1" si="311"/>
        <v>-1000</v>
      </c>
      <c r="DK26" s="27">
        <f t="shared" ca="1" si="311"/>
        <v>-1000</v>
      </c>
      <c r="DL26" s="27">
        <f t="shared" ca="1" si="311"/>
        <v>-1000</v>
      </c>
      <c r="DM26" s="27">
        <f t="shared" ca="1" si="311"/>
        <v>-1000</v>
      </c>
      <c r="DN26" s="27">
        <f t="shared" ca="1" si="311"/>
        <v>-1000</v>
      </c>
      <c r="DO26" s="27">
        <f t="shared" ca="1" si="311"/>
        <v>-1000</v>
      </c>
      <c r="DP26" s="27">
        <f t="shared" ca="1" si="311"/>
        <v>-1000</v>
      </c>
      <c r="DQ26" s="27">
        <f t="shared" ca="1" si="311"/>
        <v>-1000</v>
      </c>
      <c r="DR26" s="27">
        <f t="shared" ca="1" si="311"/>
        <v>-1000</v>
      </c>
      <c r="DS26" s="27">
        <f t="shared" ca="1" si="311"/>
        <v>-1000</v>
      </c>
      <c r="DT26" s="27">
        <f t="shared" ca="1" si="311"/>
        <v>-1000</v>
      </c>
      <c r="DU26" s="27">
        <f t="shared" ca="1" si="311"/>
        <v>-1000</v>
      </c>
      <c r="DV26" s="27">
        <f t="shared" ca="1" si="311"/>
        <v>-1000</v>
      </c>
      <c r="DW26" s="27">
        <f t="shared" ca="1" si="311"/>
        <v>-1000</v>
      </c>
      <c r="DX26" s="27">
        <f t="shared" ca="1" si="311"/>
        <v>-1000</v>
      </c>
      <c r="DY26" s="27">
        <f t="shared" ca="1" si="311"/>
        <v>-1000</v>
      </c>
      <c r="DZ26" s="27">
        <f t="shared" ca="1" si="311"/>
        <v>-1000</v>
      </c>
      <c r="EA26" s="27">
        <f t="shared" ca="1" si="311"/>
        <v>-1000</v>
      </c>
      <c r="EB26" s="27">
        <f t="shared" ca="1" si="311"/>
        <v>-1000</v>
      </c>
      <c r="EC26" s="27">
        <f t="shared" ca="1" si="311"/>
        <v>-1000</v>
      </c>
      <c r="ED26" s="27">
        <f t="shared" ca="1" si="311"/>
        <v>-1000</v>
      </c>
      <c r="EE26" s="27">
        <f t="shared" ref="EE26:GP26" ca="1" si="312">IF(EE3=$C$24,1,-1000)</f>
        <v>-1000</v>
      </c>
      <c r="EF26" s="27">
        <f t="shared" ca="1" si="312"/>
        <v>-1000</v>
      </c>
      <c r="EG26" s="27">
        <f t="shared" ca="1" si="312"/>
        <v>-1000</v>
      </c>
      <c r="EH26" s="27">
        <f t="shared" ca="1" si="312"/>
        <v>-1000</v>
      </c>
      <c r="EI26" s="27">
        <f t="shared" ca="1" si="312"/>
        <v>-1000</v>
      </c>
      <c r="EJ26" s="27">
        <f t="shared" ca="1" si="312"/>
        <v>-1000</v>
      </c>
      <c r="EK26" s="27">
        <f t="shared" ca="1" si="312"/>
        <v>-1000</v>
      </c>
      <c r="EL26" s="27">
        <f t="shared" ca="1" si="312"/>
        <v>-1000</v>
      </c>
      <c r="EM26" s="27">
        <f t="shared" ca="1" si="312"/>
        <v>-1000</v>
      </c>
      <c r="EN26" s="27">
        <f t="shared" ca="1" si="312"/>
        <v>-1000</v>
      </c>
      <c r="EO26" s="27">
        <f t="shared" ca="1" si="312"/>
        <v>-1000</v>
      </c>
      <c r="EP26" s="27">
        <f t="shared" ca="1" si="312"/>
        <v>-1000</v>
      </c>
      <c r="EQ26" s="27">
        <f t="shared" ca="1" si="312"/>
        <v>-1000</v>
      </c>
      <c r="ER26" s="27">
        <f t="shared" ca="1" si="312"/>
        <v>-1000</v>
      </c>
      <c r="ES26" s="27">
        <f t="shared" ca="1" si="312"/>
        <v>-1000</v>
      </c>
      <c r="ET26" s="27">
        <f t="shared" ca="1" si="312"/>
        <v>-1000</v>
      </c>
      <c r="EU26" s="27">
        <f t="shared" ca="1" si="312"/>
        <v>-1000</v>
      </c>
      <c r="EV26" s="27">
        <f t="shared" ca="1" si="312"/>
        <v>-1000</v>
      </c>
      <c r="EW26" s="27">
        <f t="shared" ca="1" si="312"/>
        <v>-1000</v>
      </c>
      <c r="EX26" s="27">
        <f t="shared" ca="1" si="312"/>
        <v>-1000</v>
      </c>
      <c r="EY26" s="27">
        <f t="shared" ca="1" si="312"/>
        <v>-1000</v>
      </c>
      <c r="EZ26" s="27">
        <f t="shared" ca="1" si="312"/>
        <v>-1000</v>
      </c>
      <c r="FA26" s="27">
        <f t="shared" ca="1" si="312"/>
        <v>-1000</v>
      </c>
      <c r="FB26" s="27">
        <f t="shared" ca="1" si="312"/>
        <v>-1000</v>
      </c>
      <c r="FC26" s="27">
        <f t="shared" ca="1" si="312"/>
        <v>-1000</v>
      </c>
      <c r="FD26" s="27">
        <f t="shared" ca="1" si="312"/>
        <v>-1000</v>
      </c>
      <c r="FE26" s="27">
        <f t="shared" ca="1" si="312"/>
        <v>-1000</v>
      </c>
      <c r="FF26" s="27">
        <f t="shared" ca="1" si="312"/>
        <v>-1000</v>
      </c>
      <c r="FG26" s="27">
        <f t="shared" ca="1" si="312"/>
        <v>-1000</v>
      </c>
      <c r="FH26" s="27">
        <f t="shared" ca="1" si="312"/>
        <v>-1000</v>
      </c>
      <c r="FI26" s="27">
        <f t="shared" ca="1" si="312"/>
        <v>-1000</v>
      </c>
      <c r="FJ26" s="27">
        <f t="shared" ca="1" si="312"/>
        <v>-1000</v>
      </c>
      <c r="FK26" s="27">
        <f t="shared" ca="1" si="312"/>
        <v>-1000</v>
      </c>
      <c r="FL26" s="27">
        <f t="shared" ca="1" si="312"/>
        <v>-1000</v>
      </c>
      <c r="FM26" s="27">
        <f t="shared" ca="1" si="312"/>
        <v>-1000</v>
      </c>
      <c r="FN26" s="27">
        <f t="shared" ca="1" si="312"/>
        <v>-1000</v>
      </c>
      <c r="FO26" s="27">
        <f t="shared" ca="1" si="312"/>
        <v>-1000</v>
      </c>
      <c r="FP26" s="27">
        <f t="shared" ca="1" si="312"/>
        <v>-1000</v>
      </c>
      <c r="FQ26" s="27">
        <f t="shared" ca="1" si="312"/>
        <v>-1000</v>
      </c>
      <c r="FR26" s="27">
        <f t="shared" ca="1" si="312"/>
        <v>-1000</v>
      </c>
      <c r="FS26" s="27">
        <f t="shared" ca="1" si="312"/>
        <v>-1000</v>
      </c>
      <c r="FT26" s="27">
        <f t="shared" ca="1" si="312"/>
        <v>-1000</v>
      </c>
      <c r="FU26" s="27">
        <f t="shared" ca="1" si="312"/>
        <v>-1000</v>
      </c>
      <c r="FV26" s="27">
        <f t="shared" ca="1" si="312"/>
        <v>-1000</v>
      </c>
      <c r="FW26" s="27">
        <f t="shared" ca="1" si="312"/>
        <v>-1000</v>
      </c>
      <c r="FX26" s="27">
        <f t="shared" ca="1" si="312"/>
        <v>-1000</v>
      </c>
      <c r="FY26" s="27">
        <f t="shared" ca="1" si="312"/>
        <v>-1000</v>
      </c>
      <c r="FZ26" s="27">
        <f t="shared" ca="1" si="312"/>
        <v>-1000</v>
      </c>
      <c r="GA26" s="27">
        <f t="shared" ca="1" si="312"/>
        <v>-1000</v>
      </c>
      <c r="GB26" s="27">
        <f t="shared" ca="1" si="312"/>
        <v>-1000</v>
      </c>
      <c r="GC26" s="27">
        <f t="shared" ca="1" si="312"/>
        <v>-1000</v>
      </c>
      <c r="GD26" s="27">
        <f t="shared" ca="1" si="312"/>
        <v>-1000</v>
      </c>
      <c r="GE26" s="27">
        <f t="shared" ca="1" si="312"/>
        <v>-1000</v>
      </c>
      <c r="GF26" s="27">
        <f t="shared" ca="1" si="312"/>
        <v>-1000</v>
      </c>
      <c r="GG26" s="27">
        <f t="shared" ca="1" si="312"/>
        <v>-1000</v>
      </c>
      <c r="GH26" s="27">
        <f t="shared" ca="1" si="312"/>
        <v>-1000</v>
      </c>
      <c r="GI26" s="27">
        <f t="shared" ca="1" si="312"/>
        <v>-1000</v>
      </c>
      <c r="GJ26" s="27">
        <f t="shared" ca="1" si="312"/>
        <v>-1000</v>
      </c>
      <c r="GK26" s="27">
        <f t="shared" ca="1" si="312"/>
        <v>-1000</v>
      </c>
      <c r="GL26" s="27">
        <f t="shared" ca="1" si="312"/>
        <v>-1000</v>
      </c>
      <c r="GM26" s="27">
        <f t="shared" ca="1" si="312"/>
        <v>-1000</v>
      </c>
      <c r="GN26" s="27">
        <f t="shared" ca="1" si="312"/>
        <v>-1000</v>
      </c>
      <c r="GO26" s="27">
        <f t="shared" ca="1" si="312"/>
        <v>-1000</v>
      </c>
      <c r="GP26" s="27">
        <f t="shared" ca="1" si="312"/>
        <v>-1000</v>
      </c>
      <c r="GQ26" s="27">
        <f t="shared" ref="GQ26:IN26" ca="1" si="313">IF(GQ3=$C$24,1,-1000)</f>
        <v>-1000</v>
      </c>
      <c r="GR26" s="27">
        <f t="shared" ca="1" si="313"/>
        <v>-1000</v>
      </c>
      <c r="GS26" s="27">
        <f t="shared" ca="1" si="313"/>
        <v>-1000</v>
      </c>
      <c r="GT26" s="27">
        <f t="shared" ca="1" si="313"/>
        <v>-1000</v>
      </c>
      <c r="GU26" s="27">
        <f t="shared" ca="1" si="313"/>
        <v>-1000</v>
      </c>
      <c r="GV26" s="27">
        <f t="shared" ca="1" si="313"/>
        <v>-1000</v>
      </c>
      <c r="GW26" s="27">
        <f t="shared" ca="1" si="313"/>
        <v>-1000</v>
      </c>
      <c r="GX26" s="27">
        <f t="shared" ca="1" si="313"/>
        <v>-1000</v>
      </c>
      <c r="GY26" s="27">
        <f t="shared" ca="1" si="313"/>
        <v>-1000</v>
      </c>
      <c r="GZ26" s="27">
        <f t="shared" ca="1" si="313"/>
        <v>-1000</v>
      </c>
      <c r="HA26" s="27">
        <f t="shared" ca="1" si="313"/>
        <v>-1000</v>
      </c>
      <c r="HB26" s="27">
        <f t="shared" ca="1" si="313"/>
        <v>-1000</v>
      </c>
      <c r="HC26" s="27">
        <f t="shared" ca="1" si="313"/>
        <v>-1000</v>
      </c>
      <c r="HD26" s="27">
        <f t="shared" ca="1" si="313"/>
        <v>-1000</v>
      </c>
      <c r="HE26" s="27">
        <f t="shared" ca="1" si="313"/>
        <v>-1000</v>
      </c>
      <c r="HF26" s="27">
        <f t="shared" ca="1" si="313"/>
        <v>-1000</v>
      </c>
      <c r="HG26" s="27">
        <f t="shared" ca="1" si="313"/>
        <v>-1000</v>
      </c>
      <c r="HH26" s="27">
        <f t="shared" ca="1" si="313"/>
        <v>-1000</v>
      </c>
      <c r="HI26" s="27">
        <f t="shared" ca="1" si="313"/>
        <v>-1000</v>
      </c>
      <c r="HJ26" s="27">
        <f t="shared" ca="1" si="313"/>
        <v>-1000</v>
      </c>
      <c r="HK26" s="27">
        <f t="shared" ca="1" si="313"/>
        <v>-1000</v>
      </c>
      <c r="HL26" s="27">
        <f t="shared" ca="1" si="313"/>
        <v>-1000</v>
      </c>
      <c r="HM26" s="27">
        <f t="shared" ca="1" si="313"/>
        <v>-1000</v>
      </c>
      <c r="HN26" s="27">
        <f t="shared" ca="1" si="313"/>
        <v>-1000</v>
      </c>
      <c r="HO26" s="27">
        <f t="shared" ca="1" si="313"/>
        <v>-1000</v>
      </c>
      <c r="HP26" s="27">
        <f t="shared" ca="1" si="313"/>
        <v>-1000</v>
      </c>
      <c r="HQ26" s="27">
        <f t="shared" ca="1" si="313"/>
        <v>-1000</v>
      </c>
      <c r="HR26" s="27">
        <f t="shared" ca="1" si="313"/>
        <v>-1000</v>
      </c>
      <c r="HS26" s="27">
        <f t="shared" ca="1" si="313"/>
        <v>-1000</v>
      </c>
      <c r="HT26" s="27">
        <f t="shared" ca="1" si="313"/>
        <v>-1000</v>
      </c>
      <c r="HU26" s="27">
        <f t="shared" ca="1" si="313"/>
        <v>-1000</v>
      </c>
      <c r="HV26" s="27">
        <f t="shared" ca="1" si="313"/>
        <v>-1000</v>
      </c>
      <c r="HW26" s="27">
        <f t="shared" ca="1" si="313"/>
        <v>-1000</v>
      </c>
      <c r="HX26" s="27">
        <f t="shared" ca="1" si="313"/>
        <v>-1000</v>
      </c>
      <c r="HY26" s="27">
        <f t="shared" ca="1" si="313"/>
        <v>-1000</v>
      </c>
      <c r="HZ26" s="27">
        <f t="shared" ca="1" si="313"/>
        <v>-1000</v>
      </c>
      <c r="IA26" s="27">
        <f t="shared" ca="1" si="313"/>
        <v>-1000</v>
      </c>
      <c r="IB26" s="27">
        <f t="shared" ca="1" si="313"/>
        <v>-1000</v>
      </c>
      <c r="IC26" s="27">
        <f t="shared" ca="1" si="313"/>
        <v>-1000</v>
      </c>
      <c r="ID26" s="27">
        <f t="shared" ca="1" si="313"/>
        <v>-1000</v>
      </c>
      <c r="IE26" s="27">
        <f t="shared" ca="1" si="313"/>
        <v>-1000</v>
      </c>
      <c r="IF26" s="27">
        <f t="shared" ca="1" si="313"/>
        <v>-1000</v>
      </c>
      <c r="IG26" s="27">
        <f t="shared" ca="1" si="313"/>
        <v>-1000</v>
      </c>
      <c r="IH26" s="27">
        <f t="shared" ca="1" si="313"/>
        <v>-1000</v>
      </c>
      <c r="II26" s="27">
        <f t="shared" ca="1" si="313"/>
        <v>-1000</v>
      </c>
      <c r="IJ26" s="27">
        <f t="shared" ca="1" si="313"/>
        <v>-1000</v>
      </c>
      <c r="IK26" s="27">
        <f t="shared" ca="1" si="313"/>
        <v>-1000</v>
      </c>
      <c r="IL26" s="27">
        <f t="shared" ca="1" si="313"/>
        <v>-1000</v>
      </c>
      <c r="IM26" s="27">
        <f t="shared" ca="1" si="313"/>
        <v>-1000</v>
      </c>
      <c r="IN26" s="27">
        <f t="shared" ca="1" si="313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73539</v>
      </c>
      <c r="D27" s="24">
        <f ca="1">IF(D31="N/A",C16*1.5,_xlfn.MAXIFS(G18:IN18,G3:IN3,"&lt;"&amp;$D$31)*1.5)</f>
        <v>32064.452836705401</v>
      </c>
      <c r="F27" s="22" t="s">
        <v>504</v>
      </c>
      <c r="G27" s="27">
        <f t="shared" ref="G27:BR27" ca="1" si="314">IF(G26=1,-1000,IF(G3=$C$23,1,-1000))</f>
        <v>-1000</v>
      </c>
      <c r="H27" s="27">
        <f t="shared" ca="1" si="314"/>
        <v>-1000</v>
      </c>
      <c r="I27" s="27">
        <f t="shared" ca="1" si="314"/>
        <v>-1000</v>
      </c>
      <c r="J27" s="27">
        <f t="shared" ca="1" si="314"/>
        <v>-1000</v>
      </c>
      <c r="K27" s="27">
        <f t="shared" ca="1" si="314"/>
        <v>-1000</v>
      </c>
      <c r="L27" s="27">
        <f t="shared" ca="1" si="314"/>
        <v>-1000</v>
      </c>
      <c r="M27" s="27">
        <f t="shared" ca="1" si="314"/>
        <v>-1000</v>
      </c>
      <c r="N27" s="27">
        <f t="shared" ca="1" si="314"/>
        <v>-1000</v>
      </c>
      <c r="O27" s="27">
        <f t="shared" ca="1" si="314"/>
        <v>-1000</v>
      </c>
      <c r="P27" s="27">
        <f t="shared" ca="1" si="314"/>
        <v>1</v>
      </c>
      <c r="Q27" s="27">
        <f t="shared" ca="1" si="314"/>
        <v>-1000</v>
      </c>
      <c r="R27" s="27">
        <f t="shared" ca="1" si="314"/>
        <v>-1000</v>
      </c>
      <c r="S27" s="27">
        <f t="shared" ca="1" si="314"/>
        <v>-1000</v>
      </c>
      <c r="T27" s="27">
        <f t="shared" ca="1" si="314"/>
        <v>-1000</v>
      </c>
      <c r="U27" s="27">
        <f t="shared" ca="1" si="314"/>
        <v>-1000</v>
      </c>
      <c r="V27" s="27">
        <f t="shared" ca="1" si="314"/>
        <v>-1000</v>
      </c>
      <c r="W27" s="27">
        <f t="shared" ca="1" si="314"/>
        <v>-1000</v>
      </c>
      <c r="X27" s="27">
        <f t="shared" ca="1" si="314"/>
        <v>-1000</v>
      </c>
      <c r="Y27" s="27">
        <f t="shared" ca="1" si="314"/>
        <v>-1000</v>
      </c>
      <c r="Z27" s="27">
        <f t="shared" ca="1" si="314"/>
        <v>-1000</v>
      </c>
      <c r="AA27" s="27">
        <f t="shared" ca="1" si="314"/>
        <v>-1000</v>
      </c>
      <c r="AB27" s="27">
        <f t="shared" ca="1" si="314"/>
        <v>-1000</v>
      </c>
      <c r="AC27" s="27">
        <f t="shared" ca="1" si="314"/>
        <v>-1000</v>
      </c>
      <c r="AD27" s="27">
        <f t="shared" ca="1" si="314"/>
        <v>-1000</v>
      </c>
      <c r="AE27" s="27">
        <f t="shared" ca="1" si="314"/>
        <v>-1000</v>
      </c>
      <c r="AF27" s="27">
        <f t="shared" ca="1" si="314"/>
        <v>-1000</v>
      </c>
      <c r="AG27" s="27">
        <f t="shared" ca="1" si="314"/>
        <v>-1000</v>
      </c>
      <c r="AH27" s="27">
        <f t="shared" ca="1" si="314"/>
        <v>-1000</v>
      </c>
      <c r="AI27" s="27">
        <f t="shared" ca="1" si="314"/>
        <v>-1000</v>
      </c>
      <c r="AJ27" s="27">
        <f t="shared" ca="1" si="314"/>
        <v>-1000</v>
      </c>
      <c r="AK27" s="27">
        <f t="shared" ca="1" si="314"/>
        <v>-1000</v>
      </c>
      <c r="AL27" s="27">
        <f t="shared" ca="1" si="314"/>
        <v>-1000</v>
      </c>
      <c r="AM27" s="27">
        <f t="shared" ca="1" si="314"/>
        <v>-1000</v>
      </c>
      <c r="AN27" s="27">
        <f t="shared" ca="1" si="314"/>
        <v>-1000</v>
      </c>
      <c r="AO27" s="27">
        <f t="shared" ca="1" si="314"/>
        <v>-1000</v>
      </c>
      <c r="AP27" s="27">
        <f t="shared" ca="1" si="314"/>
        <v>-1000</v>
      </c>
      <c r="AQ27" s="27">
        <f t="shared" ca="1" si="314"/>
        <v>-1000</v>
      </c>
      <c r="AR27" s="27">
        <f t="shared" ca="1" si="314"/>
        <v>-1000</v>
      </c>
      <c r="AS27" s="27">
        <f t="shared" ca="1" si="314"/>
        <v>-1000</v>
      </c>
      <c r="AT27" s="27">
        <f t="shared" ca="1" si="314"/>
        <v>-1000</v>
      </c>
      <c r="AU27" s="27">
        <f t="shared" ca="1" si="314"/>
        <v>-1000</v>
      </c>
      <c r="AV27" s="27">
        <f t="shared" ca="1" si="314"/>
        <v>-1000</v>
      </c>
      <c r="AW27" s="27">
        <f t="shared" ca="1" si="314"/>
        <v>-1000</v>
      </c>
      <c r="AX27" s="27">
        <f t="shared" ca="1" si="314"/>
        <v>-1000</v>
      </c>
      <c r="AY27" s="27">
        <f t="shared" ca="1" si="314"/>
        <v>-1000</v>
      </c>
      <c r="AZ27" s="27">
        <f t="shared" ca="1" si="314"/>
        <v>-1000</v>
      </c>
      <c r="BA27" s="27">
        <f t="shared" ca="1" si="314"/>
        <v>-1000</v>
      </c>
      <c r="BB27" s="27">
        <f t="shared" ca="1" si="314"/>
        <v>-1000</v>
      </c>
      <c r="BC27" s="27">
        <f t="shared" ca="1" si="314"/>
        <v>-1000</v>
      </c>
      <c r="BD27" s="27">
        <f t="shared" ca="1" si="314"/>
        <v>-1000</v>
      </c>
      <c r="BE27" s="27">
        <f t="shared" ca="1" si="314"/>
        <v>-1000</v>
      </c>
      <c r="BF27" s="27">
        <f t="shared" ca="1" si="314"/>
        <v>-1000</v>
      </c>
      <c r="BG27" s="27">
        <f t="shared" ca="1" si="314"/>
        <v>-1000</v>
      </c>
      <c r="BH27" s="27">
        <f t="shared" ca="1" si="314"/>
        <v>-1000</v>
      </c>
      <c r="BI27" s="27">
        <f t="shared" ca="1" si="314"/>
        <v>-1000</v>
      </c>
      <c r="BJ27" s="27">
        <f t="shared" ca="1" si="314"/>
        <v>-1000</v>
      </c>
      <c r="BK27" s="27">
        <f t="shared" ca="1" si="314"/>
        <v>-1000</v>
      </c>
      <c r="BL27" s="27">
        <f t="shared" ca="1" si="314"/>
        <v>-1000</v>
      </c>
      <c r="BM27" s="27">
        <f t="shared" ca="1" si="314"/>
        <v>-1000</v>
      </c>
      <c r="BN27" s="27">
        <f t="shared" ca="1" si="314"/>
        <v>-1000</v>
      </c>
      <c r="BO27" s="27">
        <f t="shared" ca="1" si="314"/>
        <v>-1000</v>
      </c>
      <c r="BP27" s="27">
        <f t="shared" ca="1" si="314"/>
        <v>-1000</v>
      </c>
      <c r="BQ27" s="27">
        <f t="shared" ca="1" si="314"/>
        <v>-1000</v>
      </c>
      <c r="BR27" s="27">
        <f t="shared" ca="1" si="314"/>
        <v>-1000</v>
      </c>
      <c r="BS27" s="27">
        <f t="shared" ref="BS27:ED27" ca="1" si="315">IF(BS26=1,-1000,IF(BS3=$C$23,1,-1000))</f>
        <v>-1000</v>
      </c>
      <c r="BT27" s="27">
        <f t="shared" ca="1" si="315"/>
        <v>-1000</v>
      </c>
      <c r="BU27" s="27">
        <f t="shared" ca="1" si="315"/>
        <v>-1000</v>
      </c>
      <c r="BV27" s="27">
        <f t="shared" ca="1" si="315"/>
        <v>-1000</v>
      </c>
      <c r="BW27" s="27">
        <f t="shared" ca="1" si="315"/>
        <v>-1000</v>
      </c>
      <c r="BX27" s="27">
        <f t="shared" ca="1" si="315"/>
        <v>-1000</v>
      </c>
      <c r="BY27" s="27">
        <f t="shared" ca="1" si="315"/>
        <v>-1000</v>
      </c>
      <c r="BZ27" s="27">
        <f t="shared" ca="1" si="315"/>
        <v>-1000</v>
      </c>
      <c r="CA27" s="27">
        <f t="shared" ca="1" si="315"/>
        <v>-1000</v>
      </c>
      <c r="CB27" s="27">
        <f t="shared" ca="1" si="315"/>
        <v>-1000</v>
      </c>
      <c r="CC27" s="27">
        <f t="shared" ca="1" si="315"/>
        <v>-1000</v>
      </c>
      <c r="CD27" s="27">
        <f t="shared" ca="1" si="315"/>
        <v>-1000</v>
      </c>
      <c r="CE27" s="27">
        <f t="shared" ca="1" si="315"/>
        <v>-1000</v>
      </c>
      <c r="CF27" s="27">
        <f t="shared" ca="1" si="315"/>
        <v>-1000</v>
      </c>
      <c r="CG27" s="27">
        <f t="shared" ca="1" si="315"/>
        <v>-1000</v>
      </c>
      <c r="CH27" s="27">
        <f t="shared" ca="1" si="315"/>
        <v>-1000</v>
      </c>
      <c r="CI27" s="27">
        <f t="shared" ca="1" si="315"/>
        <v>-1000</v>
      </c>
      <c r="CJ27" s="27">
        <f t="shared" ca="1" si="315"/>
        <v>-1000</v>
      </c>
      <c r="CK27" s="27">
        <f t="shared" ca="1" si="315"/>
        <v>-1000</v>
      </c>
      <c r="CL27" s="27">
        <f t="shared" ca="1" si="315"/>
        <v>-1000</v>
      </c>
      <c r="CM27" s="27">
        <f t="shared" ca="1" si="315"/>
        <v>-1000</v>
      </c>
      <c r="CN27" s="27">
        <f t="shared" ca="1" si="315"/>
        <v>-1000</v>
      </c>
      <c r="CO27" s="27">
        <f t="shared" ca="1" si="315"/>
        <v>-1000</v>
      </c>
      <c r="CP27" s="27">
        <f t="shared" ca="1" si="315"/>
        <v>-1000</v>
      </c>
      <c r="CQ27" s="27">
        <f t="shared" ca="1" si="315"/>
        <v>-1000</v>
      </c>
      <c r="CR27" s="27">
        <f t="shared" ca="1" si="315"/>
        <v>-1000</v>
      </c>
      <c r="CS27" s="27">
        <f t="shared" ca="1" si="315"/>
        <v>-1000</v>
      </c>
      <c r="CT27" s="27">
        <f t="shared" ca="1" si="315"/>
        <v>-1000</v>
      </c>
      <c r="CU27" s="27">
        <f t="shared" ca="1" si="315"/>
        <v>-1000</v>
      </c>
      <c r="CV27" s="27">
        <f t="shared" ca="1" si="315"/>
        <v>-1000</v>
      </c>
      <c r="CW27" s="27">
        <f t="shared" ca="1" si="315"/>
        <v>-1000</v>
      </c>
      <c r="CX27" s="27">
        <f t="shared" ca="1" si="315"/>
        <v>-1000</v>
      </c>
      <c r="CY27" s="27">
        <f t="shared" ca="1" si="315"/>
        <v>-1000</v>
      </c>
      <c r="CZ27" s="27">
        <f t="shared" ca="1" si="315"/>
        <v>-1000</v>
      </c>
      <c r="DA27" s="27">
        <f t="shared" ca="1" si="315"/>
        <v>-1000</v>
      </c>
      <c r="DB27" s="27">
        <f t="shared" ca="1" si="315"/>
        <v>-1000</v>
      </c>
      <c r="DC27" s="27">
        <f t="shared" ca="1" si="315"/>
        <v>-1000</v>
      </c>
      <c r="DD27" s="27">
        <f t="shared" ca="1" si="315"/>
        <v>-1000</v>
      </c>
      <c r="DE27" s="27">
        <f t="shared" ca="1" si="315"/>
        <v>-1000</v>
      </c>
      <c r="DF27" s="27">
        <f t="shared" ca="1" si="315"/>
        <v>-1000</v>
      </c>
      <c r="DG27" s="27">
        <f t="shared" ca="1" si="315"/>
        <v>-1000</v>
      </c>
      <c r="DH27" s="27">
        <f t="shared" ca="1" si="315"/>
        <v>-1000</v>
      </c>
      <c r="DI27" s="27">
        <f t="shared" ca="1" si="315"/>
        <v>-1000</v>
      </c>
      <c r="DJ27" s="27">
        <f t="shared" ca="1" si="315"/>
        <v>-1000</v>
      </c>
      <c r="DK27" s="27">
        <f t="shared" ca="1" si="315"/>
        <v>-1000</v>
      </c>
      <c r="DL27" s="27">
        <f t="shared" ca="1" si="315"/>
        <v>-1000</v>
      </c>
      <c r="DM27" s="27">
        <f t="shared" ca="1" si="315"/>
        <v>-1000</v>
      </c>
      <c r="DN27" s="27">
        <f t="shared" ca="1" si="315"/>
        <v>-1000</v>
      </c>
      <c r="DO27" s="27">
        <f t="shared" ca="1" si="315"/>
        <v>-1000</v>
      </c>
      <c r="DP27" s="27">
        <f t="shared" ca="1" si="315"/>
        <v>-1000</v>
      </c>
      <c r="DQ27" s="27">
        <f t="shared" ca="1" si="315"/>
        <v>-1000</v>
      </c>
      <c r="DR27" s="27">
        <f t="shared" ca="1" si="315"/>
        <v>-1000</v>
      </c>
      <c r="DS27" s="27">
        <f t="shared" ca="1" si="315"/>
        <v>-1000</v>
      </c>
      <c r="DT27" s="27">
        <f t="shared" ca="1" si="315"/>
        <v>-1000</v>
      </c>
      <c r="DU27" s="27">
        <f t="shared" ca="1" si="315"/>
        <v>-1000</v>
      </c>
      <c r="DV27" s="27">
        <f t="shared" ca="1" si="315"/>
        <v>-1000</v>
      </c>
      <c r="DW27" s="27">
        <f t="shared" ca="1" si="315"/>
        <v>-1000</v>
      </c>
      <c r="DX27" s="27">
        <f t="shared" ca="1" si="315"/>
        <v>-1000</v>
      </c>
      <c r="DY27" s="27">
        <f t="shared" ca="1" si="315"/>
        <v>-1000</v>
      </c>
      <c r="DZ27" s="27">
        <f t="shared" ca="1" si="315"/>
        <v>-1000</v>
      </c>
      <c r="EA27" s="27">
        <f t="shared" ca="1" si="315"/>
        <v>-1000</v>
      </c>
      <c r="EB27" s="27">
        <f t="shared" ca="1" si="315"/>
        <v>-1000</v>
      </c>
      <c r="EC27" s="27">
        <f t="shared" ca="1" si="315"/>
        <v>-1000</v>
      </c>
      <c r="ED27" s="27">
        <f t="shared" ca="1" si="315"/>
        <v>-1000</v>
      </c>
      <c r="EE27" s="27">
        <f t="shared" ref="EE27:GP27" ca="1" si="316">IF(EE26=1,-1000,IF(EE3=$C$23,1,-1000))</f>
        <v>-1000</v>
      </c>
      <c r="EF27" s="27">
        <f t="shared" ca="1" si="316"/>
        <v>-1000</v>
      </c>
      <c r="EG27" s="27">
        <f t="shared" ca="1" si="316"/>
        <v>-1000</v>
      </c>
      <c r="EH27" s="27">
        <f t="shared" ca="1" si="316"/>
        <v>-1000</v>
      </c>
      <c r="EI27" s="27">
        <f t="shared" ca="1" si="316"/>
        <v>-1000</v>
      </c>
      <c r="EJ27" s="27">
        <f t="shared" ca="1" si="316"/>
        <v>-1000</v>
      </c>
      <c r="EK27" s="27">
        <f t="shared" ca="1" si="316"/>
        <v>-1000</v>
      </c>
      <c r="EL27" s="27">
        <f t="shared" ca="1" si="316"/>
        <v>-1000</v>
      </c>
      <c r="EM27" s="27">
        <f t="shared" ca="1" si="316"/>
        <v>-1000</v>
      </c>
      <c r="EN27" s="27">
        <f t="shared" ca="1" si="316"/>
        <v>-1000</v>
      </c>
      <c r="EO27" s="27">
        <f t="shared" ca="1" si="316"/>
        <v>-1000</v>
      </c>
      <c r="EP27" s="27">
        <f t="shared" ca="1" si="316"/>
        <v>-1000</v>
      </c>
      <c r="EQ27" s="27">
        <f t="shared" ca="1" si="316"/>
        <v>-1000</v>
      </c>
      <c r="ER27" s="27">
        <f t="shared" ca="1" si="316"/>
        <v>-1000</v>
      </c>
      <c r="ES27" s="27">
        <f t="shared" ca="1" si="316"/>
        <v>-1000</v>
      </c>
      <c r="ET27" s="27">
        <f t="shared" ca="1" si="316"/>
        <v>-1000</v>
      </c>
      <c r="EU27" s="27">
        <f t="shared" ca="1" si="316"/>
        <v>-1000</v>
      </c>
      <c r="EV27" s="27">
        <f t="shared" ca="1" si="316"/>
        <v>-1000</v>
      </c>
      <c r="EW27" s="27">
        <f t="shared" ca="1" si="316"/>
        <v>-1000</v>
      </c>
      <c r="EX27" s="27">
        <f t="shared" ca="1" si="316"/>
        <v>-1000</v>
      </c>
      <c r="EY27" s="27">
        <f t="shared" ca="1" si="316"/>
        <v>-1000</v>
      </c>
      <c r="EZ27" s="27">
        <f t="shared" ca="1" si="316"/>
        <v>-1000</v>
      </c>
      <c r="FA27" s="27">
        <f t="shared" ca="1" si="316"/>
        <v>-1000</v>
      </c>
      <c r="FB27" s="27">
        <f t="shared" ca="1" si="316"/>
        <v>-1000</v>
      </c>
      <c r="FC27" s="27">
        <f t="shared" ca="1" si="316"/>
        <v>-1000</v>
      </c>
      <c r="FD27" s="27">
        <f t="shared" ca="1" si="316"/>
        <v>-1000</v>
      </c>
      <c r="FE27" s="27">
        <f t="shared" ca="1" si="316"/>
        <v>-1000</v>
      </c>
      <c r="FF27" s="27">
        <f t="shared" ca="1" si="316"/>
        <v>-1000</v>
      </c>
      <c r="FG27" s="27">
        <f t="shared" ca="1" si="316"/>
        <v>-1000</v>
      </c>
      <c r="FH27" s="27">
        <f t="shared" ca="1" si="316"/>
        <v>-1000</v>
      </c>
      <c r="FI27" s="27">
        <f t="shared" ca="1" si="316"/>
        <v>-1000</v>
      </c>
      <c r="FJ27" s="27">
        <f t="shared" ca="1" si="316"/>
        <v>-1000</v>
      </c>
      <c r="FK27" s="27">
        <f t="shared" ca="1" si="316"/>
        <v>-1000</v>
      </c>
      <c r="FL27" s="27">
        <f t="shared" ca="1" si="316"/>
        <v>-1000</v>
      </c>
      <c r="FM27" s="27">
        <f t="shared" ca="1" si="316"/>
        <v>-1000</v>
      </c>
      <c r="FN27" s="27">
        <f t="shared" ca="1" si="316"/>
        <v>-1000</v>
      </c>
      <c r="FO27" s="27">
        <f t="shared" ca="1" si="316"/>
        <v>-1000</v>
      </c>
      <c r="FP27" s="27">
        <f t="shared" ca="1" si="316"/>
        <v>-1000</v>
      </c>
      <c r="FQ27" s="27">
        <f t="shared" ca="1" si="316"/>
        <v>-1000</v>
      </c>
      <c r="FR27" s="27">
        <f t="shared" ca="1" si="316"/>
        <v>-1000</v>
      </c>
      <c r="FS27" s="27">
        <f t="shared" ca="1" si="316"/>
        <v>-1000</v>
      </c>
      <c r="FT27" s="27">
        <f t="shared" ca="1" si="316"/>
        <v>-1000</v>
      </c>
      <c r="FU27" s="27">
        <f t="shared" ca="1" si="316"/>
        <v>-1000</v>
      </c>
      <c r="FV27" s="27">
        <f t="shared" ca="1" si="316"/>
        <v>-1000</v>
      </c>
      <c r="FW27" s="27">
        <f t="shared" ca="1" si="316"/>
        <v>-1000</v>
      </c>
      <c r="FX27" s="27">
        <f t="shared" ca="1" si="316"/>
        <v>-1000</v>
      </c>
      <c r="FY27" s="27">
        <f t="shared" ca="1" si="316"/>
        <v>-1000</v>
      </c>
      <c r="FZ27" s="27">
        <f t="shared" ca="1" si="316"/>
        <v>-1000</v>
      </c>
      <c r="GA27" s="27">
        <f t="shared" ca="1" si="316"/>
        <v>-1000</v>
      </c>
      <c r="GB27" s="27">
        <f t="shared" ca="1" si="316"/>
        <v>-1000</v>
      </c>
      <c r="GC27" s="27">
        <f t="shared" ca="1" si="316"/>
        <v>-1000</v>
      </c>
      <c r="GD27" s="27">
        <f t="shared" ca="1" si="316"/>
        <v>-1000</v>
      </c>
      <c r="GE27" s="27">
        <f t="shared" ca="1" si="316"/>
        <v>-1000</v>
      </c>
      <c r="GF27" s="27">
        <f t="shared" ca="1" si="316"/>
        <v>-1000</v>
      </c>
      <c r="GG27" s="27">
        <f t="shared" ca="1" si="316"/>
        <v>-1000</v>
      </c>
      <c r="GH27" s="27">
        <f t="shared" ca="1" si="316"/>
        <v>-1000</v>
      </c>
      <c r="GI27" s="27">
        <f t="shared" ca="1" si="316"/>
        <v>-1000</v>
      </c>
      <c r="GJ27" s="27">
        <f t="shared" ca="1" si="316"/>
        <v>-1000</v>
      </c>
      <c r="GK27" s="27">
        <f t="shared" ca="1" si="316"/>
        <v>-1000</v>
      </c>
      <c r="GL27" s="27">
        <f t="shared" ca="1" si="316"/>
        <v>-1000</v>
      </c>
      <c r="GM27" s="27">
        <f t="shared" ca="1" si="316"/>
        <v>-1000</v>
      </c>
      <c r="GN27" s="27">
        <f t="shared" ca="1" si="316"/>
        <v>-1000</v>
      </c>
      <c r="GO27" s="27">
        <f t="shared" ca="1" si="316"/>
        <v>-1000</v>
      </c>
      <c r="GP27" s="27">
        <f t="shared" ca="1" si="316"/>
        <v>-1000</v>
      </c>
      <c r="GQ27" s="27">
        <f t="shared" ref="GQ27:IN27" ca="1" si="317">IF(GQ26=1,-1000,IF(GQ3=$C$23,1,-1000))</f>
        <v>-1000</v>
      </c>
      <c r="GR27" s="27">
        <f t="shared" ca="1" si="317"/>
        <v>-1000</v>
      </c>
      <c r="GS27" s="27">
        <f t="shared" ca="1" si="317"/>
        <v>-1000</v>
      </c>
      <c r="GT27" s="27">
        <f t="shared" ca="1" si="317"/>
        <v>-1000</v>
      </c>
      <c r="GU27" s="27">
        <f t="shared" ca="1" si="317"/>
        <v>-1000</v>
      </c>
      <c r="GV27" s="27">
        <f t="shared" ca="1" si="317"/>
        <v>-1000</v>
      </c>
      <c r="GW27" s="27">
        <f t="shared" ca="1" si="317"/>
        <v>-1000</v>
      </c>
      <c r="GX27" s="27">
        <f t="shared" ca="1" si="317"/>
        <v>-1000</v>
      </c>
      <c r="GY27" s="27">
        <f t="shared" ca="1" si="317"/>
        <v>-1000</v>
      </c>
      <c r="GZ27" s="27">
        <f t="shared" ca="1" si="317"/>
        <v>-1000</v>
      </c>
      <c r="HA27" s="27">
        <f t="shared" ca="1" si="317"/>
        <v>-1000</v>
      </c>
      <c r="HB27" s="27">
        <f t="shared" ca="1" si="317"/>
        <v>-1000</v>
      </c>
      <c r="HC27" s="27">
        <f t="shared" ca="1" si="317"/>
        <v>-1000</v>
      </c>
      <c r="HD27" s="27">
        <f t="shared" ca="1" si="317"/>
        <v>-1000</v>
      </c>
      <c r="HE27" s="27">
        <f t="shared" ca="1" si="317"/>
        <v>-1000</v>
      </c>
      <c r="HF27" s="27">
        <f t="shared" ca="1" si="317"/>
        <v>-1000</v>
      </c>
      <c r="HG27" s="27">
        <f t="shared" ca="1" si="317"/>
        <v>-1000</v>
      </c>
      <c r="HH27" s="27">
        <f t="shared" ca="1" si="317"/>
        <v>-1000</v>
      </c>
      <c r="HI27" s="27">
        <f t="shared" ca="1" si="317"/>
        <v>-1000</v>
      </c>
      <c r="HJ27" s="27">
        <f t="shared" ca="1" si="317"/>
        <v>-1000</v>
      </c>
      <c r="HK27" s="27">
        <f t="shared" ca="1" si="317"/>
        <v>-1000</v>
      </c>
      <c r="HL27" s="27">
        <f t="shared" ca="1" si="317"/>
        <v>-1000</v>
      </c>
      <c r="HM27" s="27">
        <f t="shared" ca="1" si="317"/>
        <v>-1000</v>
      </c>
      <c r="HN27" s="27">
        <f t="shared" ca="1" si="317"/>
        <v>-1000</v>
      </c>
      <c r="HO27" s="27">
        <f t="shared" ca="1" si="317"/>
        <v>-1000</v>
      </c>
      <c r="HP27" s="27">
        <f t="shared" ca="1" si="317"/>
        <v>-1000</v>
      </c>
      <c r="HQ27" s="27">
        <f t="shared" ca="1" si="317"/>
        <v>-1000</v>
      </c>
      <c r="HR27" s="27">
        <f t="shared" ca="1" si="317"/>
        <v>-1000</v>
      </c>
      <c r="HS27" s="27">
        <f t="shared" ca="1" si="317"/>
        <v>-1000</v>
      </c>
      <c r="HT27" s="27">
        <f t="shared" ca="1" si="317"/>
        <v>-1000</v>
      </c>
      <c r="HU27" s="27">
        <f t="shared" ca="1" si="317"/>
        <v>-1000</v>
      </c>
      <c r="HV27" s="27">
        <f t="shared" ca="1" si="317"/>
        <v>-1000</v>
      </c>
      <c r="HW27" s="27">
        <f t="shared" ca="1" si="317"/>
        <v>-1000</v>
      </c>
      <c r="HX27" s="27">
        <f t="shared" ca="1" si="317"/>
        <v>-1000</v>
      </c>
      <c r="HY27" s="27">
        <f t="shared" ca="1" si="317"/>
        <v>-1000</v>
      </c>
      <c r="HZ27" s="27">
        <f t="shared" ca="1" si="317"/>
        <v>-1000</v>
      </c>
      <c r="IA27" s="27">
        <f t="shared" ca="1" si="317"/>
        <v>-1000</v>
      </c>
      <c r="IB27" s="27">
        <f t="shared" ca="1" si="317"/>
        <v>-1000</v>
      </c>
      <c r="IC27" s="27">
        <f t="shared" ca="1" si="317"/>
        <v>-1000</v>
      </c>
      <c r="ID27" s="27">
        <f t="shared" ca="1" si="317"/>
        <v>-1000</v>
      </c>
      <c r="IE27" s="27">
        <f t="shared" ca="1" si="317"/>
        <v>-1000</v>
      </c>
      <c r="IF27" s="27">
        <f t="shared" ca="1" si="317"/>
        <v>-1000</v>
      </c>
      <c r="IG27" s="27">
        <f t="shared" ca="1" si="317"/>
        <v>-1000</v>
      </c>
      <c r="IH27" s="27">
        <f t="shared" ca="1" si="317"/>
        <v>-1000</v>
      </c>
      <c r="II27" s="27">
        <f t="shared" ca="1" si="317"/>
        <v>-1000</v>
      </c>
      <c r="IJ27" s="27">
        <f t="shared" ca="1" si="317"/>
        <v>-1000</v>
      </c>
      <c r="IK27" s="27">
        <f t="shared" ca="1" si="317"/>
        <v>-1000</v>
      </c>
      <c r="IL27" s="27">
        <f t="shared" ca="1" si="317"/>
        <v>-1000</v>
      </c>
      <c r="IM27" s="27">
        <f t="shared" ca="1" si="317"/>
        <v>-1000</v>
      </c>
      <c r="IN27" s="27">
        <f t="shared" ca="1" si="317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x14ac:dyDescent="0.3">
      <c r="B29" s="19" t="s">
        <v>428</v>
      </c>
      <c r="C29" s="20">
        <f ca="1">G3</f>
        <v>43891</v>
      </c>
      <c r="D29" s="20">
        <f ca="1">G3</f>
        <v>43891</v>
      </c>
      <c r="F29" s="22" t="s">
        <v>575</v>
      </c>
      <c r="G29" s="76">
        <f ca="1">IFERROR(AVERAGE(C25:G25),NA())</f>
        <v>0.2543859649122806</v>
      </c>
      <c r="H29" s="76">
        <f t="shared" ref="H29:BS29" ca="1" si="318">IFERROR(AVERAGE(D25:H25),NA())</f>
        <v>0.2543859649122806</v>
      </c>
      <c r="I29" s="76">
        <f t="shared" ca="1" si="318"/>
        <v>0.25511121823321586</v>
      </c>
      <c r="J29" s="76">
        <f t="shared" ca="1" si="318"/>
        <v>0.26439359110681065</v>
      </c>
      <c r="K29" s="76">
        <f t="shared" ca="1" si="318"/>
        <v>0.29589566659471817</v>
      </c>
      <c r="L29" s="76">
        <f t="shared" ca="1" si="318"/>
        <v>0.32856978595966585</v>
      </c>
      <c r="M29" s="76">
        <f t="shared" ca="1" si="318"/>
        <v>0.35855459998858363</v>
      </c>
      <c r="N29" s="76">
        <f t="shared" ca="1" si="318"/>
        <v>0.39029389388914865</v>
      </c>
      <c r="O29" s="76">
        <f t="shared" ca="1" si="318"/>
        <v>0.40438844380353017</v>
      </c>
      <c r="P29" s="76">
        <f t="shared" ca="1" si="318"/>
        <v>0.37052866702752602</v>
      </c>
      <c r="Q29" s="76">
        <f t="shared" ca="1" si="318"/>
        <v>0.33408087312821511</v>
      </c>
      <c r="R29" s="76">
        <f t="shared" ca="1" si="318"/>
        <v>0.29579639135883495</v>
      </c>
      <c r="S29" s="76">
        <f t="shared" ca="1" si="318"/>
        <v>0.27033505295780114</v>
      </c>
      <c r="T29" s="76">
        <f t="shared" ca="1" si="318"/>
        <v>0.26061215430634277</v>
      </c>
      <c r="U29" s="76">
        <f t="shared" ca="1" si="318"/>
        <v>0.27390083176785307</v>
      </c>
      <c r="V29" s="76">
        <f t="shared" ca="1" si="318"/>
        <v>0.28832642550165083</v>
      </c>
      <c r="W29" s="76">
        <f t="shared" ca="1" si="318"/>
        <v>0.31559440893271445</v>
      </c>
      <c r="X29" s="76">
        <f t="shared" ca="1" si="318"/>
        <v>0.31296263735438656</v>
      </c>
      <c r="Y29" s="76">
        <f t="shared" ca="1" si="318"/>
        <v>0.30480674212079484</v>
      </c>
      <c r="Z29" s="76">
        <f t="shared" ca="1" si="318"/>
        <v>0.29669869899277679</v>
      </c>
      <c r="AA29" s="76">
        <f t="shared" ca="1" si="318"/>
        <v>0.28507826580630158</v>
      </c>
      <c r="AB29" s="76">
        <f t="shared" ca="1" si="318"/>
        <v>0.2587183775733351</v>
      </c>
      <c r="AC29" s="76" t="e">
        <f t="shared" ca="1" si="318"/>
        <v>#N/A</v>
      </c>
      <c r="AD29" s="76" t="e">
        <f t="shared" ca="1" si="318"/>
        <v>#N/A</v>
      </c>
      <c r="AE29" s="76" t="e">
        <f t="shared" ca="1" si="318"/>
        <v>#N/A</v>
      </c>
      <c r="AF29" s="76" t="e">
        <f t="shared" ca="1" si="318"/>
        <v>#N/A</v>
      </c>
      <c r="AG29" s="76" t="e">
        <f t="shared" ca="1" si="318"/>
        <v>#N/A</v>
      </c>
      <c r="AH29" s="76" t="e">
        <f t="shared" ca="1" si="318"/>
        <v>#N/A</v>
      </c>
      <c r="AI29" s="76" t="e">
        <f t="shared" ca="1" si="318"/>
        <v>#N/A</v>
      </c>
      <c r="AJ29" s="76" t="e">
        <f t="shared" ca="1" si="318"/>
        <v>#N/A</v>
      </c>
      <c r="AK29" s="76" t="e">
        <f t="shared" ca="1" si="318"/>
        <v>#N/A</v>
      </c>
      <c r="AL29" s="76" t="e">
        <f t="shared" ca="1" si="318"/>
        <v>#N/A</v>
      </c>
      <c r="AM29" s="76" t="e">
        <f t="shared" ca="1" si="318"/>
        <v>#N/A</v>
      </c>
      <c r="AN29" s="76" t="e">
        <f t="shared" ca="1" si="318"/>
        <v>#N/A</v>
      </c>
      <c r="AO29" s="76" t="e">
        <f t="shared" ca="1" si="318"/>
        <v>#N/A</v>
      </c>
      <c r="AP29" s="76" t="e">
        <f t="shared" ca="1" si="318"/>
        <v>#N/A</v>
      </c>
      <c r="AQ29" s="76" t="e">
        <f t="shared" ca="1" si="318"/>
        <v>#N/A</v>
      </c>
      <c r="AR29" s="76" t="e">
        <f t="shared" ca="1" si="318"/>
        <v>#N/A</v>
      </c>
      <c r="AS29" s="76" t="e">
        <f t="shared" ca="1" si="318"/>
        <v>#N/A</v>
      </c>
      <c r="AT29" s="76" t="e">
        <f t="shared" ca="1" si="318"/>
        <v>#N/A</v>
      </c>
      <c r="AU29" s="76" t="e">
        <f t="shared" ca="1" si="318"/>
        <v>#N/A</v>
      </c>
      <c r="AV29" s="76" t="e">
        <f t="shared" ca="1" si="318"/>
        <v>#N/A</v>
      </c>
      <c r="AW29" s="76" t="e">
        <f t="shared" ca="1" si="318"/>
        <v>#N/A</v>
      </c>
      <c r="AX29" s="76" t="e">
        <f t="shared" ca="1" si="318"/>
        <v>#N/A</v>
      </c>
      <c r="AY29" s="76" t="e">
        <f t="shared" ca="1" si="318"/>
        <v>#N/A</v>
      </c>
      <c r="AZ29" s="76" t="e">
        <f t="shared" ca="1" si="318"/>
        <v>#N/A</v>
      </c>
      <c r="BA29" s="76" t="e">
        <f t="shared" ca="1" si="318"/>
        <v>#N/A</v>
      </c>
      <c r="BB29" s="76" t="e">
        <f t="shared" ca="1" si="318"/>
        <v>#N/A</v>
      </c>
      <c r="BC29" s="76" t="e">
        <f t="shared" ca="1" si="318"/>
        <v>#N/A</v>
      </c>
      <c r="BD29" s="76" t="e">
        <f t="shared" ca="1" si="318"/>
        <v>#N/A</v>
      </c>
      <c r="BE29" s="76" t="e">
        <f t="shared" ca="1" si="318"/>
        <v>#N/A</v>
      </c>
      <c r="BF29" s="76" t="e">
        <f t="shared" ca="1" si="318"/>
        <v>#N/A</v>
      </c>
      <c r="BG29" s="76" t="e">
        <f t="shared" ca="1" si="318"/>
        <v>#N/A</v>
      </c>
      <c r="BH29" s="76" t="e">
        <f t="shared" ca="1" si="318"/>
        <v>#N/A</v>
      </c>
      <c r="BI29" s="76" t="e">
        <f t="shared" ca="1" si="318"/>
        <v>#N/A</v>
      </c>
      <c r="BJ29" s="76" t="e">
        <f t="shared" ca="1" si="318"/>
        <v>#N/A</v>
      </c>
      <c r="BK29" s="76" t="e">
        <f t="shared" ca="1" si="318"/>
        <v>#N/A</v>
      </c>
      <c r="BL29" s="76" t="e">
        <f t="shared" ca="1" si="318"/>
        <v>#N/A</v>
      </c>
      <c r="BM29" s="76" t="e">
        <f t="shared" ca="1" si="318"/>
        <v>#N/A</v>
      </c>
      <c r="BN29" s="76" t="e">
        <f t="shared" ca="1" si="318"/>
        <v>#N/A</v>
      </c>
      <c r="BO29" s="76" t="e">
        <f t="shared" ca="1" si="318"/>
        <v>#N/A</v>
      </c>
      <c r="BP29" s="76" t="e">
        <f t="shared" ca="1" si="318"/>
        <v>#N/A</v>
      </c>
      <c r="BQ29" s="76" t="e">
        <f t="shared" ca="1" si="318"/>
        <v>#N/A</v>
      </c>
      <c r="BR29" s="76" t="e">
        <f t="shared" ca="1" si="318"/>
        <v>#N/A</v>
      </c>
      <c r="BS29" s="76" t="e">
        <f t="shared" ca="1" si="318"/>
        <v>#N/A</v>
      </c>
      <c r="BT29" s="76" t="e">
        <f t="shared" ref="BT29:EE29" ca="1" si="319">IFERROR(AVERAGE(BP25:BT25),NA())</f>
        <v>#N/A</v>
      </c>
      <c r="BU29" s="76" t="e">
        <f t="shared" ca="1" si="319"/>
        <v>#N/A</v>
      </c>
      <c r="BV29" s="76" t="e">
        <f t="shared" ca="1" si="319"/>
        <v>#N/A</v>
      </c>
      <c r="BW29" s="76" t="e">
        <f t="shared" ca="1" si="319"/>
        <v>#N/A</v>
      </c>
      <c r="BX29" s="76" t="e">
        <f t="shared" ca="1" si="319"/>
        <v>#N/A</v>
      </c>
      <c r="BY29" s="76" t="e">
        <f t="shared" ca="1" si="319"/>
        <v>#N/A</v>
      </c>
      <c r="BZ29" s="76" t="e">
        <f t="shared" ca="1" si="319"/>
        <v>#N/A</v>
      </c>
      <c r="CA29" s="76" t="e">
        <f t="shared" ca="1" si="319"/>
        <v>#N/A</v>
      </c>
      <c r="CB29" s="76" t="e">
        <f t="shared" ca="1" si="319"/>
        <v>#N/A</v>
      </c>
      <c r="CC29" s="76" t="e">
        <f t="shared" ca="1" si="319"/>
        <v>#N/A</v>
      </c>
      <c r="CD29" s="76" t="e">
        <f t="shared" ca="1" si="319"/>
        <v>#N/A</v>
      </c>
      <c r="CE29" s="76" t="e">
        <f t="shared" ca="1" si="319"/>
        <v>#N/A</v>
      </c>
      <c r="CF29" s="76" t="e">
        <f t="shared" ca="1" si="319"/>
        <v>#N/A</v>
      </c>
      <c r="CG29" s="76" t="e">
        <f t="shared" ca="1" si="319"/>
        <v>#N/A</v>
      </c>
      <c r="CH29" s="76" t="e">
        <f t="shared" ca="1" si="319"/>
        <v>#N/A</v>
      </c>
      <c r="CI29" s="76" t="e">
        <f t="shared" ca="1" si="319"/>
        <v>#N/A</v>
      </c>
      <c r="CJ29" s="76" t="e">
        <f t="shared" ca="1" si="319"/>
        <v>#N/A</v>
      </c>
      <c r="CK29" s="76" t="e">
        <f t="shared" ca="1" si="319"/>
        <v>#N/A</v>
      </c>
      <c r="CL29" s="76" t="e">
        <f t="shared" ca="1" si="319"/>
        <v>#N/A</v>
      </c>
      <c r="CM29" s="76" t="e">
        <f t="shared" ca="1" si="319"/>
        <v>#N/A</v>
      </c>
      <c r="CN29" s="76" t="e">
        <f t="shared" ca="1" si="319"/>
        <v>#N/A</v>
      </c>
      <c r="CO29" s="76" t="e">
        <f t="shared" ca="1" si="319"/>
        <v>#N/A</v>
      </c>
      <c r="CP29" s="76" t="e">
        <f t="shared" ca="1" si="319"/>
        <v>#N/A</v>
      </c>
      <c r="CQ29" s="76" t="e">
        <f t="shared" ca="1" si="319"/>
        <v>#N/A</v>
      </c>
      <c r="CR29" s="76" t="e">
        <f t="shared" ca="1" si="319"/>
        <v>#N/A</v>
      </c>
      <c r="CS29" s="76" t="e">
        <f t="shared" ca="1" si="319"/>
        <v>#N/A</v>
      </c>
      <c r="CT29" s="76" t="e">
        <f t="shared" ca="1" si="319"/>
        <v>#N/A</v>
      </c>
      <c r="CU29" s="76" t="e">
        <f t="shared" ca="1" si="319"/>
        <v>#N/A</v>
      </c>
      <c r="CV29" s="76" t="e">
        <f t="shared" ca="1" si="319"/>
        <v>#N/A</v>
      </c>
      <c r="CW29" s="76" t="e">
        <f t="shared" ca="1" si="319"/>
        <v>#N/A</v>
      </c>
      <c r="CX29" s="76" t="e">
        <f t="shared" ca="1" si="319"/>
        <v>#N/A</v>
      </c>
      <c r="CY29" s="76" t="e">
        <f t="shared" ca="1" si="319"/>
        <v>#N/A</v>
      </c>
      <c r="CZ29" s="76" t="e">
        <f t="shared" ca="1" si="319"/>
        <v>#N/A</v>
      </c>
      <c r="DA29" s="76" t="e">
        <f t="shared" ca="1" si="319"/>
        <v>#N/A</v>
      </c>
      <c r="DB29" s="76" t="e">
        <f t="shared" ca="1" si="319"/>
        <v>#N/A</v>
      </c>
      <c r="DC29" s="76" t="e">
        <f t="shared" ca="1" si="319"/>
        <v>#N/A</v>
      </c>
      <c r="DD29" s="76" t="e">
        <f t="shared" ca="1" si="319"/>
        <v>#N/A</v>
      </c>
      <c r="DE29" s="76" t="e">
        <f t="shared" ca="1" si="319"/>
        <v>#N/A</v>
      </c>
      <c r="DF29" s="76" t="e">
        <f t="shared" ca="1" si="319"/>
        <v>#N/A</v>
      </c>
      <c r="DG29" s="76" t="e">
        <f t="shared" ca="1" si="319"/>
        <v>#N/A</v>
      </c>
      <c r="DH29" s="76" t="e">
        <f t="shared" ca="1" si="319"/>
        <v>#N/A</v>
      </c>
      <c r="DI29" s="76" t="e">
        <f t="shared" ca="1" si="319"/>
        <v>#N/A</v>
      </c>
      <c r="DJ29" s="76" t="e">
        <f t="shared" ca="1" si="319"/>
        <v>#N/A</v>
      </c>
      <c r="DK29" s="76" t="e">
        <f t="shared" ca="1" si="319"/>
        <v>#N/A</v>
      </c>
      <c r="DL29" s="76" t="e">
        <f t="shared" ca="1" si="319"/>
        <v>#N/A</v>
      </c>
      <c r="DM29" s="76" t="e">
        <f t="shared" ca="1" si="319"/>
        <v>#N/A</v>
      </c>
      <c r="DN29" s="76" t="e">
        <f t="shared" ca="1" si="319"/>
        <v>#N/A</v>
      </c>
      <c r="DO29" s="76" t="e">
        <f t="shared" ca="1" si="319"/>
        <v>#N/A</v>
      </c>
      <c r="DP29" s="76" t="e">
        <f t="shared" ca="1" si="319"/>
        <v>#N/A</v>
      </c>
      <c r="DQ29" s="76" t="e">
        <f t="shared" ca="1" si="319"/>
        <v>#N/A</v>
      </c>
      <c r="DR29" s="76" t="e">
        <f t="shared" ca="1" si="319"/>
        <v>#N/A</v>
      </c>
      <c r="DS29" s="76" t="e">
        <f t="shared" ca="1" si="319"/>
        <v>#N/A</v>
      </c>
      <c r="DT29" s="76" t="e">
        <f t="shared" ca="1" si="319"/>
        <v>#N/A</v>
      </c>
      <c r="DU29" s="76" t="e">
        <f t="shared" ca="1" si="319"/>
        <v>#N/A</v>
      </c>
      <c r="DV29" s="76" t="e">
        <f t="shared" ca="1" si="319"/>
        <v>#N/A</v>
      </c>
      <c r="DW29" s="76" t="e">
        <f t="shared" ca="1" si="319"/>
        <v>#N/A</v>
      </c>
      <c r="DX29" s="76" t="e">
        <f t="shared" ca="1" si="319"/>
        <v>#N/A</v>
      </c>
      <c r="DY29" s="76" t="e">
        <f t="shared" ca="1" si="319"/>
        <v>#N/A</v>
      </c>
      <c r="DZ29" s="76" t="e">
        <f t="shared" ca="1" si="319"/>
        <v>#N/A</v>
      </c>
      <c r="EA29" s="76" t="e">
        <f t="shared" ca="1" si="319"/>
        <v>#N/A</v>
      </c>
      <c r="EB29" s="76" t="e">
        <f t="shared" ca="1" si="319"/>
        <v>#N/A</v>
      </c>
      <c r="EC29" s="76" t="e">
        <f t="shared" ca="1" si="319"/>
        <v>#N/A</v>
      </c>
      <c r="ED29" s="76" t="e">
        <f t="shared" ca="1" si="319"/>
        <v>#N/A</v>
      </c>
      <c r="EE29" s="76" t="e">
        <f t="shared" ca="1" si="319"/>
        <v>#N/A</v>
      </c>
      <c r="EF29" s="76" t="e">
        <f t="shared" ref="EF29:GQ29" ca="1" si="320">IFERROR(AVERAGE(EB25:EF25),NA())</f>
        <v>#N/A</v>
      </c>
      <c r="EG29" s="76" t="e">
        <f t="shared" ca="1" si="320"/>
        <v>#N/A</v>
      </c>
      <c r="EH29" s="76" t="e">
        <f t="shared" ca="1" si="320"/>
        <v>#N/A</v>
      </c>
      <c r="EI29" s="76" t="e">
        <f t="shared" ca="1" si="320"/>
        <v>#N/A</v>
      </c>
      <c r="EJ29" s="76" t="e">
        <f t="shared" ca="1" si="320"/>
        <v>#N/A</v>
      </c>
      <c r="EK29" s="76" t="e">
        <f t="shared" ca="1" si="320"/>
        <v>#N/A</v>
      </c>
      <c r="EL29" s="76" t="e">
        <f t="shared" ca="1" si="320"/>
        <v>#N/A</v>
      </c>
      <c r="EM29" s="76" t="e">
        <f t="shared" ca="1" si="320"/>
        <v>#N/A</v>
      </c>
      <c r="EN29" s="76" t="e">
        <f t="shared" ca="1" si="320"/>
        <v>#N/A</v>
      </c>
      <c r="EO29" s="76" t="e">
        <f t="shared" ca="1" si="320"/>
        <v>#N/A</v>
      </c>
      <c r="EP29" s="76" t="e">
        <f t="shared" ca="1" si="320"/>
        <v>#N/A</v>
      </c>
      <c r="EQ29" s="76" t="e">
        <f t="shared" ca="1" si="320"/>
        <v>#N/A</v>
      </c>
      <c r="ER29" s="76" t="e">
        <f t="shared" ca="1" si="320"/>
        <v>#N/A</v>
      </c>
      <c r="ES29" s="76" t="e">
        <f t="shared" ca="1" si="320"/>
        <v>#N/A</v>
      </c>
      <c r="ET29" s="76" t="e">
        <f t="shared" ca="1" si="320"/>
        <v>#N/A</v>
      </c>
      <c r="EU29" s="76" t="e">
        <f t="shared" ca="1" si="320"/>
        <v>#N/A</v>
      </c>
      <c r="EV29" s="76" t="e">
        <f t="shared" ca="1" si="320"/>
        <v>#N/A</v>
      </c>
      <c r="EW29" s="76" t="e">
        <f t="shared" ca="1" si="320"/>
        <v>#N/A</v>
      </c>
      <c r="EX29" s="76" t="e">
        <f t="shared" ca="1" si="320"/>
        <v>#N/A</v>
      </c>
      <c r="EY29" s="76" t="e">
        <f t="shared" ca="1" si="320"/>
        <v>#N/A</v>
      </c>
      <c r="EZ29" s="76" t="e">
        <f t="shared" ca="1" si="320"/>
        <v>#N/A</v>
      </c>
      <c r="FA29" s="76" t="e">
        <f t="shared" ca="1" si="320"/>
        <v>#N/A</v>
      </c>
      <c r="FB29" s="76" t="e">
        <f t="shared" ca="1" si="320"/>
        <v>#N/A</v>
      </c>
      <c r="FC29" s="76" t="e">
        <f t="shared" ca="1" si="320"/>
        <v>#N/A</v>
      </c>
      <c r="FD29" s="76" t="e">
        <f t="shared" ca="1" si="320"/>
        <v>#N/A</v>
      </c>
      <c r="FE29" s="76" t="e">
        <f t="shared" ca="1" si="320"/>
        <v>#N/A</v>
      </c>
      <c r="FF29" s="76" t="e">
        <f t="shared" ca="1" si="320"/>
        <v>#N/A</v>
      </c>
      <c r="FG29" s="76" t="e">
        <f t="shared" ca="1" si="320"/>
        <v>#N/A</v>
      </c>
      <c r="FH29" s="76" t="e">
        <f t="shared" ca="1" si="320"/>
        <v>#N/A</v>
      </c>
      <c r="FI29" s="76" t="e">
        <f t="shared" ca="1" si="320"/>
        <v>#N/A</v>
      </c>
      <c r="FJ29" s="76" t="e">
        <f t="shared" ca="1" si="320"/>
        <v>#N/A</v>
      </c>
      <c r="FK29" s="76" t="e">
        <f t="shared" ca="1" si="320"/>
        <v>#N/A</v>
      </c>
      <c r="FL29" s="76" t="e">
        <f t="shared" ca="1" si="320"/>
        <v>#N/A</v>
      </c>
      <c r="FM29" s="76" t="e">
        <f t="shared" ca="1" si="320"/>
        <v>#N/A</v>
      </c>
      <c r="FN29" s="76" t="e">
        <f t="shared" ca="1" si="320"/>
        <v>#N/A</v>
      </c>
      <c r="FO29" s="76" t="e">
        <f t="shared" ca="1" si="320"/>
        <v>#N/A</v>
      </c>
      <c r="FP29" s="76" t="e">
        <f t="shared" ca="1" si="320"/>
        <v>#N/A</v>
      </c>
      <c r="FQ29" s="76" t="e">
        <f t="shared" ca="1" si="320"/>
        <v>#N/A</v>
      </c>
      <c r="FR29" s="76" t="e">
        <f t="shared" ca="1" si="320"/>
        <v>#N/A</v>
      </c>
      <c r="FS29" s="76" t="e">
        <f t="shared" ca="1" si="320"/>
        <v>#N/A</v>
      </c>
      <c r="FT29" s="76" t="e">
        <f t="shared" ca="1" si="320"/>
        <v>#N/A</v>
      </c>
      <c r="FU29" s="76" t="e">
        <f t="shared" ca="1" si="320"/>
        <v>#N/A</v>
      </c>
      <c r="FV29" s="76" t="e">
        <f t="shared" ca="1" si="320"/>
        <v>#N/A</v>
      </c>
      <c r="FW29" s="76" t="e">
        <f t="shared" ca="1" si="320"/>
        <v>#N/A</v>
      </c>
      <c r="FX29" s="76" t="e">
        <f t="shared" ca="1" si="320"/>
        <v>#N/A</v>
      </c>
      <c r="FY29" s="76" t="e">
        <f t="shared" ca="1" si="320"/>
        <v>#N/A</v>
      </c>
      <c r="FZ29" s="76" t="e">
        <f t="shared" ca="1" si="320"/>
        <v>#N/A</v>
      </c>
      <c r="GA29" s="76" t="e">
        <f t="shared" ca="1" si="320"/>
        <v>#N/A</v>
      </c>
      <c r="GB29" s="76" t="e">
        <f t="shared" ca="1" si="320"/>
        <v>#N/A</v>
      </c>
      <c r="GC29" s="76" t="e">
        <f t="shared" ca="1" si="320"/>
        <v>#N/A</v>
      </c>
      <c r="GD29" s="76" t="e">
        <f t="shared" ca="1" si="320"/>
        <v>#N/A</v>
      </c>
      <c r="GE29" s="76" t="e">
        <f t="shared" ca="1" si="320"/>
        <v>#N/A</v>
      </c>
      <c r="GF29" s="76" t="e">
        <f t="shared" ca="1" si="320"/>
        <v>#N/A</v>
      </c>
      <c r="GG29" s="76" t="e">
        <f t="shared" ca="1" si="320"/>
        <v>#N/A</v>
      </c>
      <c r="GH29" s="76" t="e">
        <f t="shared" ca="1" si="320"/>
        <v>#N/A</v>
      </c>
      <c r="GI29" s="76" t="e">
        <f t="shared" ca="1" si="320"/>
        <v>#N/A</v>
      </c>
      <c r="GJ29" s="76" t="e">
        <f t="shared" ca="1" si="320"/>
        <v>#N/A</v>
      </c>
      <c r="GK29" s="76" t="e">
        <f t="shared" ca="1" si="320"/>
        <v>#N/A</v>
      </c>
      <c r="GL29" s="76" t="e">
        <f t="shared" ca="1" si="320"/>
        <v>#N/A</v>
      </c>
      <c r="GM29" s="76" t="e">
        <f t="shared" ca="1" si="320"/>
        <v>#N/A</v>
      </c>
      <c r="GN29" s="76" t="e">
        <f t="shared" ca="1" si="320"/>
        <v>#N/A</v>
      </c>
      <c r="GO29" s="76" t="e">
        <f t="shared" ca="1" si="320"/>
        <v>#N/A</v>
      </c>
      <c r="GP29" s="76" t="e">
        <f t="shared" ca="1" si="320"/>
        <v>#N/A</v>
      </c>
      <c r="GQ29" s="76" t="e">
        <f t="shared" ca="1" si="320"/>
        <v>#N/A</v>
      </c>
      <c r="GR29" s="76" t="e">
        <f t="shared" ref="GR29:IN29" ca="1" si="321">IFERROR(AVERAGE(GN25:GR25),NA())</f>
        <v>#N/A</v>
      </c>
      <c r="GS29" s="76" t="e">
        <f t="shared" ca="1" si="321"/>
        <v>#N/A</v>
      </c>
      <c r="GT29" s="76" t="e">
        <f t="shared" ca="1" si="321"/>
        <v>#N/A</v>
      </c>
      <c r="GU29" s="76" t="e">
        <f t="shared" ca="1" si="321"/>
        <v>#N/A</v>
      </c>
      <c r="GV29" s="76" t="e">
        <f t="shared" ca="1" si="321"/>
        <v>#N/A</v>
      </c>
      <c r="GW29" s="76" t="e">
        <f t="shared" ca="1" si="321"/>
        <v>#N/A</v>
      </c>
      <c r="GX29" s="76" t="e">
        <f t="shared" ca="1" si="321"/>
        <v>#N/A</v>
      </c>
      <c r="GY29" s="76" t="e">
        <f t="shared" ca="1" si="321"/>
        <v>#N/A</v>
      </c>
      <c r="GZ29" s="76" t="e">
        <f t="shared" ca="1" si="321"/>
        <v>#N/A</v>
      </c>
      <c r="HA29" s="76" t="e">
        <f t="shared" ca="1" si="321"/>
        <v>#N/A</v>
      </c>
      <c r="HB29" s="76" t="e">
        <f t="shared" ca="1" si="321"/>
        <v>#N/A</v>
      </c>
      <c r="HC29" s="76" t="e">
        <f t="shared" ca="1" si="321"/>
        <v>#N/A</v>
      </c>
      <c r="HD29" s="76" t="e">
        <f t="shared" ca="1" si="321"/>
        <v>#N/A</v>
      </c>
      <c r="HE29" s="76" t="e">
        <f t="shared" ca="1" si="321"/>
        <v>#N/A</v>
      </c>
      <c r="HF29" s="76" t="e">
        <f t="shared" ca="1" si="321"/>
        <v>#N/A</v>
      </c>
      <c r="HG29" s="76" t="e">
        <f t="shared" ca="1" si="321"/>
        <v>#N/A</v>
      </c>
      <c r="HH29" s="76" t="e">
        <f t="shared" ca="1" si="321"/>
        <v>#N/A</v>
      </c>
      <c r="HI29" s="76" t="e">
        <f t="shared" ca="1" si="321"/>
        <v>#N/A</v>
      </c>
      <c r="HJ29" s="76" t="e">
        <f t="shared" ca="1" si="321"/>
        <v>#N/A</v>
      </c>
      <c r="HK29" s="76" t="e">
        <f t="shared" ca="1" si="321"/>
        <v>#N/A</v>
      </c>
      <c r="HL29" s="76" t="e">
        <f t="shared" ca="1" si="321"/>
        <v>#N/A</v>
      </c>
      <c r="HM29" s="76" t="e">
        <f t="shared" ca="1" si="321"/>
        <v>#N/A</v>
      </c>
      <c r="HN29" s="76" t="e">
        <f t="shared" ca="1" si="321"/>
        <v>#N/A</v>
      </c>
      <c r="HO29" s="76" t="e">
        <f t="shared" ca="1" si="321"/>
        <v>#N/A</v>
      </c>
      <c r="HP29" s="76" t="e">
        <f t="shared" ca="1" si="321"/>
        <v>#N/A</v>
      </c>
      <c r="HQ29" s="76" t="e">
        <f t="shared" ca="1" si="321"/>
        <v>#N/A</v>
      </c>
      <c r="HR29" s="76" t="e">
        <f t="shared" ca="1" si="321"/>
        <v>#N/A</v>
      </c>
      <c r="HS29" s="76" t="e">
        <f t="shared" ca="1" si="321"/>
        <v>#N/A</v>
      </c>
      <c r="HT29" s="76" t="e">
        <f t="shared" ca="1" si="321"/>
        <v>#N/A</v>
      </c>
      <c r="HU29" s="76" t="e">
        <f t="shared" ca="1" si="321"/>
        <v>#N/A</v>
      </c>
      <c r="HV29" s="76" t="e">
        <f t="shared" ca="1" si="321"/>
        <v>#N/A</v>
      </c>
      <c r="HW29" s="76" t="e">
        <f t="shared" ca="1" si="321"/>
        <v>#N/A</v>
      </c>
      <c r="HX29" s="76" t="e">
        <f t="shared" ca="1" si="321"/>
        <v>#N/A</v>
      </c>
      <c r="HY29" s="76" t="e">
        <f t="shared" ca="1" si="321"/>
        <v>#N/A</v>
      </c>
      <c r="HZ29" s="76" t="e">
        <f t="shared" ca="1" si="321"/>
        <v>#N/A</v>
      </c>
      <c r="IA29" s="76" t="e">
        <f t="shared" ca="1" si="321"/>
        <v>#N/A</v>
      </c>
      <c r="IB29" s="76" t="e">
        <f t="shared" ca="1" si="321"/>
        <v>#N/A</v>
      </c>
      <c r="IC29" s="76" t="e">
        <f t="shared" ca="1" si="321"/>
        <v>#N/A</v>
      </c>
      <c r="ID29" s="76" t="e">
        <f t="shared" ca="1" si="321"/>
        <v>#N/A</v>
      </c>
      <c r="IE29" s="76" t="e">
        <f t="shared" ca="1" si="321"/>
        <v>#N/A</v>
      </c>
      <c r="IF29" s="76" t="e">
        <f t="shared" ca="1" si="321"/>
        <v>#N/A</v>
      </c>
      <c r="IG29" s="76" t="e">
        <f t="shared" ca="1" si="321"/>
        <v>#N/A</v>
      </c>
      <c r="IH29" s="76" t="e">
        <f t="shared" ca="1" si="321"/>
        <v>#N/A</v>
      </c>
      <c r="II29" s="76" t="e">
        <f t="shared" ca="1" si="321"/>
        <v>#N/A</v>
      </c>
      <c r="IJ29" s="76" t="e">
        <f t="shared" ca="1" si="321"/>
        <v>#N/A</v>
      </c>
      <c r="IK29" s="76" t="e">
        <f t="shared" ca="1" si="321"/>
        <v>#N/A</v>
      </c>
      <c r="IL29" s="76" t="e">
        <f t="shared" ca="1" si="321"/>
        <v>#N/A</v>
      </c>
      <c r="IM29" s="76" t="e">
        <f t="shared" ca="1" si="321"/>
        <v>#N/A</v>
      </c>
      <c r="IN29" s="76" t="e">
        <f t="shared" ca="1" si="321"/>
        <v>#N/A</v>
      </c>
    </row>
    <row r="30" spans="2:248" ht="15" thickBot="1" x14ac:dyDescent="0.35">
      <c r="B30" s="19" t="s">
        <v>456</v>
      </c>
      <c r="C30" s="20">
        <f ca="1">MIN(IF(Projections!$Z$8="",xMin2+C5+5,xMin2+Projections!$Z$8+C5),MAX(3:3))</f>
        <v>43918</v>
      </c>
      <c r="D30" s="20">
        <f ca="1">IF(D31&lt;TODAY(),TODAY()+3+Projections!Z45,IFERROR(OFFSET(G24,-21,MATCH(1,G24:KU24,0))+3+Projections!Z45,xMax2+3+Projections!Z45))</f>
        <v>43940</v>
      </c>
      <c r="F30" s="22" t="s">
        <v>574</v>
      </c>
      <c r="G30" s="76" t="e">
        <f ca="1">IFERROR(AVERAGE(C8:G8),NA())</f>
        <v>#N/A</v>
      </c>
      <c r="H30" s="76" t="e">
        <f t="shared" ref="H30:BS30" ca="1" si="322">IFERROR(AVERAGE(D8:H8),NA())</f>
        <v>#N/A</v>
      </c>
      <c r="I30" s="76" t="e">
        <f t="shared" ca="1" si="322"/>
        <v>#N/A</v>
      </c>
      <c r="J30" s="76" t="e">
        <f t="shared" ca="1" si="322"/>
        <v>#N/A</v>
      </c>
      <c r="K30" s="76" t="e">
        <f t="shared" ca="1" si="322"/>
        <v>#N/A</v>
      </c>
      <c r="L30" s="76" t="e">
        <f t="shared" ca="1" si="322"/>
        <v>#N/A</v>
      </c>
      <c r="M30" s="76" t="e">
        <f t="shared" ca="1" si="322"/>
        <v>#N/A</v>
      </c>
      <c r="N30" s="76" t="e">
        <f t="shared" ca="1" si="322"/>
        <v>#N/A</v>
      </c>
      <c r="O30" s="76" t="e">
        <f t="shared" ca="1" si="322"/>
        <v>#N/A</v>
      </c>
      <c r="P30" s="76" t="e">
        <f t="shared" ca="1" si="322"/>
        <v>#N/A</v>
      </c>
      <c r="Q30" s="76" t="e">
        <f t="shared" ca="1" si="322"/>
        <v>#N/A</v>
      </c>
      <c r="R30" s="76" t="e">
        <f t="shared" ca="1" si="322"/>
        <v>#N/A</v>
      </c>
      <c r="S30" s="76" t="e">
        <f t="shared" ca="1" si="322"/>
        <v>#N/A</v>
      </c>
      <c r="T30" s="76" t="e">
        <f t="shared" ca="1" si="322"/>
        <v>#N/A</v>
      </c>
      <c r="U30" s="76" t="e">
        <f t="shared" ca="1" si="322"/>
        <v>#N/A</v>
      </c>
      <c r="V30" s="76" t="e">
        <f t="shared" ca="1" si="322"/>
        <v>#N/A</v>
      </c>
      <c r="W30" s="76" t="e">
        <f t="shared" ca="1" si="322"/>
        <v>#N/A</v>
      </c>
      <c r="X30" s="76" t="e">
        <f t="shared" ca="1" si="322"/>
        <v>#N/A</v>
      </c>
      <c r="Y30" s="76">
        <f t="shared" ca="1" si="322"/>
        <v>0.33698995951251659</v>
      </c>
      <c r="Z30" s="76">
        <f t="shared" ca="1" si="322"/>
        <v>0.37960137647446246</v>
      </c>
      <c r="AA30" s="76">
        <f t="shared" ca="1" si="322"/>
        <v>0.380021238641784</v>
      </c>
      <c r="AB30" s="76">
        <f t="shared" ca="1" si="322"/>
        <v>0.36546944164318701</v>
      </c>
      <c r="AC30" s="76" t="e">
        <f t="shared" ca="1" si="322"/>
        <v>#N/A</v>
      </c>
      <c r="AD30" s="76" t="e">
        <f t="shared" ca="1" si="322"/>
        <v>#N/A</v>
      </c>
      <c r="AE30" s="76" t="e">
        <f t="shared" ca="1" si="322"/>
        <v>#N/A</v>
      </c>
      <c r="AF30" s="76" t="e">
        <f t="shared" ca="1" si="322"/>
        <v>#N/A</v>
      </c>
      <c r="AG30" s="76" t="e">
        <f t="shared" ca="1" si="322"/>
        <v>#N/A</v>
      </c>
      <c r="AH30" s="76" t="e">
        <f t="shared" ca="1" si="322"/>
        <v>#N/A</v>
      </c>
      <c r="AI30" s="76" t="e">
        <f t="shared" ca="1" si="322"/>
        <v>#N/A</v>
      </c>
      <c r="AJ30" s="76" t="e">
        <f t="shared" ca="1" si="322"/>
        <v>#N/A</v>
      </c>
      <c r="AK30" s="76" t="e">
        <f t="shared" ca="1" si="322"/>
        <v>#N/A</v>
      </c>
      <c r="AL30" s="76" t="e">
        <f t="shared" ca="1" si="322"/>
        <v>#N/A</v>
      </c>
      <c r="AM30" s="76" t="e">
        <f t="shared" ca="1" si="322"/>
        <v>#N/A</v>
      </c>
      <c r="AN30" s="76" t="e">
        <f t="shared" ca="1" si="322"/>
        <v>#N/A</v>
      </c>
      <c r="AO30" s="76" t="e">
        <f t="shared" ca="1" si="322"/>
        <v>#N/A</v>
      </c>
      <c r="AP30" s="76" t="e">
        <f t="shared" ca="1" si="322"/>
        <v>#N/A</v>
      </c>
      <c r="AQ30" s="76" t="e">
        <f t="shared" ca="1" si="322"/>
        <v>#N/A</v>
      </c>
      <c r="AR30" s="76" t="e">
        <f t="shared" ca="1" si="322"/>
        <v>#N/A</v>
      </c>
      <c r="AS30" s="76" t="e">
        <f t="shared" ca="1" si="322"/>
        <v>#N/A</v>
      </c>
      <c r="AT30" s="76" t="e">
        <f t="shared" ca="1" si="322"/>
        <v>#N/A</v>
      </c>
      <c r="AU30" s="76" t="e">
        <f t="shared" ca="1" si="322"/>
        <v>#N/A</v>
      </c>
      <c r="AV30" s="76" t="e">
        <f t="shared" ca="1" si="322"/>
        <v>#N/A</v>
      </c>
      <c r="AW30" s="76" t="e">
        <f t="shared" ca="1" si="322"/>
        <v>#N/A</v>
      </c>
      <c r="AX30" s="76" t="e">
        <f t="shared" ca="1" si="322"/>
        <v>#N/A</v>
      </c>
      <c r="AY30" s="76" t="e">
        <f t="shared" ca="1" si="322"/>
        <v>#N/A</v>
      </c>
      <c r="AZ30" s="76" t="e">
        <f t="shared" ca="1" si="322"/>
        <v>#N/A</v>
      </c>
      <c r="BA30" s="76" t="e">
        <f t="shared" ca="1" si="322"/>
        <v>#N/A</v>
      </c>
      <c r="BB30" s="76" t="e">
        <f t="shared" ca="1" si="322"/>
        <v>#N/A</v>
      </c>
      <c r="BC30" s="76" t="e">
        <f t="shared" ca="1" si="322"/>
        <v>#N/A</v>
      </c>
      <c r="BD30" s="76" t="e">
        <f t="shared" ca="1" si="322"/>
        <v>#N/A</v>
      </c>
      <c r="BE30" s="76" t="e">
        <f t="shared" ca="1" si="322"/>
        <v>#N/A</v>
      </c>
      <c r="BF30" s="76" t="e">
        <f t="shared" ca="1" si="322"/>
        <v>#N/A</v>
      </c>
      <c r="BG30" s="76" t="e">
        <f t="shared" ca="1" si="322"/>
        <v>#N/A</v>
      </c>
      <c r="BH30" s="76" t="e">
        <f t="shared" ca="1" si="322"/>
        <v>#N/A</v>
      </c>
      <c r="BI30" s="76" t="e">
        <f t="shared" ca="1" si="322"/>
        <v>#N/A</v>
      </c>
      <c r="BJ30" s="76" t="e">
        <f t="shared" ca="1" si="322"/>
        <v>#N/A</v>
      </c>
      <c r="BK30" s="76" t="e">
        <f t="shared" ca="1" si="322"/>
        <v>#N/A</v>
      </c>
      <c r="BL30" s="76" t="e">
        <f t="shared" ca="1" si="322"/>
        <v>#N/A</v>
      </c>
      <c r="BM30" s="76" t="e">
        <f t="shared" ca="1" si="322"/>
        <v>#N/A</v>
      </c>
      <c r="BN30" s="76" t="e">
        <f t="shared" ca="1" si="322"/>
        <v>#N/A</v>
      </c>
      <c r="BO30" s="76" t="e">
        <f t="shared" ca="1" si="322"/>
        <v>#N/A</v>
      </c>
      <c r="BP30" s="76" t="e">
        <f t="shared" ca="1" si="322"/>
        <v>#N/A</v>
      </c>
      <c r="BQ30" s="76" t="e">
        <f t="shared" ca="1" si="322"/>
        <v>#N/A</v>
      </c>
      <c r="BR30" s="76" t="e">
        <f t="shared" ca="1" si="322"/>
        <v>#N/A</v>
      </c>
      <c r="BS30" s="76" t="e">
        <f t="shared" ca="1" si="322"/>
        <v>#N/A</v>
      </c>
      <c r="BT30" s="76" t="e">
        <f t="shared" ref="BT30:EE30" ca="1" si="323">IFERROR(AVERAGE(BP8:BT8),NA())</f>
        <v>#N/A</v>
      </c>
      <c r="BU30" s="76" t="e">
        <f t="shared" ca="1" si="323"/>
        <v>#N/A</v>
      </c>
      <c r="BV30" s="76" t="e">
        <f t="shared" ca="1" si="323"/>
        <v>#N/A</v>
      </c>
      <c r="BW30" s="76" t="e">
        <f t="shared" ca="1" si="323"/>
        <v>#N/A</v>
      </c>
      <c r="BX30" s="76" t="e">
        <f t="shared" ca="1" si="323"/>
        <v>#N/A</v>
      </c>
      <c r="BY30" s="76" t="e">
        <f t="shared" ca="1" si="323"/>
        <v>#N/A</v>
      </c>
      <c r="BZ30" s="76" t="e">
        <f t="shared" ca="1" si="323"/>
        <v>#N/A</v>
      </c>
      <c r="CA30" s="76" t="e">
        <f t="shared" ca="1" si="323"/>
        <v>#N/A</v>
      </c>
      <c r="CB30" s="76" t="e">
        <f t="shared" ca="1" si="323"/>
        <v>#N/A</v>
      </c>
      <c r="CC30" s="76" t="e">
        <f t="shared" ca="1" si="323"/>
        <v>#N/A</v>
      </c>
      <c r="CD30" s="76" t="e">
        <f t="shared" ca="1" si="323"/>
        <v>#N/A</v>
      </c>
      <c r="CE30" s="76" t="e">
        <f t="shared" ca="1" si="323"/>
        <v>#N/A</v>
      </c>
      <c r="CF30" s="76" t="e">
        <f t="shared" ca="1" si="323"/>
        <v>#N/A</v>
      </c>
      <c r="CG30" s="76" t="e">
        <f t="shared" ca="1" si="323"/>
        <v>#N/A</v>
      </c>
      <c r="CH30" s="76" t="e">
        <f t="shared" ca="1" si="323"/>
        <v>#N/A</v>
      </c>
      <c r="CI30" s="76" t="e">
        <f t="shared" ca="1" si="323"/>
        <v>#N/A</v>
      </c>
      <c r="CJ30" s="76" t="e">
        <f t="shared" ca="1" si="323"/>
        <v>#N/A</v>
      </c>
      <c r="CK30" s="76" t="e">
        <f t="shared" ca="1" si="323"/>
        <v>#N/A</v>
      </c>
      <c r="CL30" s="76" t="e">
        <f t="shared" ca="1" si="323"/>
        <v>#N/A</v>
      </c>
      <c r="CM30" s="76" t="e">
        <f t="shared" ca="1" si="323"/>
        <v>#N/A</v>
      </c>
      <c r="CN30" s="76" t="e">
        <f t="shared" ca="1" si="323"/>
        <v>#N/A</v>
      </c>
      <c r="CO30" s="76" t="e">
        <f t="shared" ca="1" si="323"/>
        <v>#N/A</v>
      </c>
      <c r="CP30" s="76" t="e">
        <f t="shared" ca="1" si="323"/>
        <v>#N/A</v>
      </c>
      <c r="CQ30" s="76" t="e">
        <f t="shared" ca="1" si="323"/>
        <v>#N/A</v>
      </c>
      <c r="CR30" s="76" t="e">
        <f t="shared" ca="1" si="323"/>
        <v>#N/A</v>
      </c>
      <c r="CS30" s="76" t="e">
        <f t="shared" ca="1" si="323"/>
        <v>#N/A</v>
      </c>
      <c r="CT30" s="76" t="e">
        <f t="shared" ca="1" si="323"/>
        <v>#N/A</v>
      </c>
      <c r="CU30" s="76" t="e">
        <f t="shared" ca="1" si="323"/>
        <v>#N/A</v>
      </c>
      <c r="CV30" s="76" t="e">
        <f t="shared" ca="1" si="323"/>
        <v>#N/A</v>
      </c>
      <c r="CW30" s="76" t="e">
        <f t="shared" ca="1" si="323"/>
        <v>#N/A</v>
      </c>
      <c r="CX30" s="76" t="e">
        <f t="shared" ca="1" si="323"/>
        <v>#N/A</v>
      </c>
      <c r="CY30" s="76" t="e">
        <f t="shared" ca="1" si="323"/>
        <v>#N/A</v>
      </c>
      <c r="CZ30" s="76" t="e">
        <f t="shared" ca="1" si="323"/>
        <v>#N/A</v>
      </c>
      <c r="DA30" s="76" t="e">
        <f t="shared" ca="1" si="323"/>
        <v>#N/A</v>
      </c>
      <c r="DB30" s="76" t="e">
        <f t="shared" ca="1" si="323"/>
        <v>#N/A</v>
      </c>
      <c r="DC30" s="76" t="e">
        <f t="shared" ca="1" si="323"/>
        <v>#N/A</v>
      </c>
      <c r="DD30" s="76" t="e">
        <f t="shared" ca="1" si="323"/>
        <v>#N/A</v>
      </c>
      <c r="DE30" s="76" t="e">
        <f t="shared" ca="1" si="323"/>
        <v>#N/A</v>
      </c>
      <c r="DF30" s="76" t="e">
        <f t="shared" ca="1" si="323"/>
        <v>#N/A</v>
      </c>
      <c r="DG30" s="76" t="e">
        <f t="shared" ca="1" si="323"/>
        <v>#N/A</v>
      </c>
      <c r="DH30" s="76" t="e">
        <f t="shared" ca="1" si="323"/>
        <v>#N/A</v>
      </c>
      <c r="DI30" s="76" t="e">
        <f t="shared" ca="1" si="323"/>
        <v>#N/A</v>
      </c>
      <c r="DJ30" s="76" t="e">
        <f t="shared" ca="1" si="323"/>
        <v>#N/A</v>
      </c>
      <c r="DK30" s="76" t="e">
        <f t="shared" ca="1" si="323"/>
        <v>#N/A</v>
      </c>
      <c r="DL30" s="76" t="e">
        <f t="shared" ca="1" si="323"/>
        <v>#N/A</v>
      </c>
      <c r="DM30" s="76" t="e">
        <f t="shared" ca="1" si="323"/>
        <v>#N/A</v>
      </c>
      <c r="DN30" s="76" t="e">
        <f t="shared" ca="1" si="323"/>
        <v>#N/A</v>
      </c>
      <c r="DO30" s="76" t="e">
        <f t="shared" ca="1" si="323"/>
        <v>#N/A</v>
      </c>
      <c r="DP30" s="76" t="e">
        <f t="shared" ca="1" si="323"/>
        <v>#N/A</v>
      </c>
      <c r="DQ30" s="76" t="e">
        <f t="shared" ca="1" si="323"/>
        <v>#N/A</v>
      </c>
      <c r="DR30" s="76" t="e">
        <f t="shared" ca="1" si="323"/>
        <v>#N/A</v>
      </c>
      <c r="DS30" s="76" t="e">
        <f t="shared" ca="1" si="323"/>
        <v>#N/A</v>
      </c>
      <c r="DT30" s="76" t="e">
        <f t="shared" ca="1" si="323"/>
        <v>#N/A</v>
      </c>
      <c r="DU30" s="76" t="e">
        <f t="shared" ca="1" si="323"/>
        <v>#N/A</v>
      </c>
      <c r="DV30" s="76" t="e">
        <f t="shared" ca="1" si="323"/>
        <v>#N/A</v>
      </c>
      <c r="DW30" s="76" t="e">
        <f t="shared" ca="1" si="323"/>
        <v>#N/A</v>
      </c>
      <c r="DX30" s="76" t="e">
        <f t="shared" ca="1" si="323"/>
        <v>#N/A</v>
      </c>
      <c r="DY30" s="76" t="e">
        <f t="shared" ca="1" si="323"/>
        <v>#N/A</v>
      </c>
      <c r="DZ30" s="76" t="e">
        <f t="shared" ca="1" si="323"/>
        <v>#N/A</v>
      </c>
      <c r="EA30" s="76" t="e">
        <f t="shared" ca="1" si="323"/>
        <v>#N/A</v>
      </c>
      <c r="EB30" s="76" t="e">
        <f t="shared" ca="1" si="323"/>
        <v>#N/A</v>
      </c>
      <c r="EC30" s="76" t="e">
        <f t="shared" ca="1" si="323"/>
        <v>#N/A</v>
      </c>
      <c r="ED30" s="76" t="e">
        <f t="shared" ca="1" si="323"/>
        <v>#N/A</v>
      </c>
      <c r="EE30" s="76" t="e">
        <f t="shared" ca="1" si="323"/>
        <v>#N/A</v>
      </c>
      <c r="EF30" s="76" t="e">
        <f t="shared" ref="EF30:GQ30" ca="1" si="324">IFERROR(AVERAGE(EB8:EF8),NA())</f>
        <v>#N/A</v>
      </c>
      <c r="EG30" s="76" t="e">
        <f t="shared" ca="1" si="324"/>
        <v>#N/A</v>
      </c>
      <c r="EH30" s="76" t="e">
        <f t="shared" ca="1" si="324"/>
        <v>#N/A</v>
      </c>
      <c r="EI30" s="76" t="e">
        <f t="shared" ca="1" si="324"/>
        <v>#N/A</v>
      </c>
      <c r="EJ30" s="76" t="e">
        <f t="shared" ca="1" si="324"/>
        <v>#N/A</v>
      </c>
      <c r="EK30" s="76" t="e">
        <f t="shared" ca="1" si="324"/>
        <v>#N/A</v>
      </c>
      <c r="EL30" s="76" t="e">
        <f t="shared" ca="1" si="324"/>
        <v>#N/A</v>
      </c>
      <c r="EM30" s="76" t="e">
        <f t="shared" ca="1" si="324"/>
        <v>#N/A</v>
      </c>
      <c r="EN30" s="76" t="e">
        <f t="shared" ca="1" si="324"/>
        <v>#N/A</v>
      </c>
      <c r="EO30" s="76" t="e">
        <f t="shared" ca="1" si="324"/>
        <v>#N/A</v>
      </c>
      <c r="EP30" s="76" t="e">
        <f t="shared" ca="1" si="324"/>
        <v>#N/A</v>
      </c>
      <c r="EQ30" s="76" t="e">
        <f t="shared" ca="1" si="324"/>
        <v>#N/A</v>
      </c>
      <c r="ER30" s="76" t="e">
        <f t="shared" ca="1" si="324"/>
        <v>#N/A</v>
      </c>
      <c r="ES30" s="76" t="e">
        <f t="shared" ca="1" si="324"/>
        <v>#N/A</v>
      </c>
      <c r="ET30" s="76" t="e">
        <f t="shared" ca="1" si="324"/>
        <v>#N/A</v>
      </c>
      <c r="EU30" s="76" t="e">
        <f t="shared" ca="1" si="324"/>
        <v>#N/A</v>
      </c>
      <c r="EV30" s="76" t="e">
        <f t="shared" ca="1" si="324"/>
        <v>#N/A</v>
      </c>
      <c r="EW30" s="76" t="e">
        <f t="shared" ca="1" si="324"/>
        <v>#N/A</v>
      </c>
      <c r="EX30" s="76" t="e">
        <f t="shared" ca="1" si="324"/>
        <v>#N/A</v>
      </c>
      <c r="EY30" s="76" t="e">
        <f t="shared" ca="1" si="324"/>
        <v>#N/A</v>
      </c>
      <c r="EZ30" s="76" t="e">
        <f t="shared" ca="1" si="324"/>
        <v>#N/A</v>
      </c>
      <c r="FA30" s="76" t="e">
        <f t="shared" ca="1" si="324"/>
        <v>#N/A</v>
      </c>
      <c r="FB30" s="76" t="e">
        <f t="shared" ca="1" si="324"/>
        <v>#N/A</v>
      </c>
      <c r="FC30" s="76" t="e">
        <f t="shared" ca="1" si="324"/>
        <v>#N/A</v>
      </c>
      <c r="FD30" s="76" t="e">
        <f t="shared" ca="1" si="324"/>
        <v>#N/A</v>
      </c>
      <c r="FE30" s="76" t="e">
        <f t="shared" ca="1" si="324"/>
        <v>#N/A</v>
      </c>
      <c r="FF30" s="76" t="e">
        <f t="shared" ca="1" si="324"/>
        <v>#N/A</v>
      </c>
      <c r="FG30" s="76" t="e">
        <f t="shared" ca="1" si="324"/>
        <v>#N/A</v>
      </c>
      <c r="FH30" s="76" t="e">
        <f t="shared" ca="1" si="324"/>
        <v>#N/A</v>
      </c>
      <c r="FI30" s="76" t="e">
        <f t="shared" ca="1" si="324"/>
        <v>#N/A</v>
      </c>
      <c r="FJ30" s="76" t="e">
        <f t="shared" ca="1" si="324"/>
        <v>#N/A</v>
      </c>
      <c r="FK30" s="76" t="e">
        <f t="shared" ca="1" si="324"/>
        <v>#N/A</v>
      </c>
      <c r="FL30" s="76" t="e">
        <f t="shared" ca="1" si="324"/>
        <v>#N/A</v>
      </c>
      <c r="FM30" s="76" t="e">
        <f t="shared" ca="1" si="324"/>
        <v>#N/A</v>
      </c>
      <c r="FN30" s="76" t="e">
        <f t="shared" ca="1" si="324"/>
        <v>#N/A</v>
      </c>
      <c r="FO30" s="76" t="e">
        <f t="shared" ca="1" si="324"/>
        <v>#N/A</v>
      </c>
      <c r="FP30" s="76" t="e">
        <f t="shared" ca="1" si="324"/>
        <v>#N/A</v>
      </c>
      <c r="FQ30" s="76" t="e">
        <f t="shared" ca="1" si="324"/>
        <v>#N/A</v>
      </c>
      <c r="FR30" s="76" t="e">
        <f t="shared" ca="1" si="324"/>
        <v>#N/A</v>
      </c>
      <c r="FS30" s="76" t="e">
        <f t="shared" ca="1" si="324"/>
        <v>#N/A</v>
      </c>
      <c r="FT30" s="76" t="e">
        <f t="shared" ca="1" si="324"/>
        <v>#N/A</v>
      </c>
      <c r="FU30" s="76" t="e">
        <f t="shared" ca="1" si="324"/>
        <v>#N/A</v>
      </c>
      <c r="FV30" s="76" t="e">
        <f t="shared" ca="1" si="324"/>
        <v>#N/A</v>
      </c>
      <c r="FW30" s="76" t="e">
        <f t="shared" ca="1" si="324"/>
        <v>#N/A</v>
      </c>
      <c r="FX30" s="76" t="e">
        <f t="shared" ca="1" si="324"/>
        <v>#N/A</v>
      </c>
      <c r="FY30" s="76" t="e">
        <f t="shared" ca="1" si="324"/>
        <v>#N/A</v>
      </c>
      <c r="FZ30" s="76" t="e">
        <f t="shared" ca="1" si="324"/>
        <v>#N/A</v>
      </c>
      <c r="GA30" s="76" t="e">
        <f t="shared" ca="1" si="324"/>
        <v>#N/A</v>
      </c>
      <c r="GB30" s="76" t="e">
        <f t="shared" ca="1" si="324"/>
        <v>#N/A</v>
      </c>
      <c r="GC30" s="76" t="e">
        <f t="shared" ca="1" si="324"/>
        <v>#N/A</v>
      </c>
      <c r="GD30" s="76" t="e">
        <f t="shared" ca="1" si="324"/>
        <v>#N/A</v>
      </c>
      <c r="GE30" s="76" t="e">
        <f t="shared" ca="1" si="324"/>
        <v>#N/A</v>
      </c>
      <c r="GF30" s="76" t="e">
        <f t="shared" ca="1" si="324"/>
        <v>#N/A</v>
      </c>
      <c r="GG30" s="76" t="e">
        <f t="shared" ca="1" si="324"/>
        <v>#N/A</v>
      </c>
      <c r="GH30" s="76" t="e">
        <f t="shared" ca="1" si="324"/>
        <v>#N/A</v>
      </c>
      <c r="GI30" s="76" t="e">
        <f t="shared" ca="1" si="324"/>
        <v>#N/A</v>
      </c>
      <c r="GJ30" s="76" t="e">
        <f t="shared" ca="1" si="324"/>
        <v>#N/A</v>
      </c>
      <c r="GK30" s="76" t="e">
        <f t="shared" ca="1" si="324"/>
        <v>#N/A</v>
      </c>
      <c r="GL30" s="76" t="e">
        <f t="shared" ca="1" si="324"/>
        <v>#N/A</v>
      </c>
      <c r="GM30" s="76" t="e">
        <f t="shared" ca="1" si="324"/>
        <v>#N/A</v>
      </c>
      <c r="GN30" s="76" t="e">
        <f t="shared" ca="1" si="324"/>
        <v>#N/A</v>
      </c>
      <c r="GO30" s="76" t="e">
        <f t="shared" ca="1" si="324"/>
        <v>#N/A</v>
      </c>
      <c r="GP30" s="76" t="e">
        <f t="shared" ca="1" si="324"/>
        <v>#N/A</v>
      </c>
      <c r="GQ30" s="76" t="e">
        <f t="shared" ca="1" si="324"/>
        <v>#N/A</v>
      </c>
      <c r="GR30" s="76" t="e">
        <f t="shared" ref="GR30:IN30" ca="1" si="325">IFERROR(AVERAGE(GN8:GR8),NA())</f>
        <v>#N/A</v>
      </c>
      <c r="GS30" s="76" t="e">
        <f t="shared" ca="1" si="325"/>
        <v>#N/A</v>
      </c>
      <c r="GT30" s="76" t="e">
        <f t="shared" ca="1" si="325"/>
        <v>#N/A</v>
      </c>
      <c r="GU30" s="76" t="e">
        <f t="shared" ca="1" si="325"/>
        <v>#N/A</v>
      </c>
      <c r="GV30" s="76" t="e">
        <f t="shared" ca="1" si="325"/>
        <v>#N/A</v>
      </c>
      <c r="GW30" s="76" t="e">
        <f t="shared" ca="1" si="325"/>
        <v>#N/A</v>
      </c>
      <c r="GX30" s="76" t="e">
        <f t="shared" ca="1" si="325"/>
        <v>#N/A</v>
      </c>
      <c r="GY30" s="76" t="e">
        <f t="shared" ca="1" si="325"/>
        <v>#N/A</v>
      </c>
      <c r="GZ30" s="76" t="e">
        <f t="shared" ca="1" si="325"/>
        <v>#N/A</v>
      </c>
      <c r="HA30" s="76" t="e">
        <f t="shared" ca="1" si="325"/>
        <v>#N/A</v>
      </c>
      <c r="HB30" s="76" t="e">
        <f t="shared" ca="1" si="325"/>
        <v>#N/A</v>
      </c>
      <c r="HC30" s="76" t="e">
        <f t="shared" ca="1" si="325"/>
        <v>#N/A</v>
      </c>
      <c r="HD30" s="76" t="e">
        <f t="shared" ca="1" si="325"/>
        <v>#N/A</v>
      </c>
      <c r="HE30" s="76" t="e">
        <f t="shared" ca="1" si="325"/>
        <v>#N/A</v>
      </c>
      <c r="HF30" s="76" t="e">
        <f t="shared" ca="1" si="325"/>
        <v>#N/A</v>
      </c>
      <c r="HG30" s="76" t="e">
        <f t="shared" ca="1" si="325"/>
        <v>#N/A</v>
      </c>
      <c r="HH30" s="76" t="e">
        <f t="shared" ca="1" si="325"/>
        <v>#N/A</v>
      </c>
      <c r="HI30" s="76" t="e">
        <f t="shared" ca="1" si="325"/>
        <v>#N/A</v>
      </c>
      <c r="HJ30" s="76" t="e">
        <f t="shared" ca="1" si="325"/>
        <v>#N/A</v>
      </c>
      <c r="HK30" s="76" t="e">
        <f t="shared" ca="1" si="325"/>
        <v>#N/A</v>
      </c>
      <c r="HL30" s="76" t="e">
        <f t="shared" ca="1" si="325"/>
        <v>#N/A</v>
      </c>
      <c r="HM30" s="76" t="e">
        <f t="shared" ca="1" si="325"/>
        <v>#N/A</v>
      </c>
      <c r="HN30" s="76" t="e">
        <f t="shared" ca="1" si="325"/>
        <v>#N/A</v>
      </c>
      <c r="HO30" s="76" t="e">
        <f t="shared" ca="1" si="325"/>
        <v>#N/A</v>
      </c>
      <c r="HP30" s="76" t="e">
        <f t="shared" ca="1" si="325"/>
        <v>#N/A</v>
      </c>
      <c r="HQ30" s="76" t="e">
        <f t="shared" ca="1" si="325"/>
        <v>#N/A</v>
      </c>
      <c r="HR30" s="76" t="e">
        <f t="shared" ca="1" si="325"/>
        <v>#N/A</v>
      </c>
      <c r="HS30" s="76" t="e">
        <f t="shared" ca="1" si="325"/>
        <v>#N/A</v>
      </c>
      <c r="HT30" s="76" t="e">
        <f t="shared" ca="1" si="325"/>
        <v>#N/A</v>
      </c>
      <c r="HU30" s="76" t="e">
        <f t="shared" ca="1" si="325"/>
        <v>#N/A</v>
      </c>
      <c r="HV30" s="76" t="e">
        <f t="shared" ca="1" si="325"/>
        <v>#N/A</v>
      </c>
      <c r="HW30" s="76" t="e">
        <f t="shared" ca="1" si="325"/>
        <v>#N/A</v>
      </c>
      <c r="HX30" s="76" t="e">
        <f t="shared" ca="1" si="325"/>
        <v>#N/A</v>
      </c>
      <c r="HY30" s="76" t="e">
        <f t="shared" ca="1" si="325"/>
        <v>#N/A</v>
      </c>
      <c r="HZ30" s="76" t="e">
        <f t="shared" ca="1" si="325"/>
        <v>#N/A</v>
      </c>
      <c r="IA30" s="76" t="e">
        <f t="shared" ca="1" si="325"/>
        <v>#N/A</v>
      </c>
      <c r="IB30" s="76" t="e">
        <f t="shared" ca="1" si="325"/>
        <v>#N/A</v>
      </c>
      <c r="IC30" s="76" t="e">
        <f t="shared" ca="1" si="325"/>
        <v>#N/A</v>
      </c>
      <c r="ID30" s="76" t="e">
        <f t="shared" ca="1" si="325"/>
        <v>#N/A</v>
      </c>
      <c r="IE30" s="76" t="e">
        <f t="shared" ca="1" si="325"/>
        <v>#N/A</v>
      </c>
      <c r="IF30" s="76" t="e">
        <f t="shared" ca="1" si="325"/>
        <v>#N/A</v>
      </c>
      <c r="IG30" s="76" t="e">
        <f t="shared" ca="1" si="325"/>
        <v>#N/A</v>
      </c>
      <c r="IH30" s="76" t="e">
        <f t="shared" ca="1" si="325"/>
        <v>#N/A</v>
      </c>
      <c r="II30" s="76" t="e">
        <f t="shared" ca="1" si="325"/>
        <v>#N/A</v>
      </c>
      <c r="IJ30" s="76" t="e">
        <f t="shared" ca="1" si="325"/>
        <v>#N/A</v>
      </c>
      <c r="IK30" s="76" t="e">
        <f t="shared" ca="1" si="325"/>
        <v>#N/A</v>
      </c>
      <c r="IL30" s="76" t="e">
        <f t="shared" ca="1" si="325"/>
        <v>#N/A</v>
      </c>
      <c r="IM30" s="76" t="e">
        <f t="shared" ca="1" si="325"/>
        <v>#N/A</v>
      </c>
      <c r="IN30" s="76" t="e">
        <f t="shared" ca="1" si="325"/>
        <v>#N/A</v>
      </c>
    </row>
    <row r="31" spans="2:248" ht="15" thickBot="1" x14ac:dyDescent="0.35">
      <c r="C31" s="20"/>
      <c r="D31" s="20">
        <f ca="1">IFERROR(OFFSET(G24,-21,MATCH(1,G24:KU24,0))-1,"N/A")</f>
        <v>43936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B32" s="19" t="s">
        <v>543</v>
      </c>
      <c r="C32" s="19">
        <f>IF(Projections!Z32="",2.5,Projections!Z32)</f>
        <v>2.5</v>
      </c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Germany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Germany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topLeftCell="G1"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81397</v>
      </c>
      <c r="E5" s="6">
        <f>IF(COUNTIF(I5:XFD5,"&gt;"&amp;0)=0,,HLOOKUP(COUNTIF(I5:XFD5,"&gt;"&amp;0)-1,I$1:XFD5,A5+1,FALSE))</f>
        <v>81397</v>
      </c>
      <c r="F5" s="7">
        <f>IF(COUNTIF(I5:XFD5,"&gt;"&amp;0)=0,,HLOOKUP(COUNTIF(I5:XFD5,"&gt;"&amp;0)-MIN($F$1+1,COUNTIF(I5:XFD5,"&gt;"&amp;0)),I$1:XFD5,A5+1,FALSE))</f>
        <v>81305</v>
      </c>
      <c r="G5" s="8">
        <f>IF(COUNTIF(I5:XFD5,"&gt;"&amp;0)=0,,(E5/F5)^(1/MIN(COUNTIF(I5:XFD5,"&gt;"&amp;0)-1,$F$1)))</f>
        <v>1.000226205983674</v>
      </c>
      <c r="H5" s="15" t="s">
        <v>337</v>
      </c>
      <c r="I5" s="9">
        <v>548</v>
      </c>
      <c r="J5" s="9">
        <v>643</v>
      </c>
      <c r="K5" s="9">
        <v>920</v>
      </c>
      <c r="L5" s="9">
        <v>1406</v>
      </c>
      <c r="M5" s="9">
        <v>2075</v>
      </c>
      <c r="N5" s="9">
        <v>2877</v>
      </c>
      <c r="O5" s="9">
        <v>5509</v>
      </c>
      <c r="P5" s="9">
        <v>6087</v>
      </c>
      <c r="Q5" s="9">
        <v>8141</v>
      </c>
      <c r="R5" s="9">
        <v>9802</v>
      </c>
      <c r="S5" s="9">
        <v>11891</v>
      </c>
      <c r="T5" s="9">
        <v>16630</v>
      </c>
      <c r="U5" s="9">
        <v>19716</v>
      </c>
      <c r="V5" s="9">
        <v>23707</v>
      </c>
      <c r="W5" s="9">
        <v>27440</v>
      </c>
      <c r="X5" s="9">
        <v>30587</v>
      </c>
      <c r="Y5" s="9">
        <v>34110</v>
      </c>
      <c r="Z5" s="9">
        <v>36814</v>
      </c>
      <c r="AA5" s="9">
        <v>39829</v>
      </c>
      <c r="AB5" s="9">
        <v>42354</v>
      </c>
      <c r="AC5" s="9">
        <v>44386</v>
      </c>
      <c r="AD5" s="9">
        <v>44759</v>
      </c>
      <c r="AE5" s="9">
        <v>59895</v>
      </c>
      <c r="AF5" s="9">
        <v>66358</v>
      </c>
      <c r="AG5" s="9">
        <v>68413</v>
      </c>
      <c r="AH5" s="9">
        <v>70513</v>
      </c>
      <c r="AI5" s="9">
        <v>72434</v>
      </c>
      <c r="AJ5" s="9">
        <v>74211</v>
      </c>
      <c r="AK5" s="9">
        <v>74619</v>
      </c>
      <c r="AL5" s="9">
        <v>75077</v>
      </c>
      <c r="AM5" s="9">
        <v>75550</v>
      </c>
      <c r="AN5" s="9">
        <v>77001</v>
      </c>
      <c r="AO5" s="9">
        <v>77022</v>
      </c>
      <c r="AP5" s="9">
        <v>77241</v>
      </c>
      <c r="AQ5" s="9">
        <v>77754</v>
      </c>
      <c r="AR5" s="9">
        <v>78166</v>
      </c>
      <c r="AS5" s="9">
        <v>78600</v>
      </c>
      <c r="AT5" s="9">
        <v>78928</v>
      </c>
      <c r="AU5" s="9">
        <v>79356</v>
      </c>
      <c r="AV5" s="9">
        <v>79932</v>
      </c>
      <c r="AW5" s="9">
        <v>80136</v>
      </c>
      <c r="AX5" s="9">
        <v>80261</v>
      </c>
      <c r="AY5" s="9">
        <v>80386</v>
      </c>
      <c r="AZ5" s="9">
        <v>80537</v>
      </c>
      <c r="BA5" s="9">
        <v>80690</v>
      </c>
      <c r="BB5" s="9">
        <v>80770</v>
      </c>
      <c r="BC5" s="9">
        <v>80823</v>
      </c>
      <c r="BD5" s="9">
        <v>80860</v>
      </c>
      <c r="BE5" s="9">
        <v>80887</v>
      </c>
      <c r="BF5" s="9">
        <v>80921</v>
      </c>
      <c r="BG5" s="9">
        <v>80932</v>
      </c>
      <c r="BH5" s="9">
        <v>80945</v>
      </c>
      <c r="BI5" s="9">
        <v>80977</v>
      </c>
      <c r="BJ5" s="9">
        <v>81003</v>
      </c>
      <c r="BK5" s="9">
        <v>81033</v>
      </c>
      <c r="BL5" s="9">
        <v>81058</v>
      </c>
      <c r="BM5" s="9">
        <v>81102</v>
      </c>
      <c r="BN5" s="9">
        <v>81156</v>
      </c>
      <c r="BO5" s="9">
        <v>81250</v>
      </c>
      <c r="BP5" s="9">
        <v>81305</v>
      </c>
      <c r="BQ5" s="9">
        <v>81397</v>
      </c>
      <c r="BR5" s="9">
        <v>81156</v>
      </c>
      <c r="BS5" s="9">
        <v>81250</v>
      </c>
      <c r="BT5" s="9">
        <v>81305</v>
      </c>
      <c r="BU5" s="9">
        <v>81397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59138</v>
      </c>
      <c r="E6" s="6">
        <f>IF(COUNTIF(I6:XFD6,"&gt;"&amp;0)=0,,HLOOKUP(COUNTIF(I6:XFD6,"&gt;"&amp;0)-1,I$1:XFD6,A6+1,FALSE))</f>
        <v>59138</v>
      </c>
      <c r="F6" s="7">
        <f>IF(COUNTIF(I6:XFD6,"&gt;"&amp;0)=0,,HLOOKUP(COUNTIF(I6:XFD6,"&gt;"&amp;0)-MIN($F$1+1,COUNTIF(I6:XFD6,"&gt;"&amp;0)),I$1:XFD6,A6+1,FALSE))</f>
        <v>31506</v>
      </c>
      <c r="G6" s="8">
        <f>IF(COUNTIF(I6:XFD6,"&gt;"&amp;0)=0,,(E6/F6)^(1/MIN(COUNTIF(I6:XFD6,"&gt;"&amp;0)-1,$F$1)))</f>
        <v>1.13421313613569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MAX(I7:CL7)</f>
        <v>33272</v>
      </c>
      <c r="E7" s="6">
        <f>IF(COUNTIF(I7:XFD7,"&gt;"&amp;0)=0,,HLOOKUP(COUNTIF(I7:XFD7,"&gt;"&amp;0)-1,I$1:XFD7,A7+1,FALSE))</f>
        <v>33272</v>
      </c>
      <c r="F7" s="7">
        <f>IF(COUNTIF(I7:XFD7,"&gt;"&amp;0)=0,,HLOOKUP(COUNTIF(I7:XFD7,"&gt;"&amp;0)-MIN($F$1+1,COUNTIF(I7:XFD7,"&gt;"&amp;0)),I$1:XFD7,A7+1,FALSE))</f>
        <v>6421</v>
      </c>
      <c r="G7" s="8">
        <f>IF(COUNTIF(I7:XFD7,"&gt;"&amp;0)=0,,(E7/F7)^(1/MIN(COUNTIF(I7:XFD7,"&gt;"&amp;0)-1,$F$1)))</f>
        <v>1.3896174128823504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  <c r="AB7" s="9">
        <v>33272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Spain</v>
      </c>
      <c r="D8" s="6">
        <f>MAX(I8:CL8)</f>
        <v>28768</v>
      </c>
      <c r="E8" s="6">
        <f>IF(COUNTIF(I8:XFD8,"&gt;"&amp;0)=0,,HLOOKUP(COUNTIF(I8:XFD8,"&gt;"&amp;0)-1,I$1:XFD8,A8+1,FALSE))</f>
        <v>28768</v>
      </c>
      <c r="F8" s="7">
        <f>IF(COUNTIF(I8:XFD8,"&gt;"&amp;0)=0,,HLOOKUP(COUNTIF(I8:XFD8,"&gt;"&amp;0)-MIN($F$1+1,COUNTIF(I8:XFD8,"&gt;"&amp;0)),I$1:XFD8,A8+1,FALSE))</f>
        <v>11748</v>
      </c>
      <c r="G8" s="8">
        <f>IF(COUNTIF(I8:XFD8,"&gt;"&amp;0)=0,,(E8/F8)^(1/MIN(COUNTIF(I8:XFD8,"&gt;"&amp;0)-1,$F$1)))</f>
        <v>1.196159644914647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2277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MAX(I9:CL9)</f>
        <v>24873</v>
      </c>
      <c r="E9" s="6">
        <f>IF(COUNTIF(I9:XFD9,"&gt;"&amp;0)=0,,HLOOKUP(COUNTIF(I9:XFD9,"&gt;"&amp;0)-1,I$1:XFD9,A9+1,FALSE))</f>
        <v>24873</v>
      </c>
      <c r="F9" s="7">
        <f>IF(COUNTIF(I9:XFD9,"&gt;"&amp;0)=0,,HLOOKUP(COUNTIF(I9:XFD9,"&gt;"&amp;0)-MIN($F$1+1,COUNTIF(I9:XFD9,"&gt;"&amp;0)),I$1:XFD9,A9+1,FALSE))</f>
        <v>9257</v>
      </c>
      <c r="G9" s="8">
        <f>IF(COUNTIF(I9:XFD9,"&gt;"&amp;0)=0,,(E9/F9)^(1/MIN(COUNTIF(I9:XFD9,"&gt;"&amp;0)-1,$F$1)))</f>
        <v>1.2185730842396421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MAX(I10:CL10)</f>
        <v>16176</v>
      </c>
      <c r="E10" s="6">
        <f>IF(COUNTIF(I10:XFD10,"&gt;"&amp;0)=0,,HLOOKUP(COUNTIF(I10:XFD10,"&gt;"&amp;0)-1,I$1:XFD10,A10+1,FALSE))</f>
        <v>16176</v>
      </c>
      <c r="F10" s="7">
        <f>IF(COUNTIF(I10:XFD10,"&gt;"&amp;0)=0,,HLOOKUP(COUNTIF(I10:XFD10,"&gt;"&amp;0)-MIN($F$1+1,COUNTIF(I10:XFD10,"&gt;"&amp;0)),I$1:XFD10,A10+1,FALSE))</f>
        <v>7699</v>
      </c>
      <c r="G10" s="8">
        <f>IF(COUNTIF(I10:XFD10,"&gt;"&amp;0)=0,,(E10/F10)^(1/MIN(COUNTIF(I10:XFD10,"&gt;"&amp;0)-1,$F$1)))</f>
        <v>1.1600784618961189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957</v>
      </c>
      <c r="Q10" s="9">
        <v>1134</v>
      </c>
      <c r="R10" s="9">
        <v>1217</v>
      </c>
      <c r="S10" s="9">
        <v>1792</v>
      </c>
      <c r="T10" s="9">
        <v>2290</v>
      </c>
      <c r="U10" s="9">
        <v>2290</v>
      </c>
      <c r="V10" s="9">
        <v>3678</v>
      </c>
      <c r="W10" s="9">
        <v>4487</v>
      </c>
      <c r="X10" s="9">
        <v>4523</v>
      </c>
      <c r="Y10" s="9">
        <v>6668</v>
      </c>
      <c r="Z10" s="9">
        <v>7699</v>
      </c>
      <c r="AA10" s="9">
        <v>9105</v>
      </c>
      <c r="AB10" s="9">
        <v>10947</v>
      </c>
      <c r="AC10" s="9">
        <v>12726</v>
      </c>
      <c r="AD10" s="9">
        <v>14431</v>
      </c>
      <c r="AE10" s="9">
        <v>16176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MAX(I11:CL11)</f>
        <v>5741</v>
      </c>
      <c r="E11" s="6">
        <f>IF(COUNTIF(I11:XFD11,"&gt;"&amp;0)=0,,HLOOKUP(COUNTIF(I11:XFD11,"&gt;"&amp;0)-1,I$1:XFD11,A11+1,FALSE))</f>
        <v>5741</v>
      </c>
      <c r="F11" s="7">
        <f>IF(COUNTIF(I11:XFD11,"&gt;"&amp;0)=0,,HLOOKUP(COUNTIF(I11:XFD11,"&gt;"&amp;0)-MIN($F$1+1,COUNTIF(I11:XFD11,"&gt;"&amp;0)),I$1:XFD11,A11+1,FALSE))</f>
        <v>1960</v>
      </c>
      <c r="G11" s="8">
        <f>IF(COUNTIF(I11:XFD11,"&gt;"&amp;0)=0,,(E11/F11)^(1/MIN(COUNTIF(I11:XFD11,"&gt;"&amp;0)-1,$F$1)))</f>
        <v>1.2397847645669882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5741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Iran</v>
      </c>
      <c r="D12" s="6">
        <f>MAX(I12:CL12)</f>
        <v>21638</v>
      </c>
      <c r="E12" s="6">
        <f>IF(COUNTIF(I12:XFD12,"&gt;"&amp;0)=0,,HLOOKUP(COUNTIF(I12:XFD12,"&gt;"&amp;0)-1,I$1:XFD12,A12+1,FALSE))</f>
        <v>21638</v>
      </c>
      <c r="F12" s="7">
        <f>IF(COUNTIF(I12:XFD12,"&gt;"&amp;0)=0,,HLOOKUP(COUNTIF(I12:XFD12,"&gt;"&amp;0)-MIN($F$1+1,COUNTIF(I12:XFD12,"&gt;"&amp;0)),I$1:XFD12,A12+1,FALSE))</f>
        <v>16169</v>
      </c>
      <c r="G12" s="8">
        <f>IF(COUNTIF(I12:XFD12,"&gt;"&amp;0)=0,,(E12/F12)^(1/MIN(COUNTIF(I12:XFD12,"&gt;"&amp;0)-1,$F$1)))</f>
        <v>1.0600022596866276</v>
      </c>
      <c r="H12" s="13" t="s">
        <v>338</v>
      </c>
      <c r="I12" s="9">
        <v>139</v>
      </c>
      <c r="J12" s="9">
        <v>245</v>
      </c>
      <c r="K12" s="9">
        <v>388</v>
      </c>
      <c r="L12" s="9">
        <v>593</v>
      </c>
      <c r="M12" s="9">
        <v>978</v>
      </c>
      <c r="N12" s="9">
        <v>1501</v>
      </c>
      <c r="O12" s="9">
        <v>2336</v>
      </c>
      <c r="P12" s="9">
        <v>2922</v>
      </c>
      <c r="Q12" s="9">
        <v>3513</v>
      </c>
      <c r="R12" s="9">
        <v>4747</v>
      </c>
      <c r="S12" s="9">
        <v>5823</v>
      </c>
      <c r="T12" s="9">
        <v>6566</v>
      </c>
      <c r="U12" s="9">
        <v>7161</v>
      </c>
      <c r="V12" s="9">
        <v>8042</v>
      </c>
      <c r="W12" s="9">
        <v>9000</v>
      </c>
      <c r="X12" s="9">
        <v>10075</v>
      </c>
      <c r="Y12" s="9">
        <v>11364</v>
      </c>
      <c r="Z12" s="9">
        <v>12729</v>
      </c>
      <c r="AA12" s="9">
        <v>13938</v>
      </c>
      <c r="AB12" s="9">
        <v>14991</v>
      </c>
      <c r="AC12" s="9">
        <v>16169</v>
      </c>
      <c r="AD12" s="9">
        <v>17361</v>
      </c>
      <c r="AE12" s="9">
        <v>18407</v>
      </c>
      <c r="AF12" s="9">
        <v>19644</v>
      </c>
      <c r="AG12" s="9">
        <v>20610</v>
      </c>
      <c r="AH12" s="9">
        <v>21638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Korea, South</v>
      </c>
      <c r="D13" s="6">
        <f>MAX(I13:CL13)</f>
        <v>8897</v>
      </c>
      <c r="E13" s="6">
        <f>IF(COUNTIF(I13:XFD13,"&gt;"&amp;0)=0,,HLOOKUP(COUNTIF(I13:XFD13,"&gt;"&amp;0)-1,I$1:XFD13,A13+1,FALSE))</f>
        <v>8897</v>
      </c>
      <c r="F13" s="7">
        <f>IF(COUNTIF(I13:XFD13,"&gt;"&amp;0)=0,,HLOOKUP(COUNTIF(I13:XFD13,"&gt;"&amp;0)-MIN($F$1+1,COUNTIF(I13:XFD13,"&gt;"&amp;0)),I$1:XFD13,A13+1,FALSE))</f>
        <v>8320</v>
      </c>
      <c r="G13" s="8">
        <f>IF(COUNTIF(I13:XFD13,"&gt;"&amp;0)=0,,(E13/F13)^(1/MIN(COUNTIF(I13:XFD13,"&gt;"&amp;0)-1,$F$1)))</f>
        <v>1.0135006996963023</v>
      </c>
      <c r="H13" s="13" t="s">
        <v>339</v>
      </c>
      <c r="I13" s="9">
        <v>104</v>
      </c>
      <c r="J13" s="9">
        <v>204</v>
      </c>
      <c r="K13" s="9">
        <v>433</v>
      </c>
      <c r="L13" s="9">
        <v>602</v>
      </c>
      <c r="M13" s="9">
        <v>833</v>
      </c>
      <c r="N13" s="9">
        <v>977</v>
      </c>
      <c r="O13" s="9">
        <v>1261</v>
      </c>
      <c r="P13" s="9">
        <v>1766</v>
      </c>
      <c r="Q13" s="9">
        <v>2337</v>
      </c>
      <c r="R13" s="9">
        <v>3150</v>
      </c>
      <c r="S13" s="9">
        <v>3736</v>
      </c>
      <c r="T13" s="9">
        <v>4335</v>
      </c>
      <c r="U13" s="9">
        <v>5186</v>
      </c>
      <c r="V13" s="9">
        <v>5621</v>
      </c>
      <c r="W13" s="9">
        <v>6088</v>
      </c>
      <c r="X13" s="9">
        <v>6593</v>
      </c>
      <c r="Y13" s="9">
        <v>7041</v>
      </c>
      <c r="Z13" s="9">
        <v>7314</v>
      </c>
      <c r="AA13" s="9">
        <v>7478</v>
      </c>
      <c r="AB13" s="9">
        <v>7513</v>
      </c>
      <c r="AC13" s="9">
        <v>7755</v>
      </c>
      <c r="AD13" s="9">
        <v>7869</v>
      </c>
      <c r="AE13" s="9">
        <v>7979</v>
      </c>
      <c r="AF13" s="9">
        <v>8086</v>
      </c>
      <c r="AG13" s="9">
        <v>8162</v>
      </c>
      <c r="AH13" s="9">
        <v>8236</v>
      </c>
      <c r="AI13" s="9">
        <v>8320</v>
      </c>
      <c r="AJ13" s="9">
        <v>8413</v>
      </c>
      <c r="AK13" s="9">
        <v>8565</v>
      </c>
      <c r="AL13" s="9">
        <v>8652</v>
      </c>
      <c r="AM13" s="9">
        <v>8799</v>
      </c>
      <c r="AN13" s="9">
        <v>8897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Switzerland</v>
      </c>
      <c r="D14" s="6">
        <f>MAX(I14:CL14)</f>
        <v>7245</v>
      </c>
      <c r="E14" s="6">
        <f>IF(COUNTIF(I14:XFD14,"&gt;"&amp;0)=0,,HLOOKUP(COUNTIF(I14:XFD14,"&gt;"&amp;0)-1,I$1:XFD14,A14+1,FALSE))</f>
        <v>7245</v>
      </c>
      <c r="F14" s="7">
        <f>IF(COUNTIF(I14:XFD14,"&gt;"&amp;0)=0,,HLOOKUP(COUNTIF(I14:XFD14,"&gt;"&amp;0)-MIN($F$1+1,COUNTIF(I14:XFD14,"&gt;"&amp;0)),I$1:XFD14,A14+1,FALSE))</f>
        <v>2700</v>
      </c>
      <c r="G14" s="8">
        <f>IF(COUNTIF(I14:XFD14,"&gt;"&amp;0)=0,,(E14/F14)^(1/MIN(COUNTIF(I14:XFD14,"&gt;"&amp;0)-1,$F$1)))</f>
        <v>1.2182458065604607</v>
      </c>
      <c r="H14" s="13" t="s">
        <v>77</v>
      </c>
      <c r="I14" s="9">
        <v>114</v>
      </c>
      <c r="J14" s="9">
        <v>214</v>
      </c>
      <c r="K14" s="9">
        <v>268</v>
      </c>
      <c r="L14" s="9">
        <v>337</v>
      </c>
      <c r="M14" s="9">
        <v>374</v>
      </c>
      <c r="N14" s="9">
        <v>491</v>
      </c>
      <c r="O14" s="9">
        <v>652</v>
      </c>
      <c r="P14" s="9">
        <v>652</v>
      </c>
      <c r="Q14" s="9">
        <v>1139</v>
      </c>
      <c r="R14" s="9">
        <v>1359</v>
      </c>
      <c r="S14" s="9">
        <v>2200</v>
      </c>
      <c r="T14" s="9">
        <v>2200</v>
      </c>
      <c r="U14" s="9">
        <v>2700</v>
      </c>
      <c r="V14" s="9">
        <v>3028</v>
      </c>
      <c r="W14" s="9">
        <v>4075</v>
      </c>
      <c r="X14" s="9">
        <v>5294</v>
      </c>
      <c r="Y14" s="9">
        <v>6575</v>
      </c>
      <c r="Z14" s="9">
        <v>7245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Netherlands</v>
      </c>
      <c r="D15" s="6">
        <f>MAX(I15:CL15)</f>
        <v>4216</v>
      </c>
      <c r="E15" s="6">
        <f>IF(COUNTIF(I15:XFD15,"&gt;"&amp;0)=0,,HLOOKUP(COUNTIF(I15:XFD15,"&gt;"&amp;0)-1,I$1:XFD15,A15+1,FALSE))</f>
        <v>4216</v>
      </c>
      <c r="F15" s="7">
        <f>IF(COUNTIF(I15:XFD15,"&gt;"&amp;0)=0,,HLOOKUP(COUNTIF(I15:XFD15,"&gt;"&amp;0)-MIN($F$1+1,COUNTIF(I15:XFD15,"&gt;"&amp;0)),I$1:XFD15,A15+1,FALSE))</f>
        <v>1711</v>
      </c>
      <c r="G15" s="8">
        <f>IF(COUNTIF(I15:XFD15,"&gt;"&amp;0)=0,,(E15/F15)^(1/MIN(COUNTIF(I15:XFD15,"&gt;"&amp;0)-1,$F$1)))</f>
        <v>1.1976505507359254</v>
      </c>
      <c r="H15" s="13" t="s">
        <v>89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806</v>
      </c>
      <c r="Q15" s="9">
        <v>962</v>
      </c>
      <c r="R15" s="9">
        <v>1138</v>
      </c>
      <c r="S15" s="9">
        <v>1416</v>
      </c>
      <c r="T15" s="9">
        <v>1711</v>
      </c>
      <c r="U15" s="9">
        <v>2058</v>
      </c>
      <c r="V15" s="9">
        <v>2467</v>
      </c>
      <c r="W15" s="9">
        <v>3003</v>
      </c>
      <c r="X15" s="9">
        <v>3640</v>
      </c>
      <c r="Y15" s="9">
        <v>4216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Belgium</v>
      </c>
      <c r="D16" s="6">
        <f>MAX(I16:CL16)</f>
        <v>3401</v>
      </c>
      <c r="E16" s="6">
        <f>IF(COUNTIF(I16:XFD16,"&gt;"&amp;0)=0,,HLOOKUP(COUNTIF(I16:XFD16,"&gt;"&amp;0)-1,I$1:XFD16,A16+1,FALSE))</f>
        <v>3401</v>
      </c>
      <c r="F16" s="7">
        <f>IF(COUNTIF(I16:XFD16,"&gt;"&amp;0)=0,,HLOOKUP(COUNTIF(I16:XFD16,"&gt;"&amp;0)-MIN($F$1+1,COUNTIF(I16:XFD16,"&gt;"&amp;0)),I$1:XFD16,A16+1,FALSE))</f>
        <v>1243</v>
      </c>
      <c r="G16" s="8">
        <f>IF(COUNTIF(I16:XFD16,"&gt;"&amp;0)=0,,(E16/F16)^(1/MIN(COUNTIF(I16:XFD16,"&gt;"&amp;0)-1,$F$1)))</f>
        <v>1.223001812480325</v>
      </c>
      <c r="H16" s="13" t="s">
        <v>63</v>
      </c>
      <c r="I16" s="9">
        <v>109</v>
      </c>
      <c r="J16" s="9">
        <v>169</v>
      </c>
      <c r="K16" s="9">
        <v>200</v>
      </c>
      <c r="L16" s="9">
        <v>239</v>
      </c>
      <c r="M16" s="9">
        <v>267</v>
      </c>
      <c r="N16" s="9">
        <v>314</v>
      </c>
      <c r="O16" s="9">
        <v>314</v>
      </c>
      <c r="P16" s="9">
        <v>559</v>
      </c>
      <c r="Q16" s="9">
        <v>689</v>
      </c>
      <c r="R16" s="9">
        <v>886</v>
      </c>
      <c r="S16" s="9">
        <v>1058</v>
      </c>
      <c r="T16" s="9">
        <v>1243</v>
      </c>
      <c r="U16" s="9">
        <v>1486</v>
      </c>
      <c r="V16" s="9">
        <v>1795</v>
      </c>
      <c r="W16" s="9">
        <v>2257</v>
      </c>
      <c r="X16" s="9">
        <v>2815</v>
      </c>
      <c r="Y16" s="9">
        <v>3401</v>
      </c>
    </row>
    <row r="17" spans="1:39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Austria</v>
      </c>
      <c r="D17" s="6">
        <f>MAX(I17:CL17)</f>
        <v>3244</v>
      </c>
      <c r="E17" s="6">
        <f>IF(COUNTIF(I17:XFD17,"&gt;"&amp;0)=0,,HLOOKUP(COUNTIF(I17:XFD17,"&gt;"&amp;0)-1,I$1:XFD17,A17+1,FALSE))</f>
        <v>3244</v>
      </c>
      <c r="F17" s="7">
        <f>IF(COUNTIF(I17:XFD17,"&gt;"&amp;0)=0,,HLOOKUP(COUNTIF(I17:XFD17,"&gt;"&amp;0)-MIN($F$1+1,COUNTIF(I17:XFD17,"&gt;"&amp;0)),I$1:XFD17,A17+1,FALSE))</f>
        <v>1332</v>
      </c>
      <c r="G17" s="8">
        <f>IF(COUNTIF(I17:XFD17,"&gt;"&amp;0)=0,,(E17/F17)^(1/MIN(COUNTIF(I17:XFD17,"&gt;"&amp;0)-1,$F$1)))</f>
        <v>1.1948553270531448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  <c r="T17" s="9">
        <v>2013</v>
      </c>
      <c r="U17" s="9">
        <v>2388</v>
      </c>
      <c r="V17" s="9">
        <v>2814</v>
      </c>
      <c r="W17" s="9">
        <v>3244</v>
      </c>
    </row>
    <row r="18" spans="1:39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Norway</v>
      </c>
      <c r="D18" s="6">
        <f>MAX(I18:CL18)</f>
        <v>2383</v>
      </c>
      <c r="E18" s="6">
        <f>IF(COUNTIF(I18:XFD18,"&gt;"&amp;0)=0,,HLOOKUP(COUNTIF(I18:XFD18,"&gt;"&amp;0)-1,I$1:XFD18,A18+1,FALSE))</f>
        <v>2383</v>
      </c>
      <c r="F18" s="7">
        <f>IF(COUNTIF(I18:XFD18,"&gt;"&amp;0)=0,,HLOOKUP(COUNTIF(I18:XFD18,"&gt;"&amp;0)-MIN($F$1+1,COUNTIF(I18:XFD18,"&gt;"&amp;0)),I$1:XFD18,A18+1,FALSE))</f>
        <v>1463</v>
      </c>
      <c r="G18" s="8">
        <f>IF(COUNTIF(I18:XFD18,"&gt;"&amp;0)=0,,(E18/F18)^(1/MIN(COUNTIF(I18:XFD18,"&gt;"&amp;0)-1,$F$1)))</f>
        <v>1.1024932603023381</v>
      </c>
      <c r="H18" s="13" t="s">
        <v>85</v>
      </c>
      <c r="I18" s="9">
        <v>108</v>
      </c>
      <c r="J18" s="9">
        <v>147</v>
      </c>
      <c r="K18" s="9">
        <v>176</v>
      </c>
      <c r="L18" s="9">
        <v>205</v>
      </c>
      <c r="M18" s="9">
        <v>400</v>
      </c>
      <c r="N18" s="9">
        <v>598</v>
      </c>
      <c r="O18" s="9">
        <v>702</v>
      </c>
      <c r="P18" s="9">
        <v>996</v>
      </c>
      <c r="Q18" s="9">
        <v>1090</v>
      </c>
      <c r="R18" s="9">
        <v>1221</v>
      </c>
      <c r="S18" s="9">
        <v>1333</v>
      </c>
      <c r="T18" s="9">
        <v>1463</v>
      </c>
      <c r="U18" s="9">
        <v>1550</v>
      </c>
      <c r="V18" s="9">
        <v>1746</v>
      </c>
      <c r="W18" s="9">
        <v>1914</v>
      </c>
      <c r="X18" s="9">
        <v>2118</v>
      </c>
      <c r="Y18" s="9">
        <v>2383</v>
      </c>
    </row>
    <row r="19" spans="1:39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Sweden</v>
      </c>
      <c r="D19" s="6">
        <f>MAX(I19:CL19)</f>
        <v>1934</v>
      </c>
      <c r="E19" s="6">
        <f>IF(COUNTIF(I19:XFD19,"&gt;"&amp;0)=0,,HLOOKUP(COUNTIF(I19:XFD19,"&gt;"&amp;0)-1,I$1:XFD19,A19+1,FALSE))</f>
        <v>1934</v>
      </c>
      <c r="F19" s="7">
        <f>IF(COUNTIF(I19:XFD19,"&gt;"&amp;0)=0,,HLOOKUP(COUNTIF(I19:XFD19,"&gt;"&amp;0)-MIN($F$1+1,COUNTIF(I19:XFD19,"&gt;"&amp;0)),I$1:XFD19,A19+1,FALSE))</f>
        <v>1190</v>
      </c>
      <c r="G19" s="8">
        <f>IF(COUNTIF(I19:XFD19,"&gt;"&amp;0)=0,,(E19/F19)^(1/MIN(COUNTIF(I19:XFD19,"&gt;"&amp;0)-1,$F$1)))</f>
        <v>1.1020007793906683</v>
      </c>
      <c r="H19" s="13" t="s">
        <v>59</v>
      </c>
      <c r="I19" s="9">
        <v>101</v>
      </c>
      <c r="J19" s="9">
        <v>161</v>
      </c>
      <c r="K19" s="9">
        <v>203</v>
      </c>
      <c r="L19" s="9">
        <v>248</v>
      </c>
      <c r="M19" s="9">
        <v>355</v>
      </c>
      <c r="N19" s="9">
        <v>500</v>
      </c>
      <c r="O19" s="9">
        <v>599</v>
      </c>
      <c r="P19" s="9">
        <v>814</v>
      </c>
      <c r="Q19" s="9">
        <v>961</v>
      </c>
      <c r="R19" s="9">
        <v>1022</v>
      </c>
      <c r="S19" s="9">
        <v>1103</v>
      </c>
      <c r="T19" s="9">
        <v>1190</v>
      </c>
      <c r="U19" s="9">
        <v>1279</v>
      </c>
      <c r="V19" s="9">
        <v>1439</v>
      </c>
      <c r="W19" s="9">
        <v>1639</v>
      </c>
      <c r="X19" s="9">
        <v>1763</v>
      </c>
      <c r="Y19" s="9">
        <v>1934</v>
      </c>
    </row>
    <row r="20" spans="1:39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Portugal</v>
      </c>
      <c r="D20" s="6">
        <f>MAX(I20:CL20)</f>
        <v>1600</v>
      </c>
      <c r="E20" s="6">
        <f>IF(COUNTIF(I20:XFD20,"&gt;"&amp;0)=0,,HLOOKUP(COUNTIF(I20:XFD20,"&gt;"&amp;0)-1,I$1:XFD20,A20+1,FALSE))</f>
        <v>1600</v>
      </c>
      <c r="F20" s="7">
        <f>IF(COUNTIF(I20:XFD20,"&gt;"&amp;0)=0,,HLOOKUP(COUNTIF(I20:XFD20,"&gt;"&amp;0)-MIN($F$1+1,COUNTIF(I20:XFD20,"&gt;"&amp;0)),I$1:XFD20,A20+1,FALSE))</f>
        <v>448</v>
      </c>
      <c r="G20" s="8">
        <f>IF(COUNTIF(I20:XFD20,"&gt;"&amp;0)=0,,(E20/F20)^(1/MIN(COUNTIF(I20:XFD20,"&gt;"&amp;0)-1,$F$1)))</f>
        <v>1.2899366842116897</v>
      </c>
      <c r="H20" s="13" t="s">
        <v>108</v>
      </c>
      <c r="I20" s="9">
        <v>112</v>
      </c>
      <c r="J20" s="9">
        <v>169</v>
      </c>
      <c r="K20" s="9">
        <v>245</v>
      </c>
      <c r="L20" s="9">
        <v>331</v>
      </c>
      <c r="M20" s="9">
        <v>448</v>
      </c>
      <c r="N20" s="9">
        <v>448</v>
      </c>
      <c r="O20" s="9">
        <v>785</v>
      </c>
      <c r="P20" s="9">
        <v>1020</v>
      </c>
      <c r="Q20" s="9">
        <v>1280</v>
      </c>
      <c r="R20" s="9">
        <v>1600</v>
      </c>
    </row>
    <row r="21" spans="1:39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Brazil</v>
      </c>
      <c r="D21" s="6">
        <f>MAX(I21:CL21)</f>
        <v>1593</v>
      </c>
      <c r="E21" s="6">
        <f>IF(COUNTIF(I21:XFD21,"&gt;"&amp;0)=0,,HLOOKUP(COUNTIF(I21:XFD21,"&gt;"&amp;0)-1,I$1:XFD21,A21+1,FALSE))</f>
        <v>1593</v>
      </c>
      <c r="F21" s="7">
        <f>IF(COUNTIF(I21:XFD21,"&gt;"&amp;0)=0,,HLOOKUP(COUNTIF(I21:XFD21,"&gt;"&amp;0)-MIN($F$1+1,COUNTIF(I21:XFD21,"&gt;"&amp;0)),I$1:XFD21,A21+1,FALSE))</f>
        <v>321</v>
      </c>
      <c r="G21" s="8">
        <f>IF(COUNTIF(I21:XFD21,"&gt;"&amp;0)=0,,(E21/F21)^(1/MIN(COUNTIF(I21:XFD21,"&gt;"&amp;0)-1,$F$1)))</f>
        <v>1.3776603163192545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1593</v>
      </c>
    </row>
    <row r="22" spans="1:39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Denmark</v>
      </c>
      <c r="D22" s="6">
        <f>MAX(I22:CL22)</f>
        <v>1514</v>
      </c>
      <c r="E22" s="6">
        <f>IF(COUNTIF(I22:XFD22,"&gt;"&amp;0)=0,,HLOOKUP(COUNTIF(I22:XFD22,"&gt;"&amp;0)-1,I$1:XFD22,A22+1,FALSE))</f>
        <v>1514</v>
      </c>
      <c r="F22" s="7">
        <f>IF(COUNTIF(I22:XFD22,"&gt;"&amp;0)=0,,HLOOKUP(COUNTIF(I22:XFD22,"&gt;"&amp;0)-MIN($F$1+1,COUNTIF(I22:XFD22,"&gt;"&amp;0)),I$1:XFD22,A22+1,FALSE))</f>
        <v>1025</v>
      </c>
      <c r="G22" s="8">
        <f>IF(COUNTIF(I22:XFD22,"&gt;"&amp;0)=0,,(E22/F22)^(1/MIN(COUNTIF(I22:XFD22,"&gt;"&amp;0)-1,$F$1)))</f>
        <v>1.0811361819611953</v>
      </c>
      <c r="H22" s="13" t="s">
        <v>87</v>
      </c>
      <c r="I22" s="9">
        <v>264</v>
      </c>
      <c r="J22" s="9">
        <v>444</v>
      </c>
      <c r="K22" s="9">
        <v>617</v>
      </c>
      <c r="L22" s="9">
        <v>804</v>
      </c>
      <c r="M22" s="9">
        <v>836</v>
      </c>
      <c r="N22" s="9">
        <v>875</v>
      </c>
      <c r="O22" s="9">
        <v>933</v>
      </c>
      <c r="P22" s="9">
        <v>1025</v>
      </c>
      <c r="Q22" s="9">
        <v>1116</v>
      </c>
      <c r="R22" s="9">
        <v>1225</v>
      </c>
      <c r="S22" s="9">
        <v>1337</v>
      </c>
      <c r="T22" s="9">
        <v>1420</v>
      </c>
      <c r="U22" s="9">
        <v>1514</v>
      </c>
    </row>
    <row r="23" spans="1:39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Canada</v>
      </c>
      <c r="D23" s="6">
        <f>MAX(I23:CL23)</f>
        <v>1465</v>
      </c>
      <c r="E23" s="6">
        <f>IF(COUNTIF(I23:XFD23,"&gt;"&amp;0)=0,,HLOOKUP(COUNTIF(I23:XFD23,"&gt;"&amp;0)-1,I$1:XFD23,A23+1,FALSE))</f>
        <v>1465</v>
      </c>
      <c r="F23" s="7">
        <f>IF(COUNTIF(I23:XFD23,"&gt;"&amp;0)=0,,HLOOKUP(COUNTIF(I23:XFD23,"&gt;"&amp;0)-MIN($F$1+1,COUNTIF(I23:XFD23,"&gt;"&amp;0)),I$1:XFD23,A23+1,FALSE))</f>
        <v>478</v>
      </c>
      <c r="G23" s="8">
        <f>IF(COUNTIF(I23:XFD23,"&gt;"&amp;0)=0,,(E23/F23)^(1/MIN(COUNTIF(I23:XFD23,"&gt;"&amp;0)-1,$F$1)))</f>
        <v>1.2510709666230857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1278</v>
      </c>
      <c r="T23" s="9">
        <v>1465</v>
      </c>
    </row>
    <row r="24" spans="1:39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Australia</v>
      </c>
      <c r="D24" s="6">
        <f>MAX(I24:CL24)</f>
        <v>1314</v>
      </c>
      <c r="E24" s="6">
        <f>IF(COUNTIF(I24:XFD24,"&gt;"&amp;0)=0,,HLOOKUP(COUNTIF(I24:XFD24,"&gt;"&amp;0)-1,I$1:XFD24,A24+1,FALSE))</f>
        <v>1314</v>
      </c>
      <c r="F24" s="7">
        <f>IF(COUNTIF(I24:XFD24,"&gt;"&amp;0)=0,,HLOOKUP(COUNTIF(I24:XFD24,"&gt;"&amp;0)-MIN($F$1+1,COUNTIF(I24:XFD24,"&gt;"&amp;0)),I$1:XFD24,A24+1,FALSE))</f>
        <v>452</v>
      </c>
      <c r="G24" s="8">
        <f>IF(COUNTIF(I24:XFD24,"&gt;"&amp;0)=0,,(E24/F24)^(1/MIN(COUNTIF(I24:XFD24,"&gt;"&amp;0)-1,$F$1)))</f>
        <v>1.2379165982295528</v>
      </c>
      <c r="H24" s="13" t="s">
        <v>48</v>
      </c>
      <c r="I24" s="9">
        <v>107</v>
      </c>
      <c r="J24" s="9">
        <v>128</v>
      </c>
      <c r="K24" s="9">
        <v>128</v>
      </c>
      <c r="L24" s="9">
        <v>200</v>
      </c>
      <c r="M24" s="9">
        <v>250</v>
      </c>
      <c r="N24" s="9">
        <v>297</v>
      </c>
      <c r="O24" s="9">
        <v>377</v>
      </c>
      <c r="P24" s="9">
        <v>452</v>
      </c>
      <c r="Q24" s="9">
        <v>568</v>
      </c>
      <c r="R24" s="9">
        <v>681</v>
      </c>
      <c r="S24" s="9">
        <v>791</v>
      </c>
      <c r="T24" s="9">
        <v>1071</v>
      </c>
      <c r="U24" s="9">
        <v>1314</v>
      </c>
    </row>
    <row r="25" spans="1:39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Malaysia</v>
      </c>
      <c r="D25" s="6">
        <f>MAX(I25:CL25)</f>
        <v>1306</v>
      </c>
      <c r="E25" s="6">
        <f>IF(COUNTIF(I25:XFD25,"&gt;"&amp;0)=0,,HLOOKUP(COUNTIF(I25:XFD25,"&gt;"&amp;0)-1,I$1:XFD25,A25+1,FALSE))</f>
        <v>1306</v>
      </c>
      <c r="F25" s="7">
        <f>IF(COUNTIF(I25:XFD25,"&gt;"&amp;0)=0,,HLOOKUP(COUNTIF(I25:XFD25,"&gt;"&amp;0)-MIN($F$1+1,COUNTIF(I25:XFD25,"&gt;"&amp;0)),I$1:XFD25,A25+1,FALSE))</f>
        <v>673</v>
      </c>
      <c r="G25" s="8">
        <f>IF(COUNTIF(I25:XFD25,"&gt;"&amp;0)=0,,(E25/F25)^(1/MIN(COUNTIF(I25:XFD25,"&gt;"&amp;0)-1,$F$1)))</f>
        <v>1.1417883896546637</v>
      </c>
      <c r="H25" s="13" t="s">
        <v>43</v>
      </c>
      <c r="I25" s="9">
        <v>117</v>
      </c>
      <c r="J25" s="9">
        <v>129</v>
      </c>
      <c r="K25" s="9">
        <v>149</v>
      </c>
      <c r="L25" s="9">
        <v>149</v>
      </c>
      <c r="M25" s="9">
        <v>197</v>
      </c>
      <c r="N25" s="9">
        <v>238</v>
      </c>
      <c r="O25" s="9">
        <v>428</v>
      </c>
      <c r="P25" s="9">
        <v>566</v>
      </c>
      <c r="Q25" s="9">
        <v>673</v>
      </c>
      <c r="R25" s="9">
        <v>790</v>
      </c>
      <c r="S25" s="9">
        <v>900</v>
      </c>
      <c r="T25" s="9">
        <v>1030</v>
      </c>
      <c r="U25" s="9">
        <v>1183</v>
      </c>
      <c r="V25" s="9">
        <v>1306</v>
      </c>
    </row>
    <row r="26" spans="1:39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Turkey</v>
      </c>
      <c r="D26" s="6">
        <f>MAX(I26:CL26)</f>
        <v>1236</v>
      </c>
      <c r="E26" s="6">
        <f>IF(COUNTIF(I26:XFD26,"&gt;"&amp;0)=0,,HLOOKUP(COUNTIF(I26:XFD26,"&gt;"&amp;0)-1,I$1:XFD26,A26+1,FALSE))</f>
        <v>1236</v>
      </c>
      <c r="F26" s="7">
        <f>IF(COUNTIF(I26:XFD26,"&gt;"&amp;0)=0,,HLOOKUP(COUNTIF(I26:XFD26,"&gt;"&amp;0)-MIN($F$1+1,COUNTIF(I26:XFD26,"&gt;"&amp;0)),I$1:XFD26,A26+1,FALSE))</f>
        <v>192</v>
      </c>
      <c r="G26" s="8">
        <f>IF(COUNTIF(I26:XFD26,"&gt;"&amp;0)=0,,(E26/F26)^(1/MIN(COUNTIF(I26:XFD26,"&gt;"&amp;0)-1,$F$1)))</f>
        <v>1.8602547151842266</v>
      </c>
      <c r="H26" s="13" t="s">
        <v>355</v>
      </c>
      <c r="I26" s="9">
        <v>192</v>
      </c>
      <c r="J26" s="9">
        <v>359</v>
      </c>
      <c r="K26" s="9">
        <v>670</v>
      </c>
      <c r="L26" s="9">
        <v>1236</v>
      </c>
    </row>
    <row r="27" spans="1:39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Czechia</v>
      </c>
      <c r="D27" s="6">
        <f>MAX(I27:CL27)</f>
        <v>1120</v>
      </c>
      <c r="E27" s="6">
        <f>IF(COUNTIF(I27:XFD27,"&gt;"&amp;0)=0,,HLOOKUP(COUNTIF(I27:XFD27,"&gt;"&amp;0)-1,I$1:XFD27,A27+1,FALSE))</f>
        <v>1120</v>
      </c>
      <c r="F27" s="7">
        <f>IF(COUNTIF(I27:XFD27,"&gt;"&amp;0)=0,,HLOOKUP(COUNTIF(I27:XFD27,"&gt;"&amp;0)-MIN($F$1+1,COUNTIF(I27:XFD27,"&gt;"&amp;0)),I$1:XFD27,A27+1,FALSE))</f>
        <v>396</v>
      </c>
      <c r="G27" s="8">
        <f>IF(COUNTIF(I27:XFD27,"&gt;"&amp;0)=0,,(E27/F27)^(1/MIN(COUNTIF(I27:XFD27,"&gt;"&amp;0)-1,$F$1)))</f>
        <v>1.2311318513518199</v>
      </c>
      <c r="H27" s="13" t="s">
        <v>341</v>
      </c>
      <c r="I27" s="9">
        <v>141</v>
      </c>
      <c r="J27" s="9">
        <v>189</v>
      </c>
      <c r="K27" s="9">
        <v>253</v>
      </c>
      <c r="L27" s="9">
        <v>298</v>
      </c>
      <c r="M27" s="9">
        <v>396</v>
      </c>
      <c r="N27" s="9">
        <v>464</v>
      </c>
      <c r="O27" s="9">
        <v>694</v>
      </c>
      <c r="P27" s="9">
        <v>833</v>
      </c>
      <c r="Q27" s="9">
        <v>995</v>
      </c>
      <c r="R27" s="9">
        <v>1120</v>
      </c>
    </row>
    <row r="28" spans="1:39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Japan</v>
      </c>
      <c r="D28" s="6">
        <f>MAX(I28:CL28)</f>
        <v>1086</v>
      </c>
      <c r="E28" s="6">
        <f>IF(COUNTIF(I28:XFD28,"&gt;"&amp;0)=0,,HLOOKUP(COUNTIF(I28:XFD28,"&gt;"&amp;0)-1,I$1:XFD28,A28+1,FALSE))</f>
        <v>1086</v>
      </c>
      <c r="F28" s="7">
        <f>IF(COUNTIF(I28:XFD28,"&gt;"&amp;0)=0,,HLOOKUP(COUNTIF(I28:XFD28,"&gt;"&amp;0)-MIN($F$1+1,COUNTIF(I28:XFD28,"&gt;"&amp;0)),I$1:XFD28,A28+1,FALSE))</f>
        <v>878</v>
      </c>
      <c r="G28" s="8">
        <f>IF(COUNTIF(I28:XFD28,"&gt;"&amp;0)=0,,(E28/F28)^(1/MIN(COUNTIF(I28:XFD28,"&gt;"&amp;0)-1,$F$1)))</f>
        <v>1.0434389923419873</v>
      </c>
      <c r="H28" s="13" t="s">
        <v>36</v>
      </c>
      <c r="I28" s="9">
        <v>105</v>
      </c>
      <c r="J28" s="9">
        <v>122</v>
      </c>
      <c r="K28" s="9">
        <v>147</v>
      </c>
      <c r="L28" s="9">
        <v>159</v>
      </c>
      <c r="M28" s="9">
        <v>170</v>
      </c>
      <c r="N28" s="9">
        <v>189</v>
      </c>
      <c r="O28" s="9">
        <v>214</v>
      </c>
      <c r="P28" s="9">
        <v>228</v>
      </c>
      <c r="Q28" s="9">
        <v>241</v>
      </c>
      <c r="R28" s="9">
        <v>256</v>
      </c>
      <c r="S28" s="9">
        <v>274</v>
      </c>
      <c r="T28" s="9">
        <v>293</v>
      </c>
      <c r="U28" s="9">
        <v>331</v>
      </c>
      <c r="V28" s="9">
        <v>360</v>
      </c>
      <c r="W28" s="9">
        <v>420</v>
      </c>
      <c r="X28" s="9">
        <v>461</v>
      </c>
      <c r="Y28" s="9">
        <v>502</v>
      </c>
      <c r="Z28" s="9">
        <v>511</v>
      </c>
      <c r="AA28" s="9">
        <v>581</v>
      </c>
      <c r="AB28" s="9">
        <v>639</v>
      </c>
      <c r="AC28" s="9">
        <v>639</v>
      </c>
      <c r="AD28" s="9">
        <v>701</v>
      </c>
      <c r="AE28" s="9">
        <v>773</v>
      </c>
      <c r="AF28" s="9">
        <v>839</v>
      </c>
      <c r="AG28" s="9">
        <v>825</v>
      </c>
      <c r="AH28" s="9">
        <v>878</v>
      </c>
      <c r="AI28" s="9">
        <v>889</v>
      </c>
      <c r="AJ28" s="9">
        <v>924</v>
      </c>
      <c r="AK28" s="9">
        <v>963</v>
      </c>
      <c r="AL28" s="9">
        <v>1007</v>
      </c>
      <c r="AM28" s="9">
        <v>1086</v>
      </c>
    </row>
    <row r="29" spans="1:39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Israel</v>
      </c>
      <c r="D29" s="6">
        <f>MAX(I29:CL29)</f>
        <v>1071</v>
      </c>
      <c r="E29" s="6">
        <f>IF(COUNTIF(I29:XFD29,"&gt;"&amp;0)=0,,HLOOKUP(COUNTIF(I29:XFD29,"&gt;"&amp;0)-1,I$1:XFD29,A29+1,FALSE))</f>
        <v>1071</v>
      </c>
      <c r="F29" s="7">
        <f>IF(COUNTIF(I29:XFD29,"&gt;"&amp;0)=0,,HLOOKUP(COUNTIF(I29:XFD29,"&gt;"&amp;0)-MIN($F$1+1,COUNTIF(I29:XFD29,"&gt;"&amp;0)),I$1:XFD29,A29+1,FALSE))</f>
        <v>337</v>
      </c>
      <c r="G29" s="8">
        <f>IF(COUNTIF(I29:XFD29,"&gt;"&amp;0)=0,,(E29/F29)^(1/MIN(COUNTIF(I29:XFD29,"&gt;"&amp;0)-1,$F$1)))</f>
        <v>1.2601780594704037</v>
      </c>
      <c r="H29" s="13" t="s">
        <v>79</v>
      </c>
      <c r="I29" s="9">
        <v>109</v>
      </c>
      <c r="J29" s="9">
        <v>131</v>
      </c>
      <c r="K29" s="9">
        <v>161</v>
      </c>
      <c r="L29" s="9">
        <v>193</v>
      </c>
      <c r="M29" s="9">
        <v>251</v>
      </c>
      <c r="N29" s="9">
        <v>255</v>
      </c>
      <c r="O29" s="9">
        <v>337</v>
      </c>
      <c r="P29" s="9">
        <v>433</v>
      </c>
      <c r="Q29" s="9">
        <v>677</v>
      </c>
      <c r="R29" s="9">
        <v>705</v>
      </c>
      <c r="S29" s="9">
        <v>883</v>
      </c>
      <c r="T29" s="9">
        <v>1071</v>
      </c>
    </row>
    <row r="30" spans="1:39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Ireland</v>
      </c>
      <c r="D30" s="6">
        <f>MAX(I30:CL30)</f>
        <v>906</v>
      </c>
      <c r="E30" s="6">
        <f>IF(COUNTIF(I30:XFD30,"&gt;"&amp;0)=0,,HLOOKUP(COUNTIF(I30:XFD30,"&gt;"&amp;0)-1,I$1:XFD30,A30+1,FALSE))</f>
        <v>906</v>
      </c>
      <c r="F30" s="7">
        <f>IF(COUNTIF(I30:XFD30,"&gt;"&amp;0)=0,,HLOOKUP(COUNTIF(I30:XFD30,"&gt;"&amp;0)-MIN($F$1+1,COUNTIF(I30:XFD30,"&gt;"&amp;0)),I$1:XFD30,A30+1,FALSE))</f>
        <v>223</v>
      </c>
      <c r="G30" s="8">
        <f>IF(COUNTIF(I30:XFD30,"&gt;"&amp;0)=0,,(E30/F30)^(1/MIN(COUNTIF(I30:XFD30,"&gt;"&amp;0)-1,$F$1)))</f>
        <v>1.3236241027785705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</row>
    <row r="31" spans="1:39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Luxembourg</v>
      </c>
      <c r="D31" s="6">
        <f>MAX(I31:CL31)</f>
        <v>798</v>
      </c>
      <c r="E31" s="6">
        <f>IF(COUNTIF(I31:XFD31,"&gt;"&amp;0)=0,,HLOOKUP(COUNTIF(I31:XFD31,"&gt;"&amp;0)-1,I$1:XFD31,A31+1,FALSE))</f>
        <v>798</v>
      </c>
      <c r="F31" s="7">
        <f>IF(COUNTIF(I31:XFD31,"&gt;"&amp;0)=0,,HLOOKUP(COUNTIF(I31:XFD31,"&gt;"&amp;0)-MIN($F$1+1,COUNTIF(I31:XFD31,"&gt;"&amp;0)),I$1:XFD31,A31+1,FALSE))</f>
        <v>140</v>
      </c>
      <c r="G31" s="8">
        <f>IF(COUNTIF(I31:XFD31,"&gt;"&amp;0)=0,,(E31/F31)^(1/MIN(COUNTIF(I31:XFD31,"&gt;"&amp;0)-1,$F$1)))</f>
        <v>1.4163642982643259</v>
      </c>
      <c r="H31" s="13" t="s">
        <v>99</v>
      </c>
      <c r="I31" s="9">
        <v>140</v>
      </c>
      <c r="J31" s="9">
        <v>203</v>
      </c>
      <c r="K31" s="9">
        <v>335</v>
      </c>
      <c r="L31" s="9">
        <v>484</v>
      </c>
      <c r="M31" s="9">
        <v>670</v>
      </c>
      <c r="N31" s="9">
        <v>798</v>
      </c>
    </row>
    <row r="32" spans="1:39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Ecuador</v>
      </c>
      <c r="D32" s="6">
        <f>MAX(I32:CL32)</f>
        <v>789</v>
      </c>
      <c r="E32" s="6">
        <f>IF(COUNTIF(I32:XFD32,"&gt;"&amp;0)=0,,HLOOKUP(COUNTIF(I32:XFD32,"&gt;"&amp;0)-1,I$1:XFD32,A32+1,FALSE))</f>
        <v>789</v>
      </c>
      <c r="F32" s="7">
        <f>IF(COUNTIF(I32:XFD32,"&gt;"&amp;0)=0,,HLOOKUP(COUNTIF(I32:XFD32,"&gt;"&amp;0)-MIN($F$1+1,COUNTIF(I32:XFD32,"&gt;"&amp;0)),I$1:XFD32,A32+1,FALSE))</f>
        <v>111</v>
      </c>
      <c r="G32" s="8">
        <f>IF(COUNTIF(I32:XFD32,"&gt;"&amp;0)=0,,(E32/F32)^(1/MIN(COUNTIF(I32:XFD32,"&gt;"&amp;0)-1,$F$1)))</f>
        <v>1.6328207323971748</v>
      </c>
      <c r="H32" s="13" t="s">
        <v>103</v>
      </c>
      <c r="I32" s="9">
        <v>111</v>
      </c>
      <c r="J32" s="9">
        <v>199</v>
      </c>
      <c r="K32" s="9">
        <v>367</v>
      </c>
      <c r="L32" s="9">
        <v>506</v>
      </c>
      <c r="M32" s="9">
        <v>789</v>
      </c>
    </row>
    <row r="33" spans="1:50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Pakistan</v>
      </c>
      <c r="D33" s="6">
        <f>MAX(I33:CL33)</f>
        <v>776</v>
      </c>
      <c r="E33" s="6">
        <f>IF(COUNTIF(I33:XFD33,"&gt;"&amp;0)=0,,HLOOKUP(COUNTIF(I33:XFD33,"&gt;"&amp;0)-1,I$1:XFD33,A33+1,FALSE))</f>
        <v>776</v>
      </c>
      <c r="F33" s="7">
        <f>IF(COUNTIF(I33:XFD33,"&gt;"&amp;0)=0,,HLOOKUP(COUNTIF(I33:XFD33,"&gt;"&amp;0)-MIN($F$1+1,COUNTIF(I33:XFD33,"&gt;"&amp;0)),I$1:XFD33,A33+1,FALSE))</f>
        <v>236</v>
      </c>
      <c r="G33" s="8">
        <f>IF(COUNTIF(I33:XFD33,"&gt;"&amp;0)=0,,(E33/F33)^(1/MIN(COUNTIF(I33:XFD33,"&gt;"&amp;0)-1,$F$1)))</f>
        <v>1.2687905742886572</v>
      </c>
      <c r="H33" s="13" t="s">
        <v>80</v>
      </c>
      <c r="I33" s="9">
        <v>136</v>
      </c>
      <c r="J33" s="9">
        <v>236</v>
      </c>
      <c r="K33" s="9">
        <v>299</v>
      </c>
      <c r="L33" s="9">
        <v>454</v>
      </c>
      <c r="M33" s="9">
        <v>501</v>
      </c>
      <c r="N33" s="9">
        <v>730</v>
      </c>
      <c r="O33" s="9">
        <v>776</v>
      </c>
    </row>
    <row r="34" spans="1:50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Cruise Ship</v>
      </c>
      <c r="D34" s="6">
        <f>MAX(I34:CL34)</f>
        <v>712</v>
      </c>
      <c r="E34" s="6">
        <f>IF(COUNTIF(I34:XFD34,"&gt;"&amp;0)=0,,HLOOKUP(COUNTIF(I34:XFD34,"&gt;"&amp;0)-1,I$1:XFD34,A34+1,FALSE))</f>
        <v>712</v>
      </c>
      <c r="F34" s="7">
        <f>IF(COUNTIF(I34:XFD34,"&gt;"&amp;0)=0,,HLOOKUP(COUNTIF(I34:XFD34,"&gt;"&amp;0)-MIN($F$1+1,COUNTIF(I34:XFD34,"&gt;"&amp;0)),I$1:XFD34,A34+1,FALSE))</f>
        <v>696</v>
      </c>
      <c r="G34" s="8">
        <f>IF(COUNTIF(I34:XFD34,"&gt;"&amp;0)=0,,(E34/F34)^(1/MIN(COUNTIF(I34:XFD34,"&gt;"&amp;0)-1,$F$1)))</f>
        <v>1.0045559973556712</v>
      </c>
      <c r="H34" s="13" t="s">
        <v>340</v>
      </c>
      <c r="I34" s="9">
        <v>135</v>
      </c>
      <c r="J34" s="9">
        <v>135</v>
      </c>
      <c r="K34" s="9">
        <v>175</v>
      </c>
      <c r="L34" s="9">
        <v>175</v>
      </c>
      <c r="M34" s="9">
        <v>218</v>
      </c>
      <c r="N34" s="9">
        <v>285</v>
      </c>
      <c r="O34" s="9">
        <v>355</v>
      </c>
      <c r="P34" s="9">
        <v>454</v>
      </c>
      <c r="Q34" s="9">
        <v>542</v>
      </c>
      <c r="R34" s="9">
        <v>621</v>
      </c>
      <c r="S34" s="9">
        <v>634</v>
      </c>
      <c r="T34" s="9">
        <v>634</v>
      </c>
      <c r="U34" s="9">
        <v>634</v>
      </c>
      <c r="V34" s="9">
        <v>691</v>
      </c>
      <c r="W34" s="9">
        <v>691</v>
      </c>
      <c r="X34" s="9">
        <v>691</v>
      </c>
      <c r="Y34" s="9">
        <v>705</v>
      </c>
      <c r="Z34" s="9">
        <v>705</v>
      </c>
      <c r="AA34" s="9">
        <v>705</v>
      </c>
      <c r="AB34" s="9">
        <v>705</v>
      </c>
      <c r="AC34" s="9">
        <v>705</v>
      </c>
      <c r="AD34" s="9">
        <v>705</v>
      </c>
      <c r="AE34" s="9">
        <v>706</v>
      </c>
      <c r="AF34" s="9">
        <v>706</v>
      </c>
      <c r="AG34" s="9">
        <v>706</v>
      </c>
      <c r="AH34" s="9">
        <v>696</v>
      </c>
      <c r="AI34" s="9">
        <v>696</v>
      </c>
      <c r="AJ34" s="9">
        <v>696</v>
      </c>
      <c r="AK34" s="9">
        <v>696</v>
      </c>
      <c r="AL34" s="9">
        <v>696</v>
      </c>
      <c r="AM34" s="9">
        <v>696</v>
      </c>
      <c r="AN34" s="9">
        <v>696</v>
      </c>
      <c r="AO34" s="9">
        <v>696</v>
      </c>
      <c r="AP34" s="9">
        <v>696</v>
      </c>
      <c r="AQ34" s="9">
        <v>696</v>
      </c>
      <c r="AR34" s="9">
        <v>696</v>
      </c>
      <c r="AS34" s="9">
        <v>696</v>
      </c>
      <c r="AT34" s="9">
        <v>712</v>
      </c>
      <c r="AU34" s="9">
        <v>712</v>
      </c>
      <c r="AV34" s="9">
        <v>712</v>
      </c>
      <c r="AW34" s="9">
        <v>712</v>
      </c>
      <c r="AX34" s="9">
        <v>712</v>
      </c>
    </row>
    <row r="35" spans="1:50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Poland</v>
      </c>
      <c r="D35" s="6">
        <f>MAX(I35:CL35)</f>
        <v>634</v>
      </c>
      <c r="E35" s="6">
        <f>IF(COUNTIF(I35:XFD35,"&gt;"&amp;0)=0,,HLOOKUP(COUNTIF(I35:XFD35,"&gt;"&amp;0)-1,I$1:XFD35,A35+1,FALSE))</f>
        <v>634</v>
      </c>
      <c r="F35" s="7">
        <f>IF(COUNTIF(I35:XFD35,"&gt;"&amp;0)=0,,HLOOKUP(COUNTIF(I35:XFD35,"&gt;"&amp;0)-MIN($F$1+1,COUNTIF(I35:XFD35,"&gt;"&amp;0)),I$1:XFD35,A35+1,FALSE))</f>
        <v>238</v>
      </c>
      <c r="G35" s="8">
        <f>IF(COUNTIF(I35:XFD35,"&gt;"&amp;0)=0,,(E35/F35)^(1/MIN(COUNTIF(I35:XFD35,"&gt;"&amp;0)-1,$F$1)))</f>
        <v>1.2164729610475948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  <c r="Q35" s="9">
        <v>634</v>
      </c>
    </row>
    <row r="36" spans="1:50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Chile</v>
      </c>
      <c r="D36" s="6">
        <f>MAX(I36:CL36)</f>
        <v>632</v>
      </c>
      <c r="E36" s="6">
        <f>IF(COUNTIF(I36:XFD36,"&gt;"&amp;0)=0,,HLOOKUP(COUNTIF(I36:XFD36,"&gt;"&amp;0)-1,I$1:XFD36,A36+1,FALSE))</f>
        <v>632</v>
      </c>
      <c r="F36" s="7">
        <f>IF(COUNTIF(I36:XFD36,"&gt;"&amp;0)=0,,HLOOKUP(COUNTIF(I36:XFD36,"&gt;"&amp;0)-MIN($F$1+1,COUNTIF(I36:XFD36,"&gt;"&amp;0)),I$1:XFD36,A36+1,FALSE))</f>
        <v>201</v>
      </c>
      <c r="G36" s="8">
        <f>IF(COUNTIF(I36:XFD36,"&gt;"&amp;0)=0,,(E36/F36)^(1/MIN(COUNTIF(I36:XFD36,"&gt;"&amp;0)-1,$F$1)))</f>
        <v>1.2574890273868147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</row>
    <row r="37" spans="1:50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Finland</v>
      </c>
      <c r="D37" s="6">
        <f>MAX(I37:CL37)</f>
        <v>626</v>
      </c>
      <c r="E37" s="6">
        <f>IF(COUNTIF(I37:XFD37,"&gt;"&amp;0)=0,,HLOOKUP(COUNTIF(I37:XFD37,"&gt;"&amp;0)-1,I$1:XFD37,A37+1,FALSE))</f>
        <v>626</v>
      </c>
      <c r="F37" s="7">
        <f>IF(COUNTIF(I37:XFD37,"&gt;"&amp;0)=0,,HLOOKUP(COUNTIF(I37:XFD37,"&gt;"&amp;0)-MIN($F$1+1,COUNTIF(I37:XFD37,"&gt;"&amp;0)),I$1:XFD37,A37+1,FALSE))</f>
        <v>321</v>
      </c>
      <c r="G37" s="8">
        <f>IF(COUNTIF(I37:XFD37,"&gt;"&amp;0)=0,,(E37/F37)^(1/MIN(COUNTIF(I37:XFD37,"&gt;"&amp;0)-1,$F$1)))</f>
        <v>1.1429148094199637</v>
      </c>
      <c r="H37" s="13" t="s">
        <v>54</v>
      </c>
      <c r="I37" s="9">
        <v>155</v>
      </c>
      <c r="J37" s="9">
        <v>225</v>
      </c>
      <c r="K37" s="9">
        <v>244</v>
      </c>
      <c r="L37" s="9">
        <v>277</v>
      </c>
      <c r="M37" s="9">
        <v>321</v>
      </c>
      <c r="N37" s="9">
        <v>336</v>
      </c>
      <c r="O37" s="9">
        <v>400</v>
      </c>
      <c r="P37" s="9">
        <v>450</v>
      </c>
      <c r="Q37" s="9">
        <v>523</v>
      </c>
      <c r="R37" s="9">
        <v>626</v>
      </c>
    </row>
    <row r="38" spans="1:50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Greece</v>
      </c>
      <c r="D38" s="6">
        <f>MAX(I38:CL38)</f>
        <v>624</v>
      </c>
      <c r="E38" s="6">
        <f>IF(COUNTIF(I38:XFD38,"&gt;"&amp;0)=0,,HLOOKUP(COUNTIF(I38:XFD38,"&gt;"&amp;0)-1,I$1:XFD38,A38+1,FALSE))</f>
        <v>624</v>
      </c>
      <c r="F38" s="7">
        <f>IF(COUNTIF(I38:XFD38,"&gt;"&amp;0)=0,,HLOOKUP(COUNTIF(I38:XFD38,"&gt;"&amp;0)-MIN($F$1+1,COUNTIF(I38:XFD38,"&gt;"&amp;0)),I$1:XFD38,A38+1,FALSE))</f>
        <v>387</v>
      </c>
      <c r="G38" s="8">
        <f>IF(COUNTIF(I38:XFD38,"&gt;"&amp;0)=0,,(E38/F38)^(1/MIN(COUNTIF(I38:XFD38,"&gt;"&amp;0)-1,$F$1)))</f>
        <v>1.1002584811545295</v>
      </c>
      <c r="H38" s="13" t="s">
        <v>83</v>
      </c>
      <c r="I38" s="9">
        <v>190</v>
      </c>
      <c r="J38" s="9">
        <v>228</v>
      </c>
      <c r="K38" s="9">
        <v>331</v>
      </c>
      <c r="L38" s="9">
        <v>331</v>
      </c>
      <c r="M38" s="9">
        <v>387</v>
      </c>
      <c r="N38" s="9">
        <v>418</v>
      </c>
      <c r="O38" s="9">
        <v>418</v>
      </c>
      <c r="P38" s="9">
        <v>495</v>
      </c>
      <c r="Q38" s="9">
        <v>530</v>
      </c>
      <c r="R38" s="9">
        <v>624</v>
      </c>
    </row>
    <row r="39" spans="1:50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Thailand</v>
      </c>
      <c r="D39" s="6">
        <f>MAX(I39:CL39)</f>
        <v>599</v>
      </c>
      <c r="E39" s="6">
        <f>IF(COUNTIF(I39:XFD39,"&gt;"&amp;0)=0,,HLOOKUP(COUNTIF(I39:XFD39,"&gt;"&amp;0)-1,I$1:XFD39,A39+1,FALSE))</f>
        <v>599</v>
      </c>
      <c r="F39" s="7">
        <f>IF(COUNTIF(I39:XFD39,"&gt;"&amp;0)=0,,HLOOKUP(COUNTIF(I39:XFD39,"&gt;"&amp;0)-MIN($F$1+1,COUNTIF(I39:XFD39,"&gt;"&amp;0)),I$1:XFD39,A39+1,FALSE))</f>
        <v>177</v>
      </c>
      <c r="G39" s="8">
        <f>IF(COUNTIF(I39:XFD39,"&gt;"&amp;0)=0,,(E39/F39)^(1/MIN(COUNTIF(I39:XFD39,"&gt;"&amp;0)-1,$F$1)))</f>
        <v>1.2761176375472989</v>
      </c>
      <c r="H39" s="13" t="s">
        <v>35</v>
      </c>
      <c r="I39" s="9">
        <v>114</v>
      </c>
      <c r="J39" s="9">
        <v>147</v>
      </c>
      <c r="K39" s="9">
        <v>177</v>
      </c>
      <c r="L39" s="9">
        <v>212</v>
      </c>
      <c r="M39" s="9">
        <v>272</v>
      </c>
      <c r="N39" s="9">
        <v>322</v>
      </c>
      <c r="O39" s="9">
        <v>411</v>
      </c>
      <c r="P39" s="9">
        <v>599</v>
      </c>
    </row>
    <row r="40" spans="1:50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Iceland</v>
      </c>
      <c r="D40" s="6">
        <f>MAX(I40:CL40)</f>
        <v>568</v>
      </c>
      <c r="E40" s="6">
        <f>IF(COUNTIF(I40:XFD40,"&gt;"&amp;0)=0,,HLOOKUP(COUNTIF(I40:XFD40,"&gt;"&amp;0)-1,I$1:XFD40,A40+1,FALSE))</f>
        <v>568</v>
      </c>
      <c r="F40" s="7">
        <f>IF(COUNTIF(I40:XFD40,"&gt;"&amp;0)=0,,HLOOKUP(COUNTIF(I40:XFD40,"&gt;"&amp;0)-MIN($F$1+1,COUNTIF(I40:XFD40,"&gt;"&amp;0)),I$1:XFD40,A40+1,FALSE))</f>
        <v>220</v>
      </c>
      <c r="G40" s="8">
        <f>IF(COUNTIF(I40:XFD40,"&gt;"&amp;0)=0,,(E40/F40)^(1/MIN(COUNTIF(I40:XFD40,"&gt;"&amp;0)-1,$F$1)))</f>
        <v>1.2088853956670611</v>
      </c>
      <c r="H40" s="13" t="s">
        <v>92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  <c r="O40" s="9">
        <v>250</v>
      </c>
      <c r="P40" s="9">
        <v>330</v>
      </c>
      <c r="Q40" s="9">
        <v>409</v>
      </c>
      <c r="R40" s="9">
        <v>473</v>
      </c>
      <c r="S40" s="9">
        <v>568</v>
      </c>
    </row>
    <row r="41" spans="1:50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Indonesia</v>
      </c>
      <c r="D41" s="6">
        <f>MAX(I41:CL41)</f>
        <v>514</v>
      </c>
      <c r="E41" s="6">
        <f>IF(COUNTIF(I41:XFD41,"&gt;"&amp;0)=0,,HLOOKUP(COUNTIF(I41:XFD41,"&gt;"&amp;0)-1,I$1:XFD41,A41+1,FALSE))</f>
        <v>514</v>
      </c>
      <c r="F41" s="7">
        <f>IF(COUNTIF(I41:XFD41,"&gt;"&amp;0)=0,,HLOOKUP(COUNTIF(I41:XFD41,"&gt;"&amp;0)-MIN($F$1+1,COUNTIF(I41:XFD41,"&gt;"&amp;0)),I$1:XFD41,A41+1,FALSE))</f>
        <v>172</v>
      </c>
      <c r="G41" s="8">
        <f>IF(COUNTIF(I41:XFD41,"&gt;"&amp;0)=0,,(E41/F41)^(1/MIN(COUNTIF(I41:XFD41,"&gt;"&amp;0)-1,$F$1)))</f>
        <v>1.2447637560425064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  <c r="P41" s="9">
        <v>514</v>
      </c>
    </row>
    <row r="42" spans="1:50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Saudi Arabia</v>
      </c>
      <c r="D42" s="6">
        <f>MAX(I42:CL42)</f>
        <v>511</v>
      </c>
      <c r="E42" s="6">
        <f>IF(COUNTIF(I42:XFD42,"&gt;"&amp;0)=0,,HLOOKUP(COUNTIF(I42:XFD42,"&gt;"&amp;0)-1,I$1:XFD42,A42+1,FALSE))</f>
        <v>511</v>
      </c>
      <c r="F42" s="7">
        <f>IF(COUNTIF(I42:XFD42,"&gt;"&amp;0)=0,,HLOOKUP(COUNTIF(I42:XFD42,"&gt;"&amp;0)-MIN($F$1+1,COUNTIF(I42:XFD42,"&gt;"&amp;0)),I$1:XFD42,A42+1,FALSE))</f>
        <v>171</v>
      </c>
      <c r="G42" s="8">
        <f>IF(COUNTIF(I42:XFD42,"&gt;"&amp;0)=0,,(E42/F42)^(1/MIN(COUNTIF(I42:XFD42,"&gt;"&amp;0)-1,$F$1)))</f>
        <v>1.244758091150314</v>
      </c>
      <c r="H42" s="13" t="s">
        <v>113</v>
      </c>
      <c r="I42" s="9">
        <v>103</v>
      </c>
      <c r="J42" s="9">
        <v>103</v>
      </c>
      <c r="K42" s="9">
        <v>118</v>
      </c>
      <c r="L42" s="9">
        <v>171</v>
      </c>
      <c r="M42" s="9">
        <v>171</v>
      </c>
      <c r="N42" s="9">
        <v>274</v>
      </c>
      <c r="O42" s="9">
        <v>344</v>
      </c>
      <c r="P42" s="9">
        <v>392</v>
      </c>
      <c r="Q42" s="9">
        <v>511</v>
      </c>
    </row>
    <row r="43" spans="1:50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Qatar</v>
      </c>
      <c r="D43" s="6">
        <f>MAX(I43:CL43)</f>
        <v>494</v>
      </c>
      <c r="E43" s="6">
        <f>IF(COUNTIF(I43:XFD43,"&gt;"&amp;0)=0,,HLOOKUP(COUNTIF(I43:XFD43,"&gt;"&amp;0)-1,I$1:XFD43,A43+1,FALSE))</f>
        <v>494</v>
      </c>
      <c r="F43" s="7">
        <f>IF(COUNTIF(I43:XFD43,"&gt;"&amp;0)=0,,HLOOKUP(COUNTIF(I43:XFD43,"&gt;"&amp;0)-MIN($F$1+1,COUNTIF(I43:XFD43,"&gt;"&amp;0)),I$1:XFD43,A43+1,FALSE))</f>
        <v>439</v>
      </c>
      <c r="G43" s="8">
        <f>IF(COUNTIF(I43:XFD43,"&gt;"&amp;0)=0,,(E43/F43)^(1/MIN(COUNTIF(I43:XFD43,"&gt;"&amp;0)-1,$F$1)))</f>
        <v>1.0238880769831884</v>
      </c>
      <c r="H43" s="13" t="s">
        <v>101</v>
      </c>
      <c r="I43" s="9">
        <v>262</v>
      </c>
      <c r="J43" s="9">
        <v>262</v>
      </c>
      <c r="K43" s="9">
        <v>320</v>
      </c>
      <c r="L43" s="9">
        <v>337</v>
      </c>
      <c r="M43" s="9">
        <v>401</v>
      </c>
      <c r="N43" s="9">
        <v>439</v>
      </c>
      <c r="O43" s="9">
        <v>439</v>
      </c>
      <c r="P43" s="9">
        <v>452</v>
      </c>
      <c r="Q43" s="9">
        <v>460</v>
      </c>
      <c r="R43" s="9">
        <v>470</v>
      </c>
      <c r="S43" s="9">
        <v>481</v>
      </c>
      <c r="T43" s="9">
        <v>494</v>
      </c>
    </row>
    <row r="44" spans="1:50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Singapore</v>
      </c>
      <c r="D44" s="6">
        <f>MAX(I44:CL44)</f>
        <v>455</v>
      </c>
      <c r="E44" s="6">
        <f>IF(COUNTIF(I44:XFD44,"&gt;"&amp;0)=0,,HLOOKUP(COUNTIF(I44:XFD44,"&gt;"&amp;0)-1,I$1:XFD44,A44+1,FALSE))</f>
        <v>455</v>
      </c>
      <c r="F44" s="7">
        <f>IF(COUNTIF(I44:XFD44,"&gt;"&amp;0)=0,,HLOOKUP(COUNTIF(I44:XFD44,"&gt;"&amp;0)-MIN($F$1+1,COUNTIF(I44:XFD44,"&gt;"&amp;0)),I$1:XFD44,A44+1,FALSE))</f>
        <v>266</v>
      </c>
      <c r="G44" s="8">
        <f>IF(COUNTIF(I44:XFD44,"&gt;"&amp;0)=0,,(E44/F44)^(1/MIN(COUNTIF(I44:XFD44,"&gt;"&amp;0)-1,$F$1)))</f>
        <v>1.1133352301358133</v>
      </c>
      <c r="H44" s="13" t="s">
        <v>40</v>
      </c>
      <c r="I44" s="9">
        <v>102</v>
      </c>
      <c r="J44" s="9">
        <v>106</v>
      </c>
      <c r="K44" s="9">
        <v>108</v>
      </c>
      <c r="L44" s="9">
        <v>110</v>
      </c>
      <c r="M44" s="9">
        <v>110</v>
      </c>
      <c r="N44" s="9">
        <v>117</v>
      </c>
      <c r="O44" s="9">
        <v>130</v>
      </c>
      <c r="P44" s="9">
        <v>138</v>
      </c>
      <c r="Q44" s="9">
        <v>150</v>
      </c>
      <c r="R44" s="9">
        <v>150</v>
      </c>
      <c r="S44" s="9">
        <v>160</v>
      </c>
      <c r="T44" s="9">
        <v>178</v>
      </c>
      <c r="U44" s="9">
        <v>178</v>
      </c>
      <c r="V44" s="9">
        <v>200</v>
      </c>
      <c r="W44" s="9">
        <v>212</v>
      </c>
      <c r="X44" s="9">
        <v>226</v>
      </c>
      <c r="Y44" s="9">
        <v>243</v>
      </c>
      <c r="Z44" s="9">
        <v>266</v>
      </c>
      <c r="AA44" s="9">
        <v>313</v>
      </c>
      <c r="AB44" s="9">
        <v>345</v>
      </c>
      <c r="AC44" s="9">
        <v>385</v>
      </c>
      <c r="AD44" s="9">
        <v>432</v>
      </c>
      <c r="AE44" s="9">
        <v>455</v>
      </c>
    </row>
    <row r="45" spans="1:50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Romania</v>
      </c>
      <c r="D45" s="6">
        <f>MAX(I45:CL45)</f>
        <v>433</v>
      </c>
      <c r="E45" s="6">
        <f>IF(COUNTIF(I45:XFD45,"&gt;"&amp;0)=0,,HLOOKUP(COUNTIF(I45:XFD45,"&gt;"&amp;0)-1,I$1:XFD45,A45+1,FALSE))</f>
        <v>433</v>
      </c>
      <c r="F45" s="7">
        <f>IF(COUNTIF(I45:XFD45,"&gt;"&amp;0)=0,,HLOOKUP(COUNTIF(I45:XFD45,"&gt;"&amp;0)-MIN($F$1+1,COUNTIF(I45:XFD45,"&gt;"&amp;0)),I$1:XFD45,A45+1,FALSE))</f>
        <v>184</v>
      </c>
      <c r="G45" s="8">
        <f>IF(COUNTIF(I45:XFD45,"&gt;"&amp;0)=0,,(E45/F45)^(1/MIN(COUNTIF(I45:XFD45,"&gt;"&amp;0)-1,$F$1)))</f>
        <v>1.1866810703750892</v>
      </c>
      <c r="H45" s="13" t="s">
        <v>86</v>
      </c>
      <c r="I45" s="9">
        <v>123</v>
      </c>
      <c r="J45" s="9">
        <v>131</v>
      </c>
      <c r="K45" s="9">
        <v>158</v>
      </c>
      <c r="L45" s="9">
        <v>184</v>
      </c>
      <c r="M45" s="9">
        <v>260</v>
      </c>
      <c r="N45" s="9">
        <v>277</v>
      </c>
      <c r="O45" s="9">
        <v>308</v>
      </c>
      <c r="P45" s="9">
        <v>367</v>
      </c>
      <c r="Q45" s="9">
        <v>433</v>
      </c>
    </row>
    <row r="46" spans="1:50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Slovenia</v>
      </c>
      <c r="D46" s="6">
        <f>MAX(I46:CL46)</f>
        <v>414</v>
      </c>
      <c r="E46" s="6">
        <f>IF(COUNTIF(I46:XFD46,"&gt;"&amp;0)=0,,HLOOKUP(COUNTIF(I46:XFD46,"&gt;"&amp;0)-1,I$1:XFD46,A46+1,FALSE))</f>
        <v>414</v>
      </c>
      <c r="F46" s="7">
        <f>IF(COUNTIF(I46:XFD46,"&gt;"&amp;0)=0,,HLOOKUP(COUNTIF(I46:XFD46,"&gt;"&amp;0)-MIN($F$1+1,COUNTIF(I46:XFD46,"&gt;"&amp;0)),I$1:XFD46,A46+1,FALSE))</f>
        <v>275</v>
      </c>
      <c r="G46" s="8">
        <f>IF(COUNTIF(I46:XFD46,"&gt;"&amp;0)=0,,(E46/F46)^(1/MIN(COUNTIF(I46:XFD46,"&gt;"&amp;0)-1,$F$1)))</f>
        <v>1.0852593332272298</v>
      </c>
      <c r="H46" s="13" t="s">
        <v>141</v>
      </c>
      <c r="I46" s="9">
        <v>141</v>
      </c>
      <c r="J46" s="9">
        <v>181</v>
      </c>
      <c r="K46" s="9">
        <v>219</v>
      </c>
      <c r="L46" s="9">
        <v>253</v>
      </c>
      <c r="M46" s="9">
        <v>275</v>
      </c>
      <c r="N46" s="9">
        <v>275</v>
      </c>
      <c r="O46" s="9">
        <v>286</v>
      </c>
      <c r="P46" s="9">
        <v>341</v>
      </c>
      <c r="Q46" s="9">
        <v>383</v>
      </c>
      <c r="R46" s="9">
        <v>414</v>
      </c>
    </row>
    <row r="47" spans="1:50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India</v>
      </c>
      <c r="D47" s="6">
        <f>MAX(I47:CL47)</f>
        <v>396</v>
      </c>
      <c r="E47" s="6">
        <f>IF(COUNTIF(I47:XFD47,"&gt;"&amp;0)=0,,HLOOKUP(COUNTIF(I47:XFD47,"&gt;"&amp;0)-1,I$1:XFD47,A47+1,FALSE))</f>
        <v>396</v>
      </c>
      <c r="F47" s="7">
        <f>IF(COUNTIF(I47:XFD47,"&gt;"&amp;0)=0,,HLOOKUP(COUNTIF(I47:XFD47,"&gt;"&amp;0)-MIN($F$1+1,COUNTIF(I47:XFD47,"&gt;"&amp;0)),I$1:XFD47,A47+1,FALSE))</f>
        <v>142</v>
      </c>
      <c r="G47" s="8">
        <f>IF(COUNTIF(I47:XFD47,"&gt;"&amp;0)=0,,(E47/F47)^(1/MIN(COUNTIF(I47:XFD47,"&gt;"&amp;0)-1,$F$1)))</f>
        <v>1.2276692225925423</v>
      </c>
      <c r="H47" s="13" t="s">
        <v>57</v>
      </c>
      <c r="I47" s="9">
        <v>102</v>
      </c>
      <c r="J47" s="9">
        <v>113</v>
      </c>
      <c r="K47" s="9">
        <v>119</v>
      </c>
      <c r="L47" s="9">
        <v>142</v>
      </c>
      <c r="M47" s="9">
        <v>156</v>
      </c>
      <c r="N47" s="9">
        <v>194</v>
      </c>
      <c r="O47" s="9">
        <v>244</v>
      </c>
      <c r="P47" s="9">
        <v>330</v>
      </c>
      <c r="Q47" s="9">
        <v>396</v>
      </c>
    </row>
    <row r="48" spans="1:50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Philippines</v>
      </c>
      <c r="D48" s="6">
        <f>MAX(I48:CL48)</f>
        <v>380</v>
      </c>
      <c r="E48" s="6">
        <f>IF(COUNTIF(I48:XFD48,"&gt;"&amp;0)=0,,HLOOKUP(COUNTIF(I48:XFD48,"&gt;"&amp;0)-1,I$1:XFD48,A48+1,FALSE))</f>
        <v>380</v>
      </c>
      <c r="F48" s="7">
        <f>IF(COUNTIF(I48:XFD48,"&gt;"&amp;0)=0,,HLOOKUP(COUNTIF(I48:XFD48,"&gt;"&amp;0)-MIN($F$1+1,COUNTIF(I48:XFD48,"&gt;"&amp;0)),I$1:XFD48,A48+1,FALSE))</f>
        <v>187</v>
      </c>
      <c r="G48" s="8">
        <f>IF(COUNTIF(I48:XFD48,"&gt;"&amp;0)=0,,(E48/F48)^(1/MIN(COUNTIF(I48:XFD48,"&gt;"&amp;0)-1,$F$1)))</f>
        <v>1.1523605919875632</v>
      </c>
      <c r="H48" s="13" t="s">
        <v>56</v>
      </c>
      <c r="I48" s="9">
        <v>111</v>
      </c>
      <c r="J48" s="9">
        <v>140</v>
      </c>
      <c r="K48" s="9">
        <v>142</v>
      </c>
      <c r="L48" s="9">
        <v>187</v>
      </c>
      <c r="M48" s="9">
        <v>202</v>
      </c>
      <c r="N48" s="9">
        <v>217</v>
      </c>
      <c r="O48" s="9">
        <v>230</v>
      </c>
      <c r="P48" s="9">
        <v>307</v>
      </c>
      <c r="Q48" s="9">
        <v>380</v>
      </c>
    </row>
    <row r="49" spans="1:21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Russia</v>
      </c>
      <c r="D49" s="6">
        <f>MAX(I49:CL49)</f>
        <v>367</v>
      </c>
      <c r="E49" s="6">
        <f>IF(COUNTIF(I49:XFD49,"&gt;"&amp;0)=0,,HLOOKUP(COUNTIF(I49:XFD49,"&gt;"&amp;0)-1,I$1:XFD49,A49+1,FALSE))</f>
        <v>367</v>
      </c>
      <c r="F49" s="7">
        <f>IF(COUNTIF(I49:XFD49,"&gt;"&amp;0)=0,,HLOOKUP(COUNTIF(I49:XFD49,"&gt;"&amp;0)-MIN($F$1+1,COUNTIF(I49:XFD49,"&gt;"&amp;0)),I$1:XFD49,A49+1,FALSE))</f>
        <v>114</v>
      </c>
      <c r="G49" s="8">
        <f>IF(COUNTIF(I49:XFD49,"&gt;"&amp;0)=0,,(E49/F49)^(1/MIN(COUNTIF(I49:XFD49,"&gt;"&amp;0)-1,$F$1)))</f>
        <v>1.2634330768129449</v>
      </c>
      <c r="H49" s="13" t="s">
        <v>344</v>
      </c>
      <c r="I49" s="9">
        <v>114</v>
      </c>
      <c r="J49" s="9">
        <v>147</v>
      </c>
      <c r="K49" s="9">
        <v>199</v>
      </c>
      <c r="L49" s="9">
        <v>253</v>
      </c>
      <c r="M49" s="9">
        <v>306</v>
      </c>
      <c r="N49" s="9">
        <v>367</v>
      </c>
    </row>
    <row r="50" spans="1:21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Peru</v>
      </c>
      <c r="D50" s="6">
        <f>MAX(I50:CL50)</f>
        <v>363</v>
      </c>
      <c r="E50" s="6">
        <f>IF(COUNTIF(I50:XFD50,"&gt;"&amp;0)=0,,HLOOKUP(COUNTIF(I50:XFD50,"&gt;"&amp;0)-1,I$1:XFD50,A50+1,FALSE))</f>
        <v>363</v>
      </c>
      <c r="F50" s="7">
        <f>IF(COUNTIF(I50:XFD50,"&gt;"&amp;0)=0,,HLOOKUP(COUNTIF(I50:XFD50,"&gt;"&amp;0)-MIN($F$1+1,COUNTIF(I50:XFD50,"&gt;"&amp;0)),I$1:XFD50,A50+1,FALSE))</f>
        <v>117</v>
      </c>
      <c r="G50" s="8">
        <f>IF(COUNTIF(I50:XFD50,"&gt;"&amp;0)=0,,(E50/F50)^(1/MIN(COUNTIF(I50:XFD50,"&gt;"&amp;0)-1,$F$1)))</f>
        <v>1.2541346086782559</v>
      </c>
      <c r="H50" s="13" t="s">
        <v>160</v>
      </c>
      <c r="I50" s="9">
        <v>117</v>
      </c>
      <c r="J50" s="9">
        <v>145</v>
      </c>
      <c r="K50" s="9">
        <v>234</v>
      </c>
      <c r="L50" s="9">
        <v>234</v>
      </c>
      <c r="M50" s="9">
        <v>318</v>
      </c>
      <c r="N50" s="9">
        <v>363</v>
      </c>
    </row>
    <row r="51" spans="1:21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Bahrain</v>
      </c>
      <c r="D51" s="6">
        <f>MAX(I51:CL51)</f>
        <v>332</v>
      </c>
      <c r="E51" s="6">
        <f>IF(COUNTIF(I51:XFD51,"&gt;"&amp;0)=0,,HLOOKUP(COUNTIF(I51:XFD51,"&gt;"&amp;0)-1,I$1:XFD51,A51+1,FALSE))</f>
        <v>332</v>
      </c>
      <c r="F51" s="7">
        <f>IF(COUNTIF(I51:XFD51,"&gt;"&amp;0)=0,,HLOOKUP(COUNTIF(I51:XFD51,"&gt;"&amp;0)-MIN($F$1+1,COUNTIF(I51:XFD51,"&gt;"&amp;0)),I$1:XFD51,A51+1,FALSE))</f>
        <v>228</v>
      </c>
      <c r="G51" s="8">
        <f>IF(COUNTIF(I51:XFD51,"&gt;"&amp;0)=0,,(E51/F51)^(1/MIN(COUNTIF(I51:XFD51,"&gt;"&amp;0)-1,$F$1)))</f>
        <v>1.0780543277239663</v>
      </c>
      <c r="H51" s="13" t="s">
        <v>73</v>
      </c>
      <c r="I51" s="9">
        <v>110</v>
      </c>
      <c r="J51" s="9">
        <v>195</v>
      </c>
      <c r="K51" s="9">
        <v>195</v>
      </c>
      <c r="L51" s="9">
        <v>189</v>
      </c>
      <c r="M51" s="9">
        <v>210</v>
      </c>
      <c r="N51" s="9">
        <v>214</v>
      </c>
      <c r="O51" s="9">
        <v>214</v>
      </c>
      <c r="P51" s="9">
        <v>228</v>
      </c>
      <c r="Q51" s="9">
        <v>256</v>
      </c>
      <c r="R51" s="9">
        <v>278</v>
      </c>
      <c r="S51" s="9">
        <v>285</v>
      </c>
      <c r="T51" s="9">
        <v>305</v>
      </c>
      <c r="U51" s="9">
        <v>332</v>
      </c>
    </row>
    <row r="52" spans="1:21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Egypt</v>
      </c>
      <c r="D52" s="6">
        <f>MAX(I52:CL52)</f>
        <v>327</v>
      </c>
      <c r="E52" s="6">
        <f>IF(COUNTIF(I52:XFD52,"&gt;"&amp;0)=0,,HLOOKUP(COUNTIF(I52:XFD52,"&gt;"&amp;0)-1,I$1:XFD52,A52+1,FALSE))</f>
        <v>327</v>
      </c>
      <c r="F52" s="7">
        <f>IF(COUNTIF(I52:XFD52,"&gt;"&amp;0)=0,,HLOOKUP(COUNTIF(I52:XFD52,"&gt;"&amp;0)-MIN($F$1+1,COUNTIF(I52:XFD52,"&gt;"&amp;0)),I$1:XFD52,A52+1,FALSE))</f>
        <v>196</v>
      </c>
      <c r="G52" s="8">
        <f>IF(COUNTIF(I52:XFD52,"&gt;"&amp;0)=0,,(E52/F52)^(1/MIN(COUNTIF(I52:XFD52,"&gt;"&amp;0)-1,$F$1)))</f>
        <v>1.1077922849935822</v>
      </c>
      <c r="H52" s="13" t="s">
        <v>65</v>
      </c>
      <c r="I52" s="9">
        <v>109</v>
      </c>
      <c r="J52" s="9">
        <v>110</v>
      </c>
      <c r="K52" s="9">
        <v>150</v>
      </c>
      <c r="L52" s="9">
        <v>196</v>
      </c>
      <c r="M52" s="9">
        <v>196</v>
      </c>
      <c r="N52" s="9">
        <v>256</v>
      </c>
      <c r="O52" s="9">
        <v>285</v>
      </c>
      <c r="P52" s="9">
        <v>294</v>
      </c>
      <c r="Q52" s="9">
        <v>327</v>
      </c>
    </row>
    <row r="53" spans="1:21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Estonia</v>
      </c>
      <c r="D53" s="6">
        <f>MAX(I53:CL53)</f>
        <v>326</v>
      </c>
      <c r="E53" s="6">
        <f>IF(COUNTIF(I53:XFD53,"&gt;"&amp;0)=0,,HLOOKUP(COUNTIF(I53:XFD53,"&gt;"&amp;0)-1,I$1:XFD53,A53+1,FALSE))</f>
        <v>326</v>
      </c>
      <c r="F53" s="7">
        <f>IF(COUNTIF(I53:XFD53,"&gt;"&amp;0)=0,,HLOOKUP(COUNTIF(I53:XFD53,"&gt;"&amp;0)-MIN($F$1+1,COUNTIF(I53:XFD53,"&gt;"&amp;0)),I$1:XFD53,A53+1,FALSE))</f>
        <v>225</v>
      </c>
      <c r="G53" s="8">
        <f>IF(COUNTIF(I53:XFD53,"&gt;"&amp;0)=0,,(E53/F53)^(1/MIN(COUNTIF(I53:XFD53,"&gt;"&amp;0)-1,$F$1)))</f>
        <v>1.0769784576933368</v>
      </c>
      <c r="H53" s="13" t="s">
        <v>88</v>
      </c>
      <c r="I53" s="9">
        <v>115</v>
      </c>
      <c r="J53" s="9">
        <v>171</v>
      </c>
      <c r="K53" s="9">
        <v>205</v>
      </c>
      <c r="L53" s="9">
        <v>225</v>
      </c>
      <c r="M53" s="9">
        <v>258</v>
      </c>
      <c r="N53" s="9">
        <v>267</v>
      </c>
      <c r="O53" s="9">
        <v>283</v>
      </c>
      <c r="P53" s="9">
        <v>306</v>
      </c>
      <c r="Q53" s="9">
        <v>326</v>
      </c>
    </row>
    <row r="54" spans="1:21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South Africa</v>
      </c>
      <c r="D54" s="6">
        <f>MAX(I54:CL54)</f>
        <v>274</v>
      </c>
      <c r="E54" s="6">
        <f>IF(COUNTIF(I54:XFD54,"&gt;"&amp;0)=0,,HLOOKUP(COUNTIF(I54:XFD54,"&gt;"&amp;0)-1,I$1:XFD54,A54+1,FALSE))</f>
        <v>274</v>
      </c>
      <c r="F54" s="7">
        <f>IF(COUNTIF(I54:XFD54,"&gt;"&amp;0)=0,,HLOOKUP(COUNTIF(I54:XFD54,"&gt;"&amp;0)-MIN($F$1+1,COUNTIF(I54:XFD54,"&gt;"&amp;0)),I$1:XFD54,A54+1,FALSE))</f>
        <v>116</v>
      </c>
      <c r="G54" s="8">
        <f>IF(COUNTIF(I54:XFD54,"&gt;"&amp;0)=0,,(E54/F54)^(1/MIN(COUNTIF(I54:XFD54,"&gt;"&amp;0)-1,$F$1)))</f>
        <v>1.2397186749299645</v>
      </c>
      <c r="H54" s="13" t="s">
        <v>145</v>
      </c>
      <c r="I54" s="9">
        <v>116</v>
      </c>
      <c r="J54" s="9">
        <v>150</v>
      </c>
      <c r="K54" s="9">
        <v>202</v>
      </c>
      <c r="L54" s="9">
        <v>240</v>
      </c>
      <c r="M54" s="9">
        <v>274</v>
      </c>
    </row>
    <row r="55" spans="1:21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Croatia</v>
      </c>
      <c r="D55" s="6">
        <f>MAX(I55:CL55)</f>
        <v>254</v>
      </c>
      <c r="E55" s="6">
        <f>IF(COUNTIF(I55:XFD55,"&gt;"&amp;0)=0,,HLOOKUP(COUNTIF(I55:XFD55,"&gt;"&amp;0)-1,I$1:XFD55,A55+1,FALSE))</f>
        <v>254</v>
      </c>
      <c r="F55" s="7">
        <f>IF(COUNTIF(I55:XFD55,"&gt;"&amp;0)=0,,HLOOKUP(COUNTIF(I55:XFD55,"&gt;"&amp;0)-MIN($F$1+1,COUNTIF(I55:XFD55,"&gt;"&amp;0)),I$1:XFD55,A55+1,FALSE))</f>
        <v>105</v>
      </c>
      <c r="G55" s="8">
        <f>IF(COUNTIF(I55:XFD55,"&gt;"&amp;0)=0,,(E55/F55)^(1/MIN(COUNTIF(I55:XFD55,"&gt;"&amp;0)-1,$F$1)))</f>
        <v>1.3423985442434319</v>
      </c>
      <c r="H55" s="13" t="s">
        <v>76</v>
      </c>
      <c r="I55" s="9">
        <v>105</v>
      </c>
      <c r="J55" s="9">
        <v>128</v>
      </c>
      <c r="K55" s="9">
        <v>206</v>
      </c>
      <c r="L55" s="9">
        <v>254</v>
      </c>
    </row>
    <row r="56" spans="1:21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Mexico</v>
      </c>
      <c r="D56" s="6">
        <f>MAX(I56:CL56)</f>
        <v>251</v>
      </c>
      <c r="E56" s="6">
        <f>IF(COUNTIF(I56:XFD56,"&gt;"&amp;0)=0,,HLOOKUP(COUNTIF(I56:XFD56,"&gt;"&amp;0)-1,I$1:XFD56,A56+1,FALSE))</f>
        <v>251</v>
      </c>
      <c r="F56" s="7">
        <f>IF(COUNTIF(I56:XFD56,"&gt;"&amp;0)=0,,HLOOKUP(COUNTIF(I56:XFD56,"&gt;"&amp;0)-MIN($F$1+1,COUNTIF(I56:XFD56,"&gt;"&amp;0)),I$1:XFD56,A56+1,FALSE))</f>
        <v>118</v>
      </c>
      <c r="G56" s="8">
        <f>IF(COUNTIF(I56:XFD56,"&gt;"&amp;0)=0,,(E56/F56)^(1/MIN(COUNTIF(I56:XFD56,"&gt;"&amp;0)-1,$F$1)))</f>
        <v>1.2860679185483583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</row>
    <row r="57" spans="1:21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Lebanon</v>
      </c>
      <c r="D57" s="6">
        <f>MAX(I57:CL57)</f>
        <v>248</v>
      </c>
      <c r="E57" s="6">
        <f>IF(COUNTIF(I57:XFD57,"&gt;"&amp;0)=0,,HLOOKUP(COUNTIF(I57:XFD57,"&gt;"&amp;0)-1,I$1:XFD57,A57+1,FALSE))</f>
        <v>248</v>
      </c>
      <c r="F57" s="7">
        <f>IF(COUNTIF(I57:XFD57,"&gt;"&amp;0)=0,,HLOOKUP(COUNTIF(I57:XFD57,"&gt;"&amp;0)-MIN($F$1+1,COUNTIF(I57:XFD57,"&gt;"&amp;0)),I$1:XFD57,A57+1,FALSE))</f>
        <v>120</v>
      </c>
      <c r="G57" s="8">
        <f>IF(COUNTIF(I57:XFD57,"&gt;"&amp;0)=0,,(E57/F57)^(1/MIN(COUNTIF(I57:XFD57,"&gt;"&amp;0)-1,$F$1)))</f>
        <v>1.1562562331664044</v>
      </c>
      <c r="H57" s="13" t="s">
        <v>67</v>
      </c>
      <c r="I57" s="9">
        <v>110</v>
      </c>
      <c r="J57" s="9">
        <v>99</v>
      </c>
      <c r="K57" s="9">
        <v>120</v>
      </c>
      <c r="L57" s="9">
        <v>133</v>
      </c>
      <c r="M57" s="9">
        <v>157</v>
      </c>
      <c r="N57" s="9">
        <v>163</v>
      </c>
      <c r="O57" s="9">
        <v>187</v>
      </c>
      <c r="P57" s="9">
        <v>248</v>
      </c>
    </row>
    <row r="58" spans="1:21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Panama</v>
      </c>
      <c r="D58" s="6">
        <f>MAX(I58:CL58)</f>
        <v>245</v>
      </c>
      <c r="E58" s="6">
        <f>IF(COUNTIF(I58:XFD58,"&gt;"&amp;0)=0,,HLOOKUP(COUNTIF(I58:XFD58,"&gt;"&amp;0)-1,I$1:XFD58,A58+1,FALSE))</f>
        <v>245</v>
      </c>
      <c r="F58" s="7">
        <f>IF(COUNTIF(I58:XFD58,"&gt;"&amp;0)=0,,HLOOKUP(COUNTIF(I58:XFD58,"&gt;"&amp;0)-MIN($F$1+1,COUNTIF(I58:XFD58,"&gt;"&amp;0)),I$1:XFD58,A58+1,FALSE))</f>
        <v>109</v>
      </c>
      <c r="G58" s="8">
        <f>IF(COUNTIF(I58:XFD58,"&gt;"&amp;0)=0,,(E58/F58)^(1/MIN(COUNTIF(I58:XFD58,"&gt;"&amp;0)-1,$F$1)))</f>
        <v>1.3099252957454914</v>
      </c>
      <c r="H58" s="13" t="s">
        <v>283</v>
      </c>
      <c r="I58" s="9">
        <v>109</v>
      </c>
      <c r="J58" s="9">
        <v>137</v>
      </c>
      <c r="K58" s="9">
        <v>200</v>
      </c>
      <c r="L58" s="9">
        <v>245</v>
      </c>
    </row>
    <row r="59" spans="1:21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Iraq</v>
      </c>
      <c r="D59" s="6">
        <f>MAX(I59:CL59)</f>
        <v>233</v>
      </c>
      <c r="E59" s="6">
        <f>IF(COUNTIF(I59:XFD59,"&gt;"&amp;0)=0,,HLOOKUP(COUNTIF(I59:XFD59,"&gt;"&amp;0)-1,I$1:XFD59,A59+1,FALSE))</f>
        <v>233</v>
      </c>
      <c r="F59" s="7">
        <f>IF(COUNTIF(I59:XFD59,"&gt;"&amp;0)=0,,HLOOKUP(COUNTIF(I59:XFD59,"&gt;"&amp;0)-MIN($F$1+1,COUNTIF(I59:XFD59,"&gt;"&amp;0)),I$1:XFD59,A59+1,FALSE))</f>
        <v>154</v>
      </c>
      <c r="G59" s="8">
        <f>IF(COUNTIF(I59:XFD59,"&gt;"&amp;0)=0,,(E59/F59)^(1/MIN(COUNTIF(I59:XFD59,"&gt;"&amp;0)-1,$F$1)))</f>
        <v>1.0863431745183962</v>
      </c>
      <c r="H59" s="13" t="s">
        <v>70</v>
      </c>
      <c r="I59" s="9">
        <v>101</v>
      </c>
      <c r="J59" s="9">
        <v>110</v>
      </c>
      <c r="K59" s="9">
        <v>116</v>
      </c>
      <c r="L59" s="9">
        <v>124</v>
      </c>
      <c r="M59" s="9">
        <v>154</v>
      </c>
      <c r="N59" s="9">
        <v>164</v>
      </c>
      <c r="O59" s="9">
        <v>192</v>
      </c>
      <c r="P59" s="9">
        <v>208</v>
      </c>
      <c r="Q59" s="9">
        <v>214</v>
      </c>
      <c r="R59" s="9">
        <v>233</v>
      </c>
    </row>
    <row r="60" spans="1:21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Colombia</v>
      </c>
      <c r="D60" s="6">
        <f>MAX(I60:CL60)</f>
        <v>231</v>
      </c>
      <c r="E60" s="6">
        <f>IF(COUNTIF(I60:XFD60,"&gt;"&amp;0)=0,,HLOOKUP(COUNTIF(I60:XFD60,"&gt;"&amp;0)-1,I$1:XFD60,A60+1,FALSE))</f>
        <v>231</v>
      </c>
      <c r="F60" s="7">
        <f>IF(COUNTIF(I60:XFD60,"&gt;"&amp;0)=0,,HLOOKUP(COUNTIF(I60:XFD60,"&gt;"&amp;0)-MIN($F$1+1,COUNTIF(I60:XFD60,"&gt;"&amp;0)),I$1:XFD60,A60+1,FALSE))</f>
        <v>102</v>
      </c>
      <c r="G60" s="8">
        <f>IF(COUNTIF(I60:XFD60,"&gt;"&amp;0)=0,,(E60/F60)^(1/MIN(COUNTIF(I60:XFD60,"&gt;"&amp;0)-1,$F$1)))</f>
        <v>1.3132193380198793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</row>
    <row r="61" spans="1:21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Argentina</v>
      </c>
      <c r="D61" s="6">
        <f>MAX(I61:CL61)</f>
        <v>225</v>
      </c>
      <c r="E61" s="6">
        <f>IF(COUNTIF(I61:XFD61,"&gt;"&amp;0)=0,,HLOOKUP(COUNTIF(I61:XFD61,"&gt;"&amp;0)-1,I$1:XFD61,A61+1,FALSE))</f>
        <v>225</v>
      </c>
      <c r="F61" s="7">
        <f>IF(COUNTIF(I61:XFD61,"&gt;"&amp;0)=0,,HLOOKUP(COUNTIF(I61:XFD61,"&gt;"&amp;0)-MIN($F$1+1,COUNTIF(I61:XFD61,"&gt;"&amp;0)),I$1:XFD61,A61+1,FALSE))</f>
        <v>128</v>
      </c>
      <c r="G61" s="8">
        <f>IF(COUNTIF(I61:XFD61,"&gt;"&amp;0)=0,,(E61/F61)^(1/MIN(COUNTIF(I61:XFD61,"&gt;"&amp;0)-1,$F$1)))</f>
        <v>1.3258252147247767</v>
      </c>
      <c r="H61" s="13" t="s">
        <v>123</v>
      </c>
      <c r="I61" s="9">
        <v>128</v>
      </c>
      <c r="J61" s="9">
        <v>158</v>
      </c>
      <c r="K61" s="9">
        <v>225</v>
      </c>
    </row>
    <row r="62" spans="1:21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Serbia</v>
      </c>
      <c r="D62" s="6">
        <f>MAX(I62:CL62)</f>
        <v>222</v>
      </c>
      <c r="E62" s="6">
        <f>IF(COUNTIF(I62:XFD62,"&gt;"&amp;0)=0,,HLOOKUP(COUNTIF(I62:XFD62,"&gt;"&amp;0)-1,I$1:XFD62,A62+1,FALSE))</f>
        <v>222</v>
      </c>
      <c r="F62" s="7">
        <f>IF(COUNTIF(I62:XFD62,"&gt;"&amp;0)=0,,HLOOKUP(COUNTIF(I62:XFD62,"&gt;"&amp;0)-MIN($F$1+1,COUNTIF(I62:XFD62,"&gt;"&amp;0)),I$1:XFD62,A62+1,FALSE))</f>
        <v>103</v>
      </c>
      <c r="G62" s="8">
        <f>IF(COUNTIF(I62:XFD62,"&gt;"&amp;0)=0,,(E62/F62)^(1/MIN(COUNTIF(I62:XFD62,"&gt;"&amp;0)-1,$F$1)))</f>
        <v>1.2917305072465279</v>
      </c>
      <c r="H62" s="13" t="s">
        <v>161</v>
      </c>
      <c r="I62" s="9">
        <v>103</v>
      </c>
      <c r="J62" s="9">
        <v>135</v>
      </c>
      <c r="K62" s="9">
        <v>171</v>
      </c>
      <c r="L62" s="9">
        <v>222</v>
      </c>
    </row>
    <row r="63" spans="1:21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Dominican Republic</v>
      </c>
      <c r="D63" s="6">
        <f>MAX(I63:CL63)</f>
        <v>202</v>
      </c>
      <c r="E63" s="6">
        <f>IF(COUNTIF(I63:XFD63,"&gt;"&amp;0)=0,,HLOOKUP(COUNTIF(I63:XFD63,"&gt;"&amp;0)-1,I$1:XFD63,A63+1,FALSE))</f>
        <v>202</v>
      </c>
      <c r="F63" s="7">
        <f>IF(COUNTIF(I63:XFD63,"&gt;"&amp;0)=0,,HLOOKUP(COUNTIF(I63:XFD63,"&gt;"&amp;0)-MIN($F$1+1,COUNTIF(I63:XFD63,"&gt;"&amp;0)),I$1:XFD63,A63+1,FALSE))</f>
        <v>112</v>
      </c>
      <c r="G63" s="8">
        <f>IF(COUNTIF(I63:XFD63,"&gt;"&amp;0)=0,,(E63/F63)^(1/MIN(COUNTIF(I63:XFD63,"&gt;"&amp;0)-1,$F$1)))</f>
        <v>1.8035714285714286</v>
      </c>
      <c r="H63" s="13" t="s">
        <v>106</v>
      </c>
      <c r="I63" s="9">
        <v>112</v>
      </c>
      <c r="J63" s="9">
        <v>202</v>
      </c>
    </row>
    <row r="64" spans="1:21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Algeria</v>
      </c>
      <c r="D64" s="6">
        <f>MAX(I64:CL64)</f>
        <v>201</v>
      </c>
      <c r="E64" s="6">
        <f>IF(COUNTIF(I64:XFD64,"&gt;"&amp;0)=0,,HLOOKUP(COUNTIF(I64:XFD64,"&gt;"&amp;0)-1,I$1:XFD64,A64+1,FALSE))</f>
        <v>201</v>
      </c>
      <c r="F64" s="7">
        <f>IF(COUNTIF(I64:XFD64,"&gt;"&amp;0)=0,,HLOOKUP(COUNTIF(I64:XFD64,"&gt;"&amp;0)-MIN($F$1+1,COUNTIF(I64:XFD64,"&gt;"&amp;0)),I$1:XFD64,A64+1,FALSE))</f>
        <v>139</v>
      </c>
      <c r="G64" s="8">
        <f>IF(COUNTIF(I64:XFD64,"&gt;"&amp;0)=0,,(E64/F64)^(1/MIN(COUNTIF(I64:XFD64,"&gt;"&amp;0)-1,$F$1)))</f>
        <v>1.4460431654676258</v>
      </c>
      <c r="H64" s="13" t="s">
        <v>75</v>
      </c>
      <c r="I64" s="9">
        <v>139</v>
      </c>
      <c r="J64" s="9">
        <v>201</v>
      </c>
    </row>
    <row r="65" spans="1:17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Armenia</v>
      </c>
      <c r="D65" s="6">
        <f>MAX(I65:CL65)</f>
        <v>194</v>
      </c>
      <c r="E65" s="6">
        <f>IF(COUNTIF(I65:XFD65,"&gt;"&amp;0)=0,,HLOOKUP(COUNTIF(I65:XFD65,"&gt;"&amp;0)-1,I$1:XFD65,A65+1,FALSE))</f>
        <v>194</v>
      </c>
      <c r="F65" s="7">
        <f>IF(COUNTIF(I65:XFD65,"&gt;"&amp;0)=0,,HLOOKUP(COUNTIF(I65:XFD65,"&gt;"&amp;0)-MIN($F$1+1,COUNTIF(I65:XFD65,"&gt;"&amp;0)),I$1:XFD65,A65+1,FALSE))</f>
        <v>115</v>
      </c>
      <c r="G65" s="8">
        <f>IF(COUNTIF(I65:XFD65,"&gt;"&amp;0)=0,,(E65/F65)^(1/MIN(COUNTIF(I65:XFD65,"&gt;"&amp;0)-1,$F$1)))</f>
        <v>1.19042296518421</v>
      </c>
      <c r="H65" s="13" t="s">
        <v>105</v>
      </c>
      <c r="I65" s="9">
        <v>115</v>
      </c>
      <c r="J65" s="9">
        <v>136</v>
      </c>
      <c r="K65" s="9">
        <v>160</v>
      </c>
      <c r="L65" s="9">
        <v>194</v>
      </c>
    </row>
    <row r="66" spans="1:17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Kuwait</v>
      </c>
      <c r="D66" s="6">
        <f>MAX(I66:CL66)</f>
        <v>188</v>
      </c>
      <c r="E66" s="6">
        <f>IF(COUNTIF(I66:XFD66,"&gt;"&amp;0)=0,,HLOOKUP(COUNTIF(I66:XFD66,"&gt;"&amp;0)-1,I$1:XFD66,A66+1,FALSE))</f>
        <v>188</v>
      </c>
      <c r="F66" s="7">
        <f>IF(COUNTIF(I66:XFD66,"&gt;"&amp;0)=0,,HLOOKUP(COUNTIF(I66:XFD66,"&gt;"&amp;0)-MIN($F$1+1,COUNTIF(I66:XFD66,"&gt;"&amp;0)),I$1:XFD66,A66+1,FALSE))</f>
        <v>130</v>
      </c>
      <c r="G66" s="8">
        <f>IF(COUNTIF(I66:XFD66,"&gt;"&amp;0)=0,,(E66/F66)^(1/MIN(COUNTIF(I66:XFD66,"&gt;"&amp;0)-1,$F$1)))</f>
        <v>1.076571551576315</v>
      </c>
      <c r="H66" s="13" t="s">
        <v>74</v>
      </c>
      <c r="I66" s="9">
        <v>104</v>
      </c>
      <c r="J66" s="9">
        <v>112</v>
      </c>
      <c r="K66" s="9">
        <v>123</v>
      </c>
      <c r="L66" s="9">
        <v>130</v>
      </c>
      <c r="M66" s="9">
        <v>142</v>
      </c>
      <c r="N66" s="9">
        <v>148</v>
      </c>
      <c r="O66" s="9">
        <v>159</v>
      </c>
      <c r="P66" s="9">
        <v>176</v>
      </c>
      <c r="Q66" s="9">
        <v>188</v>
      </c>
    </row>
    <row r="67" spans="1:17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Bulgaria</v>
      </c>
      <c r="D67" s="6">
        <f>MAX(I67:CL67)</f>
        <v>187</v>
      </c>
      <c r="E67" s="6">
        <f>IF(COUNTIF(I67:XFD67,"&gt;"&amp;0)=0,,HLOOKUP(COUNTIF(I67:XFD67,"&gt;"&amp;0)-1,I$1:XFD67,A67+1,FALSE))</f>
        <v>187</v>
      </c>
      <c r="F67" s="7">
        <f>IF(COUNTIF(I67:XFD67,"&gt;"&amp;0)=0,,HLOOKUP(COUNTIF(I67:XFD67,"&gt;"&amp;0)-MIN($F$1+1,COUNTIF(I67:XFD67,"&gt;"&amp;0)),I$1:XFD67,A67+1,FALSE))</f>
        <v>127</v>
      </c>
      <c r="G67" s="8">
        <f>IF(COUNTIF(I67:XFD67,"&gt;"&amp;0)=0,,(E67/F67)^(1/MIN(COUNTIF(I67:XFD67,"&gt;"&amp;0)-1,$F$1)))</f>
        <v>1.2134417764696788</v>
      </c>
      <c r="H67" s="15" t="s">
        <v>199</v>
      </c>
      <c r="I67" s="9">
        <v>127</v>
      </c>
      <c r="J67" s="9">
        <v>163</v>
      </c>
      <c r="K67" s="9">
        <v>187</v>
      </c>
    </row>
    <row r="68" spans="1:17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Slovakia</v>
      </c>
      <c r="D68" s="6">
        <f>MAX(I68:CL68)</f>
        <v>185</v>
      </c>
      <c r="E68" s="6">
        <f>IF(COUNTIF(I68:XFD68,"&gt;"&amp;0)=0,,HLOOKUP(COUNTIF(I68:XFD68,"&gt;"&amp;0)-1,I$1:XFD68,A68+1,FALSE))</f>
        <v>185</v>
      </c>
      <c r="F68" s="7">
        <f>IF(COUNTIF(I68:XFD68,"&gt;"&amp;0)=0,,HLOOKUP(COUNTIF(I68:XFD68,"&gt;"&amp;0)-MIN($F$1+1,COUNTIF(I68:XFD68,"&gt;"&amp;0)),I$1:XFD68,A68+1,FALSE))</f>
        <v>105</v>
      </c>
      <c r="G68" s="8">
        <f>IF(COUNTIF(I68:XFD68,"&gt;"&amp;0)=0,,(E68/F68)^(1/MIN(COUNTIF(I68:XFD68,"&gt;"&amp;0)-1,$F$1)))</f>
        <v>1.1521144067184579</v>
      </c>
      <c r="H68" s="13" t="s">
        <v>162</v>
      </c>
      <c r="I68" s="9">
        <v>105</v>
      </c>
      <c r="J68" s="9">
        <v>123</v>
      </c>
      <c r="K68" s="9">
        <v>137</v>
      </c>
      <c r="L68" s="9">
        <v>178</v>
      </c>
      <c r="M68" s="9">
        <v>185</v>
      </c>
    </row>
    <row r="69" spans="1:17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Taiwan*</v>
      </c>
      <c r="D69" s="6">
        <f>MAX(I69:CL69)</f>
        <v>169</v>
      </c>
      <c r="E69" s="6">
        <f>IF(COUNTIF(I69:XFD69,"&gt;"&amp;0)=0,,HLOOKUP(COUNTIF(I69:XFD69,"&gt;"&amp;0)-1,I$1:XFD69,A69+1,FALSE))</f>
        <v>169</v>
      </c>
      <c r="F69" s="7">
        <f>IF(COUNTIF(I69:XFD69,"&gt;"&amp;0)=0,,HLOOKUP(COUNTIF(I69:XFD69,"&gt;"&amp;0)-MIN($F$1+1,COUNTIF(I69:XFD69,"&gt;"&amp;0)),I$1:XFD69,A69+1,FALSE))</f>
        <v>100</v>
      </c>
      <c r="G69" s="8">
        <f>IF(COUNTIF(I69:XFD69,"&gt;"&amp;0)=0,,(E69/F69)^(1/MIN(COUNTIF(I69:XFD69,"&gt;"&amp;0)-1,$F$1)))</f>
        <v>1.1401754250991381</v>
      </c>
      <c r="H69" s="13" t="s">
        <v>342</v>
      </c>
      <c r="I69" s="9">
        <v>100</v>
      </c>
      <c r="J69" s="9">
        <v>108</v>
      </c>
      <c r="K69" s="9">
        <v>135</v>
      </c>
      <c r="L69" s="9">
        <v>153</v>
      </c>
      <c r="M69" s="9">
        <v>169</v>
      </c>
    </row>
    <row r="70" spans="1:17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San Marino</v>
      </c>
      <c r="D70" s="6">
        <f>MAX(I70:CL70)</f>
        <v>160</v>
      </c>
      <c r="E70" s="6">
        <f>IF(COUNTIF(I70:XFD70,"&gt;"&amp;0)=0,,HLOOKUP(COUNTIF(I70:XFD70,"&gt;"&amp;0)-1,I$1:XFD70,A70+1,FALSE))</f>
        <v>160</v>
      </c>
      <c r="F70" s="7">
        <f>IF(COUNTIF(I70:XFD70,"&gt;"&amp;0)=0,,HLOOKUP(COUNTIF(I70:XFD70,"&gt;"&amp;0)-MIN($F$1+1,COUNTIF(I70:XFD70,"&gt;"&amp;0)),I$1:XFD70,A70+1,FALSE))</f>
        <v>109</v>
      </c>
      <c r="G70" s="8">
        <f>IF(COUNTIF(I70:XFD70,"&gt;"&amp;0)=0,,(E70/F70)^(1/MIN(COUNTIF(I70:XFD70,"&gt;"&amp;0)-1,$F$1)))</f>
        <v>1.0797884978145003</v>
      </c>
      <c r="H70" s="13" t="s">
        <v>90</v>
      </c>
      <c r="I70" s="9">
        <v>101</v>
      </c>
      <c r="J70" s="9">
        <v>109</v>
      </c>
      <c r="K70" s="9">
        <v>109</v>
      </c>
      <c r="L70" s="9">
        <v>119</v>
      </c>
      <c r="M70" s="9">
        <v>119</v>
      </c>
      <c r="N70" s="9">
        <v>144</v>
      </c>
      <c r="O70" s="9">
        <v>144</v>
      </c>
      <c r="P70" s="9">
        <v>160</v>
      </c>
    </row>
    <row r="71" spans="1:17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United Arab Emirates</v>
      </c>
      <c r="D71" s="6">
        <f>MAX(I71:CL71)</f>
        <v>153</v>
      </c>
      <c r="E71" s="6">
        <f>IF(COUNTIF(I71:XFD71,"&gt;"&amp;0)=0,,HLOOKUP(COUNTIF(I71:XFD71,"&gt;"&amp;0)-1,I$1:XFD71,A71+1,FALSE))</f>
        <v>153</v>
      </c>
      <c r="F71" s="7">
        <f>IF(COUNTIF(I71:XFD71,"&gt;"&amp;0)=0,,HLOOKUP(COUNTIF(I71:XFD71,"&gt;"&amp;0)-MIN($F$1+1,COUNTIF(I71:XFD71,"&gt;"&amp;0)),I$1:XFD71,A71+1,FALSE))</f>
        <v>113</v>
      </c>
      <c r="G71" s="8">
        <f>IF(COUNTIF(I71:XFD71,"&gt;"&amp;0)=0,,(E71/F71)^(1/MIN(COUNTIF(I71:XFD71,"&gt;"&amp;0)-1,$F$1)))</f>
        <v>1.0787063786640469</v>
      </c>
      <c r="H71" s="13" t="s">
        <v>55</v>
      </c>
      <c r="I71" s="9">
        <v>113</v>
      </c>
      <c r="J71" s="9">
        <v>140</v>
      </c>
      <c r="K71" s="9">
        <v>140</v>
      </c>
      <c r="L71" s="9">
        <v>153</v>
      </c>
      <c r="M71" s="9">
        <v>153</v>
      </c>
    </row>
    <row r="72" spans="1:17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Latvia</v>
      </c>
      <c r="D72" s="6">
        <f>MAX(I72:CL72)</f>
        <v>139</v>
      </c>
      <c r="E72" s="6">
        <f>IF(COUNTIF(I72:XFD72,"&gt;"&amp;0)=0,,HLOOKUP(COUNTIF(I72:XFD72,"&gt;"&amp;0)-1,I$1:XFD72,A72+1,FALSE))</f>
        <v>139</v>
      </c>
      <c r="F72" s="7">
        <f>IF(COUNTIF(I72:XFD72,"&gt;"&amp;0)=0,,HLOOKUP(COUNTIF(I72:XFD72,"&gt;"&amp;0)-MIN($F$1+1,COUNTIF(I72:XFD72,"&gt;"&amp;0)),I$1:XFD72,A72+1,FALSE))</f>
        <v>111</v>
      </c>
      <c r="G72" s="8">
        <f>IF(COUNTIF(I72:XFD72,"&gt;"&amp;0)=0,,(E72/F72)^(1/MIN(COUNTIF(I72:XFD72,"&gt;"&amp;0)-1,$F$1)))</f>
        <v>1.1190407732751531</v>
      </c>
      <c r="H72" s="13" t="s">
        <v>111</v>
      </c>
      <c r="I72" s="9">
        <v>111</v>
      </c>
      <c r="J72" s="9">
        <v>124</v>
      </c>
      <c r="K72" s="9">
        <v>139</v>
      </c>
    </row>
    <row r="73" spans="1:17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Costa Rica</v>
      </c>
      <c r="D73" s="6">
        <f>MAX(I73:CL73)</f>
        <v>134</v>
      </c>
      <c r="E73" s="6">
        <f>IF(COUNTIF(I73:XFD73,"&gt;"&amp;0)=0,,HLOOKUP(COUNTIF(I73:XFD73,"&gt;"&amp;0)-1,I$1:XFD73,A73+1,FALSE))</f>
        <v>134</v>
      </c>
      <c r="F73" s="7">
        <f>IF(COUNTIF(I73:XFD73,"&gt;"&amp;0)=0,,HLOOKUP(COUNTIF(I73:XFD73,"&gt;"&amp;0)-MIN($F$1+1,COUNTIF(I73:XFD73,"&gt;"&amp;0)),I$1:XFD73,A73+1,FALSE))</f>
        <v>117</v>
      </c>
      <c r="G73" s="8">
        <f>IF(COUNTIF(I73:XFD73,"&gt;"&amp;0)=0,,(E73/F73)^(1/MIN(COUNTIF(I73:XFD73,"&gt;"&amp;0)-1,$F$1)))</f>
        <v>1.1452991452991452</v>
      </c>
      <c r="H73" s="13" t="s">
        <v>159</v>
      </c>
      <c r="I73" s="9">
        <v>117</v>
      </c>
      <c r="J73" s="9">
        <v>134</v>
      </c>
    </row>
    <row r="74" spans="1:17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Hungary</v>
      </c>
      <c r="D74" s="6">
        <f>MAX(I74:CL74)</f>
        <v>131</v>
      </c>
      <c r="E74" s="6">
        <f>IF(COUNTIF(I74:XFD74,"&gt;"&amp;0)=0,,HLOOKUP(COUNTIF(I74:XFD74,"&gt;"&amp;0)-1,I$1:XFD74,A74+1,FALSE))</f>
        <v>131</v>
      </c>
      <c r="F74" s="7">
        <f>IF(COUNTIF(I74:XFD74,"&gt;"&amp;0)=0,,HLOOKUP(COUNTIF(I74:XFD74,"&gt;"&amp;0)-MIN($F$1+1,COUNTIF(I74:XFD74,"&gt;"&amp;0)),I$1:XFD74,A74+1,FALSE))</f>
        <v>103</v>
      </c>
      <c r="G74" s="8">
        <f>IF(COUNTIF(I74:XFD74,"&gt;"&amp;0)=0,,(E74/F74)^(1/MIN(COUNTIF(I74:XFD74,"&gt;"&amp;0)-1,$F$1)))</f>
        <v>1.2718446601941749</v>
      </c>
      <c r="H74" s="13" t="s">
        <v>132</v>
      </c>
      <c r="I74" s="9">
        <v>103</v>
      </c>
      <c r="J74" s="9">
        <v>131</v>
      </c>
    </row>
    <row r="75" spans="1:17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Lithuania</v>
      </c>
      <c r="D75" s="6">
        <f>MAX(I75:CL75)</f>
        <v>131</v>
      </c>
      <c r="E75" s="6">
        <f>IF(COUNTIF(I75:XFD75,"&gt;"&amp;0)=0,,HLOOKUP(COUNTIF(I75:XFD75,"&gt;"&amp;0)-1,I$1:XFD75,A75+1,FALSE))</f>
        <v>131</v>
      </c>
      <c r="F75" s="7">
        <f>IF(COUNTIF(I75:XFD75,"&gt;"&amp;0)=0,,HLOOKUP(COUNTIF(I75:XFD75,"&gt;"&amp;0)-MIN($F$1+1,COUNTIF(I75:XFD75,"&gt;"&amp;0)),I$1:XFD75,A75+1,FALSE))</f>
        <v>131</v>
      </c>
      <c r="G75" s="8" t="e">
        <f>IF(COUNTIF(I75:XFD75,"&gt;"&amp;0)=0,,(E75/F75)^(1/MIN(COUNTIF(I75:XFD75,"&gt;"&amp;0)-1,$F$1)))</f>
        <v>#DIV/0!</v>
      </c>
      <c r="H75" s="13" t="s">
        <v>93</v>
      </c>
      <c r="I75" s="9">
        <v>131</v>
      </c>
    </row>
    <row r="76" spans="1:17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Bosnia and Herzegovina</v>
      </c>
      <c r="D76" s="6">
        <f>MAX(I76:CL76)</f>
        <v>126</v>
      </c>
      <c r="E76" s="6">
        <f>IF(COUNTIF(I76:XFD76,"&gt;"&amp;0)=0,,HLOOKUP(COUNTIF(I76:XFD76,"&gt;"&amp;0)-1,I$1:XFD76,A76+1,FALSE))</f>
        <v>126</v>
      </c>
      <c r="F76" s="7">
        <f>IF(COUNTIF(I76:XFD76,"&gt;"&amp;0)=0,,HLOOKUP(COUNTIF(I76:XFD76,"&gt;"&amp;0)-MIN($F$1+1,COUNTIF(I76:XFD76,"&gt;"&amp;0)),I$1:XFD76,A76+1,FALSE))</f>
        <v>126</v>
      </c>
      <c r="G76" s="8" t="e">
        <f>IF(COUNTIF(I76:XFD76,"&gt;"&amp;0)=0,,(E76/F76)^(1/MIN(COUNTIF(I76:XFD76,"&gt;"&amp;0)-1,$F$1)))</f>
        <v>#DIV/0!</v>
      </c>
      <c r="H76" s="13" t="s">
        <v>140</v>
      </c>
      <c r="I76" s="9">
        <v>126</v>
      </c>
    </row>
    <row r="77" spans="1:17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Morocco</v>
      </c>
      <c r="D77" s="6">
        <f>MAX(I77:CL77)</f>
        <v>115</v>
      </c>
      <c r="E77" s="6">
        <f>IF(COUNTIF(I77:XFD77,"&gt;"&amp;0)=0,,HLOOKUP(COUNTIF(I77:XFD77,"&gt;"&amp;0)-1,I$1:XFD77,A77+1,FALSE))</f>
        <v>115</v>
      </c>
      <c r="F77" s="7">
        <f>IF(COUNTIF(I77:XFD77,"&gt;"&amp;0)=0,,HLOOKUP(COUNTIF(I77:XFD77,"&gt;"&amp;0)-MIN($F$1+1,COUNTIF(I77:XFD77,"&gt;"&amp;0)),I$1:XFD77,A77+1,FALSE))</f>
        <v>115</v>
      </c>
      <c r="G77" s="8" t="e">
        <f>IF(COUNTIF(I77:XFD77,"&gt;"&amp;0)=0,,(E77/F77)^(1/MIN(COUNTIF(I77:XFD77,"&gt;"&amp;0)-1,$F$1)))</f>
        <v>#DIV/0!</v>
      </c>
      <c r="H77" s="13" t="s">
        <v>112</v>
      </c>
      <c r="I77" s="9">
        <v>115</v>
      </c>
    </row>
    <row r="78" spans="1:17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North Macedonia</v>
      </c>
      <c r="D78" s="6">
        <f>MAX(I78:CL78)</f>
        <v>114</v>
      </c>
      <c r="E78" s="6">
        <f>IF(COUNTIF(I78:XFD78,"&gt;"&amp;0)=0,,HLOOKUP(COUNTIF(I78:XFD78,"&gt;"&amp;0)-1,I$1:XFD78,A78+1,FALSE))</f>
        <v>114</v>
      </c>
      <c r="F78" s="7">
        <f>IF(COUNTIF(I78:XFD78,"&gt;"&amp;0)=0,,HLOOKUP(COUNTIF(I78:XFD78,"&gt;"&amp;0)-MIN($F$1+1,COUNTIF(I78:XFD78,"&gt;"&amp;0)),I$1:XFD78,A78+1,FALSE))</f>
        <v>114</v>
      </c>
      <c r="G78" s="8" t="e">
        <f>IF(COUNTIF(I78:XFD78,"&gt;"&amp;0)=0,,(E78/F78)^(1/MIN(COUNTIF(I78:XFD78,"&gt;"&amp;0)-1,$F$1)))</f>
        <v>#DIV/0!</v>
      </c>
      <c r="H78" s="13" t="s">
        <v>84</v>
      </c>
      <c r="I78" s="9">
        <v>114</v>
      </c>
    </row>
    <row r="79" spans="1:17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Vietnam</v>
      </c>
      <c r="D79" s="6">
        <f>MAX(I79:CL79)</f>
        <v>113</v>
      </c>
      <c r="E79" s="6">
        <f>IF(COUNTIF(I79:XFD79,"&gt;"&amp;0)=0,,HLOOKUP(COUNTIF(I79:XFD79,"&gt;"&amp;0)-1,I$1:XFD79,A79+1,FALSE))</f>
        <v>113</v>
      </c>
      <c r="F79" s="7">
        <f>IF(COUNTIF(I79:XFD79,"&gt;"&amp;0)=0,,HLOOKUP(COUNTIF(I79:XFD79,"&gt;"&amp;0)-MIN($F$1+1,COUNTIF(I79:XFD79,"&gt;"&amp;0)),I$1:XFD79,A79+1,FALSE))</f>
        <v>113</v>
      </c>
      <c r="G79" s="8" t="e">
        <f>IF(COUNTIF(I79:XFD79,"&gt;"&amp;0)=0,,(E79/F79)^(1/MIN(COUNTIF(I79:XFD79,"&gt;"&amp;0)-1,$F$1)))</f>
        <v>#DIV/0!</v>
      </c>
      <c r="H79" s="13" t="s">
        <v>343</v>
      </c>
      <c r="I79" s="9">
        <v>113</v>
      </c>
    </row>
    <row r="80" spans="1:17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Andorra</v>
      </c>
      <c r="D80" s="6">
        <f>MAX(I80:CL80)</f>
        <v>113</v>
      </c>
      <c r="E80" s="6">
        <f>IF(COUNTIF(I80:XFD80,"&gt;"&amp;0)=0,,HLOOKUP(COUNTIF(I80:XFD80,"&gt;"&amp;0)-1,I$1:XFD80,A80+1,FALSE))</f>
        <v>113</v>
      </c>
      <c r="F80" s="7">
        <f>IF(COUNTIF(I80:XFD80,"&gt;"&amp;0)=0,,HLOOKUP(COUNTIF(I80:XFD80,"&gt;"&amp;0)-MIN($F$1+1,COUNTIF(I80:XFD80,"&gt;"&amp;0)),I$1:XFD80,A80+1,FALSE))</f>
        <v>113</v>
      </c>
      <c r="G80" s="8" t="e">
        <f>IF(COUNTIF(I80:XFD80,"&gt;"&amp;0)=0,,(E80/F80)^(1/MIN(COUNTIF(I80:XFD80,"&gt;"&amp;0)-1,$F$1)))</f>
        <v>#DIV/0!</v>
      </c>
      <c r="H80" s="13" t="s">
        <v>109</v>
      </c>
      <c r="I80" s="9">
        <v>113</v>
      </c>
    </row>
    <row r="81" spans="1:9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Jordan</v>
      </c>
      <c r="D81" s="6">
        <f>MAX(I81:CL81)</f>
        <v>112</v>
      </c>
      <c r="E81" s="6">
        <f>IF(COUNTIF(I81:XFD81,"&gt;"&amp;0)=0,,HLOOKUP(COUNTIF(I81:XFD81,"&gt;"&amp;0)-1,I$1:XFD81,A81+1,FALSE))</f>
        <v>112</v>
      </c>
      <c r="F81" s="7">
        <f>IF(COUNTIF(I81:XFD81,"&gt;"&amp;0)=0,,HLOOKUP(COUNTIF(I81:XFD81,"&gt;"&amp;0)-MIN($F$1+1,COUNTIF(I81:XFD81,"&gt;"&amp;0)),I$1:XFD81,A81+1,FALSE))</f>
        <v>112</v>
      </c>
      <c r="G81" s="8" t="e">
        <f>IF(COUNTIF(I81:XFD81,"&gt;"&amp;0)=0,,(E81/F81)^(1/MIN(COUNTIF(I81:XFD81,"&gt;"&amp;0)-1,$F$1)))</f>
        <v>#DIV/0!</v>
      </c>
      <c r="H81" s="13" t="s">
        <v>125</v>
      </c>
      <c r="I81" s="9">
        <v>112</v>
      </c>
    </row>
    <row r="82" spans="1:9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MAX(I82:CL82)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9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MAX(I83:CL83)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9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MAX(I84:CL84)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9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MAX(I85:CL85)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9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MAX(I86:CL86)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9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MAX(I87:CL87)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9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MAX(I88:CL88)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9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MAX(I89:CL89)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9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9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9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9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9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9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9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topLeftCell="G1" workbookViewId="0">
      <selection activeCell="I5" sqref="I5:BQ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58108</v>
      </c>
      <c r="E5" s="6">
        <f>IF(COUNTIF(I5:XFD5,"&gt;"&amp;0)=0,,HLOOKUP(COUNTIF(I5:XFD5,"&gt;"&amp;0)-1,I$1:XFD5,A5+1,FALSE))</f>
        <v>5770</v>
      </c>
      <c r="F5" s="7">
        <f>IF(COUNTIF(I5:XFD5,"&gt;"&amp;0)=0,,HLOOKUP(COUNTIF(I5:XFD5,"&gt;"&amp;0)-MIN($F$1+1,COUNTIF(I5:XFD5,"&gt;"&amp;0)),I$1:XFD5,A5+1,FALSE))</f>
        <v>6189</v>
      </c>
      <c r="G5" s="8">
        <f t="shared" si="9"/>
        <v>0.98607753807760912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10">
        <v>15806</v>
      </c>
      <c r="U5" s="10">
        <v>18677</v>
      </c>
      <c r="V5" s="11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  <c r="BQ5" s="9">
        <v>5770</v>
      </c>
      <c r="BR5" s="9">
        <v>7372</v>
      </c>
      <c r="BS5" s="9">
        <v>6731</v>
      </c>
      <c r="BT5" s="9">
        <v>6189</v>
      </c>
      <c r="BU5" s="9">
        <v>5770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46638</v>
      </c>
      <c r="E6" s="6">
        <f>IF(COUNTIF(I6:XFD6,"&gt;"&amp;0)=0,,HLOOKUP(COUNTIF(I6:XFD6,"&gt;"&amp;0)-1,I$1:XFD6,A6+1,FALSE))</f>
        <v>46638</v>
      </c>
      <c r="F6" s="7">
        <f>IF(COUNTIF(I6:XFD6,"&gt;"&amp;0)=0,,HLOOKUP(COUNTIF(I6:XFD6,"&gt;"&amp;0)-MIN($F$1+1,COUNTIF(I6:XFD6,"&gt;"&amp;0)),I$1:XFD6,A6+1,FALSE))</f>
        <v>26062</v>
      </c>
      <c r="G6" s="8">
        <f t="shared" ref="G6:G69" si="15">IF(COUNTIF(I6:XFD6,"&gt;"&amp;0)=0,,(E6/F6)^(1/MIN(COUNTIF(I6:XFD6,"&gt;"&amp;0)-1,$F$1)))</f>
        <v>1.1234310824752558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  <c r="AK6" s="9">
        <v>46638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12022</v>
      </c>
      <c r="E7" s="6">
        <f>IF(COUNTIF(I7:XFD7,"&gt;"&amp;0)=0,,HLOOKUP(COUNTIF(I7:XFD7,"&gt;"&amp;0)-1,I$1:XFD7,A7+1,FALSE))</f>
        <v>12022</v>
      </c>
      <c r="F7" s="7">
        <f>IF(COUNTIF(I7:XFD7,"&gt;"&amp;0)=0,,HLOOKUP(COUNTIF(I7:XFD7,"&gt;"&amp;0)-MIN($F$1+1,COUNTIF(I7:XFD7,"&gt;"&amp;0)),I$1:XFD7,A7+1,FALSE))</f>
        <v>9792</v>
      </c>
      <c r="G7" s="8">
        <f t="shared" si="15"/>
        <v>1.0418880664931098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  <c r="AH7" s="9">
        <v>12022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0</v>
      </c>
      <c r="C8" s="9" t="str">
        <f t="shared" si="13"/>
        <v>Korea, South</v>
      </c>
      <c r="D8" s="6">
        <f t="shared" si="14"/>
        <v>7577</v>
      </c>
      <c r="E8" s="6">
        <f>IF(COUNTIF(I8:XFD8,"&gt;"&amp;0)=0,,HLOOKUP(COUNTIF(I8:XFD8,"&gt;"&amp;0)-1,I$1:XFD8,A8+1,FALSE))</f>
        <v>5884</v>
      </c>
      <c r="F8" s="7">
        <f>IF(COUNTIF(I8:XFD8,"&gt;"&amp;0)=0,,HLOOKUP(COUNTIF(I8:XFD8,"&gt;"&amp;0)-MIN($F$1+1,COUNTIF(I8:XFD8,"&gt;"&amp;0)),I$1:XFD8,A8+1,FALSE))</f>
        <v>6832</v>
      </c>
      <c r="G8" s="8">
        <f t="shared" si="15"/>
        <v>0.97056574935484907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  <c r="AN8" s="9">
        <v>5884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Spain</v>
      </c>
      <c r="D9" s="6">
        <f t="shared" si="14"/>
        <v>24421</v>
      </c>
      <c r="E9" s="6">
        <f>IF(COUNTIF(I9:XFD9,"&gt;"&amp;0)=0,,HLOOKUP(COUNTIF(I9:XFD9,"&gt;"&amp;0)-1,I$1:XFD9,A9+1,FALSE))</f>
        <v>24421</v>
      </c>
      <c r="F9" s="7">
        <f>IF(COUNTIF(I9:XFD9,"&gt;"&amp;0)=0,,HLOOKUP(COUNTIF(I9:XFD9,"&gt;"&amp;0)-MIN($F$1+1,COUNTIF(I9:XFD9,"&gt;"&amp;0)),I$1:XFD9,A9+1,FALSE))</f>
        <v>10187</v>
      </c>
      <c r="G9" s="8">
        <f t="shared" si="15"/>
        <v>1.191086843361576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  <c r="AC9" s="9">
        <v>24421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24513</v>
      </c>
      <c r="E10" s="6">
        <f>IF(COUNTIF(I10:XFD10,"&gt;"&amp;0)=0,,HLOOKUP(COUNTIF(I10:XFD10,"&gt;"&amp;0)-1,I$1:XFD10,A10+1,FALSE))</f>
        <v>24513</v>
      </c>
      <c r="F10" s="7">
        <f>IF(COUNTIF(I10:XFD10,"&gt;"&amp;0)=0,,HLOOKUP(COUNTIF(I10:XFD10,"&gt;"&amp;0)-MIN($F$1+1,COUNTIF(I10:XFD10,"&gt;"&amp;0)),I$1:XFD10,A10+1,FALSE))</f>
        <v>9166</v>
      </c>
      <c r="G10" s="8">
        <f t="shared" si="15"/>
        <v>1.2174281022004543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  <c r="AD10" s="9">
        <v>24513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13857</v>
      </c>
      <c r="E11" s="6">
        <f>IF(COUNTIF(I11:XFD11,"&gt;"&amp;0)=0,,HLOOKUP(COUNTIF(I11:XFD11,"&gt;"&amp;0)-1,I$1:XFD11,A11+1,FALSE))</f>
        <v>13296</v>
      </c>
      <c r="F11" s="7">
        <f>IF(COUNTIF(I11:XFD11,"&gt;"&amp;0)=0,,HLOOKUP(COUNTIF(I11:XFD11,"&gt;"&amp;0)-MIN($F$1+1,COUNTIF(I11:XFD11,"&gt;"&amp;0)),I$1:XFD11,A11+1,FALSE))</f>
        <v>7539</v>
      </c>
      <c r="G11" s="8">
        <f t="shared" si="15"/>
        <v>1.120163591160255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  <c r="AC11" s="9">
        <v>12264</v>
      </c>
      <c r="AD11" s="9">
        <v>13857</v>
      </c>
      <c r="AE11" s="9">
        <v>13296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32855</v>
      </c>
      <c r="E12" s="6">
        <f>IF(COUNTIF(I12:XFD12,"&gt;"&amp;0)=0,,HLOOKUP(COUNTIF(I12:XFD12,"&gt;"&amp;0)-1,I$1:XFD12,A12+1,FALSE))</f>
        <v>32855</v>
      </c>
      <c r="F12" s="7">
        <f>IF(COUNTIF(I12:XFD12,"&gt;"&amp;0)=0,,HLOOKUP(COUNTIF(I12:XFD12,"&gt;"&amp;0)-MIN($F$1+1,COUNTIF(I12:XFD12,"&gt;"&amp;0)),I$1:XFD12,A12+1,FALSE))</f>
        <v>6296</v>
      </c>
      <c r="G12" s="8">
        <f t="shared" si="15"/>
        <v>1.3915773470951609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  <c r="AB12" s="9">
        <v>32855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7016</v>
      </c>
      <c r="E13" s="6">
        <f>IF(COUNTIF(I13:XFD13,"&gt;"&amp;0)=0,,HLOOKUP(COUNTIF(I13:XFD13,"&gt;"&amp;0)-1,I$1:XFD13,A13+1,FALSE))</f>
        <v>7016</v>
      </c>
      <c r="F13" s="7">
        <f>IF(COUNTIF(I13:XFD13,"&gt;"&amp;0)=0,,HLOOKUP(COUNTIF(I13:XFD13,"&gt;"&amp;0)-MIN($F$1+1,COUNTIF(I13:XFD13,"&gt;"&amp;0)),I$1:XFD13,A13+1,FALSE))</f>
        <v>2669</v>
      </c>
      <c r="G13" s="8">
        <f t="shared" si="15"/>
        <v>1.213244137136787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  <c r="Z13" s="9">
        <v>7016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2375</v>
      </c>
      <c r="E14" s="6">
        <f>IF(COUNTIF(I14:XFD14,"&gt;"&amp;0)=0,,HLOOKUP(COUNTIF(I14:XFD14,"&gt;"&amp;0)-1,I$1:XFD14,A14+1,FALSE))</f>
        <v>2375</v>
      </c>
      <c r="F14" s="7">
        <f>IF(COUNTIF(I14:XFD14,"&gt;"&amp;0)=0,,HLOOKUP(COUNTIF(I14:XFD14,"&gt;"&amp;0)-MIN($F$1+1,COUNTIF(I14:XFD14,"&gt;"&amp;0)),I$1:XFD14,A14+1,FALSE))</f>
        <v>1459</v>
      </c>
      <c r="G14" s="8">
        <f t="shared" si="15"/>
        <v>1.1023554775117623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  <c r="Y14" s="9">
        <v>2375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1897</v>
      </c>
      <c r="E15" s="6">
        <f>IF(COUNTIF(I15:XFD15,"&gt;"&amp;0)=0,,HLOOKUP(COUNTIF(I15:XFD15,"&gt;"&amp;0)-1,I$1:XFD15,A15+1,FALSE))</f>
        <v>1897</v>
      </c>
      <c r="F15" s="7">
        <f>IF(COUNTIF(I15:XFD15,"&gt;"&amp;0)=0,,HLOOKUP(COUNTIF(I15:XFD15,"&gt;"&amp;0)-MIN($F$1+1,COUNTIF(I15:XFD15,"&gt;"&amp;0)),I$1:XFD15,A15+1,FALSE))</f>
        <v>1182</v>
      </c>
      <c r="G15" s="8">
        <f t="shared" si="15"/>
        <v>1.0992335392007746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  <c r="Y15" s="9">
        <v>1897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1500</v>
      </c>
      <c r="E16" s="6">
        <f>IF(COUNTIF(I16:XFD16,"&gt;"&amp;0)=0,,HLOOKUP(COUNTIF(I16:XFD16,"&gt;"&amp;0)-1,I$1:XFD16,A16+1,FALSE))</f>
        <v>1500</v>
      </c>
      <c r="F16" s="7">
        <f>IF(COUNTIF(I16:XFD16,"&gt;"&amp;0)=0,,HLOOKUP(COUNTIF(I16:XFD16,"&gt;"&amp;0)-MIN($F$1+1,COUNTIF(I16:XFD16,"&gt;"&amp;0)),I$1:XFD16,A16+1,FALSE))</f>
        <v>1020</v>
      </c>
      <c r="G16" s="8">
        <f t="shared" si="15"/>
        <v>1.0801851873035635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  <c r="U16" s="9">
        <v>1500</v>
      </c>
    </row>
    <row r="17" spans="1:50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4034</v>
      </c>
      <c r="E17" s="6">
        <f>IF(COUNTIF(I17:XFD17,"&gt;"&amp;0)=0,,HLOOKUP(COUNTIF(I17:XFD17,"&gt;"&amp;0)-1,I$1:XFD17,A17+1,FALSE))</f>
        <v>4034</v>
      </c>
      <c r="F17" s="7">
        <f>IF(COUNTIF(I17:XFD17,"&gt;"&amp;0)=0,,HLOOKUP(COUNTIF(I17:XFD17,"&gt;"&amp;0)-MIN($F$1+1,COUNTIF(I17:XFD17,"&gt;"&amp;0)),I$1:XFD17,A17+1,FALSE))</f>
        <v>1666</v>
      </c>
      <c r="G17" s="8">
        <f t="shared" si="15"/>
        <v>1.1934718484845419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  <c r="Y17" s="9">
        <v>4034</v>
      </c>
    </row>
    <row r="18" spans="1:50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5392</v>
      </c>
      <c r="E18" s="6">
        <f>IF(COUNTIF(I18:XFD18,"&gt;"&amp;0)=0,,HLOOKUP(COUNTIF(I18:XFD18,"&gt;"&amp;0)-1,I$1:XFD18,A18+1,FALSE))</f>
        <v>5392</v>
      </c>
      <c r="F18" s="7">
        <f>IF(COUNTIF(I18:XFD18,"&gt;"&amp;0)=0,,HLOOKUP(COUNTIF(I18:XFD18,"&gt;"&amp;0)-MIN($F$1+1,COUNTIF(I18:XFD18,"&gt;"&amp;0)),I$1:XFD18,A18+1,FALSE))</f>
        <v>1851</v>
      </c>
      <c r="G18" s="8">
        <f t="shared" si="15"/>
        <v>1.2384220983930225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2511</v>
      </c>
      <c r="X18" s="9">
        <v>3769</v>
      </c>
      <c r="Y18" s="9">
        <v>4766</v>
      </c>
      <c r="Z18" s="9">
        <v>5392</v>
      </c>
    </row>
    <row r="19" spans="1:50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Japan</v>
      </c>
      <c r="D19" s="6">
        <f t="shared" si="14"/>
        <v>811</v>
      </c>
      <c r="E19" s="6">
        <f>IF(COUNTIF(I19:XFD19,"&gt;"&amp;0)=0,,HLOOKUP(COUNTIF(I19:XFD19,"&gt;"&amp;0)-1,I$1:XFD19,A19+1,FALSE))</f>
        <v>811</v>
      </c>
      <c r="F19" s="7">
        <f>IF(COUNTIF(I19:XFD19,"&gt;"&amp;0)=0,,HLOOKUP(COUNTIF(I19:XFD19,"&gt;"&amp;0)-MIN($F$1+1,COUNTIF(I19:XFD19,"&gt;"&amp;0)),I$1:XFD19,A19+1,FALSE))</f>
        <v>705</v>
      </c>
      <c r="G19" s="8">
        <f t="shared" si="15"/>
        <v>1.0284101337503289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  <c r="AM19" s="9">
        <v>811</v>
      </c>
    </row>
    <row r="20" spans="1:50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Cruise Ship</v>
      </c>
      <c r="D20" s="6">
        <f t="shared" si="14"/>
        <v>691</v>
      </c>
      <c r="E20" s="6">
        <f>IF(COUNTIF(I20:XFD20,"&gt;"&amp;0)=0,,HLOOKUP(COUNTIF(I20:XFD20,"&gt;"&amp;0)-1,I$1:XFD20,A20+1,FALSE))</f>
        <v>379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5"/>
        <v>1.0081091701340181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  <c r="AV20" s="9">
        <v>380</v>
      </c>
      <c r="AW20" s="9">
        <v>379</v>
      </c>
      <c r="AX20" s="9">
        <v>379</v>
      </c>
    </row>
    <row r="21" spans="1:50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3063</v>
      </c>
      <c r="E21" s="6">
        <f>IF(COUNTIF(I21:XFD21,"&gt;"&amp;0)=0,,HLOOKUP(COUNTIF(I21:XFD21,"&gt;"&amp;0)-1,I$1:XFD21,A21+1,FALSE))</f>
        <v>3063</v>
      </c>
      <c r="F21" s="7">
        <f>IF(COUNTIF(I21:XFD21,"&gt;"&amp;0)=0,,HLOOKUP(COUNTIF(I21:XFD21,"&gt;"&amp;0)-MIN($F$1+1,COUNTIF(I21:XFD21,"&gt;"&amp;0)),I$1:XFD21,A21+1,FALSE))</f>
        <v>1232</v>
      </c>
      <c r="G21" s="8">
        <f t="shared" si="15"/>
        <v>1.1997955803180858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  <c r="X21" s="9">
        <v>2485</v>
      </c>
      <c r="Y21" s="9">
        <v>3063</v>
      </c>
    </row>
    <row r="22" spans="1:50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Austria</v>
      </c>
      <c r="D22" s="6">
        <f t="shared" si="14"/>
        <v>3219</v>
      </c>
      <c r="E22" s="6">
        <f>IF(COUNTIF(I22:XFD22,"&gt;"&amp;0)=0,,HLOOKUP(COUNTIF(I22:XFD22,"&gt;"&amp;0)-1,I$1:XFD22,A22+1,FALSE))</f>
        <v>3219</v>
      </c>
      <c r="F22" s="7">
        <f>IF(COUNTIF(I22:XFD22,"&gt;"&amp;0)=0,,HLOOKUP(COUNTIF(I22:XFD22,"&gt;"&amp;0)-MIN($F$1+1,COUNTIF(I22:XFD22,"&gt;"&amp;0)),I$1:XFD22,A22+1,FALSE))</f>
        <v>1328</v>
      </c>
      <c r="G22" s="8">
        <f t="shared" si="15"/>
        <v>1.1937257998764215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  <c r="V22" s="9">
        <v>2797</v>
      </c>
      <c r="W22" s="9">
        <v>3219</v>
      </c>
    </row>
    <row r="23" spans="1:50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Qatar</v>
      </c>
      <c r="D23" s="6">
        <f t="shared" si="14"/>
        <v>461</v>
      </c>
      <c r="E23" s="6">
        <f>IF(COUNTIF(I23:XFD23,"&gt;"&amp;0)=0,,HLOOKUP(COUNTIF(I23:XFD23,"&gt;"&amp;0)-1,I$1:XFD23,A23+1,FALSE))</f>
        <v>461</v>
      </c>
      <c r="F23" s="7">
        <f>IF(COUNTIF(I23:XFD23,"&gt;"&amp;0)=0,,HLOOKUP(COUNTIF(I23:XFD23,"&gt;"&amp;0)-MIN($F$1+1,COUNTIF(I23:XFD23,"&gt;"&amp;0)),I$1:XFD23,A23+1,FALSE))</f>
        <v>435</v>
      </c>
      <c r="G23" s="8">
        <f t="shared" si="15"/>
        <v>1.011678064712062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  <c r="S23" s="9">
        <v>454</v>
      </c>
      <c r="T23" s="9">
        <v>461</v>
      </c>
    </row>
    <row r="24" spans="1:50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Australia</v>
      </c>
      <c r="D24" s="6">
        <f t="shared" si="14"/>
        <v>1219</v>
      </c>
      <c r="E24" s="6">
        <f>IF(COUNTIF(I24:XFD24,"&gt;"&amp;0)=0,,HLOOKUP(COUNTIF(I24:XFD24,"&gt;"&amp;0)-1,I$1:XFD24,A24+1,FALSE))</f>
        <v>1219</v>
      </c>
      <c r="F24" s="7">
        <f>IF(COUNTIF(I24:XFD24,"&gt;"&amp;0)=0,,HLOOKUP(COUNTIF(I24:XFD24,"&gt;"&amp;0)-MIN($F$1+1,COUNTIF(I24:XFD24,"&gt;"&amp;0)),I$1:XFD24,A24+1,FALSE))</f>
        <v>424</v>
      </c>
      <c r="G24" s="8">
        <f t="shared" si="15"/>
        <v>1.2351723745192793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  <c r="T24" s="9">
        <v>1038</v>
      </c>
      <c r="U24" s="9">
        <v>1219</v>
      </c>
    </row>
    <row r="25" spans="1:50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Singapore</v>
      </c>
      <c r="D25" s="6">
        <f t="shared" si="14"/>
        <v>309</v>
      </c>
      <c r="E25" s="6">
        <f>IF(COUNTIF(I25:XFD25,"&gt;"&amp;0)=0,,HLOOKUP(COUNTIF(I25:XFD25,"&gt;"&amp;0)-1,I$1:XFD25,A25+1,FALSE))</f>
        <v>309</v>
      </c>
      <c r="F25" s="7">
        <f>IF(COUNTIF(I25:XFD25,"&gt;"&amp;0)=0,,HLOOKUP(COUNTIF(I25:XFD25,"&gt;"&amp;0)-MIN($F$1+1,COUNTIF(I25:XFD25,"&gt;"&amp;0)),I$1:XFD25,A25+1,FALSE))</f>
        <v>152</v>
      </c>
      <c r="G25" s="8">
        <f t="shared" si="15"/>
        <v>1.1524523512431935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  <c r="AD25" s="9">
        <v>290</v>
      </c>
      <c r="AE25" s="9">
        <v>309</v>
      </c>
    </row>
    <row r="26" spans="1:50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Malaysia</v>
      </c>
      <c r="D26" s="6">
        <f t="shared" si="14"/>
        <v>1157</v>
      </c>
      <c r="E26" s="6">
        <f>IF(COUNTIF(I26:XFD26,"&gt;"&amp;0)=0,,HLOOKUP(COUNTIF(I26:XFD26,"&gt;"&amp;0)-1,I$1:XFD26,A26+1,FALSE))</f>
        <v>1157</v>
      </c>
      <c r="F26" s="7">
        <f>IF(COUNTIF(I26:XFD26,"&gt;"&amp;0)=0,,HLOOKUP(COUNTIF(I26:XFD26,"&gt;"&amp;0)-MIN($F$1+1,COUNTIF(I26:XFD26,"&gt;"&amp;0)),I$1:XFD26,A26+1,FALSE))</f>
        <v>622</v>
      </c>
      <c r="G26" s="8">
        <f t="shared" si="15"/>
        <v>1.1321620541269293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  <c r="U26" s="9">
        <v>1065</v>
      </c>
      <c r="V26" s="9">
        <v>1157</v>
      </c>
    </row>
    <row r="27" spans="1:50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Canada</v>
      </c>
      <c r="D27" s="6">
        <f t="shared" si="14"/>
        <v>1434</v>
      </c>
      <c r="E27" s="6">
        <f>IF(COUNTIF(I27:XFD27,"&gt;"&amp;0)=0,,HLOOKUP(COUNTIF(I27:XFD27,"&gt;"&amp;0)-1,I$1:XFD27,A27+1,FALSE))</f>
        <v>1434</v>
      </c>
      <c r="F27" s="7">
        <f>IF(COUNTIF(I27:XFD27,"&gt;"&amp;0)=0,,HLOOKUP(COUNTIF(I27:XFD27,"&gt;"&amp;0)-MIN($F$1+1,COUNTIF(I27:XFD27,"&gt;"&amp;0)),I$1:XFD27,A27+1,FALSE))</f>
        <v>464</v>
      </c>
      <c r="G27" s="8">
        <f t="shared" si="15"/>
        <v>1.2531591635026225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  <c r="S27" s="9">
        <v>1249</v>
      </c>
      <c r="T27" s="9">
        <v>1434</v>
      </c>
    </row>
    <row r="28" spans="1:50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Greece</v>
      </c>
      <c r="D28" s="6">
        <f t="shared" si="14"/>
        <v>590</v>
      </c>
      <c r="E28" s="6">
        <f>IF(COUNTIF(I28:XFD28,"&gt;"&amp;0)=0,,HLOOKUP(COUNTIF(I28:XFD28,"&gt;"&amp;0)-1,I$1:XFD28,A28+1,FALSE))</f>
        <v>590</v>
      </c>
      <c r="F28" s="7">
        <f>IF(COUNTIF(I28:XFD28,"&gt;"&amp;0)=0,,HLOOKUP(COUNTIF(I28:XFD28,"&gt;"&amp;0)-MIN($F$1+1,COUNTIF(I28:XFD28,"&gt;"&amp;0)),I$1:XFD28,A28+1,FALSE))</f>
        <v>374</v>
      </c>
      <c r="G28" s="8">
        <f t="shared" si="15"/>
        <v>1.0954588842943176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  <c r="Q28" s="9">
        <v>498</v>
      </c>
      <c r="R28" s="9">
        <v>590</v>
      </c>
    </row>
    <row r="29" spans="1:50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Bahrain</v>
      </c>
      <c r="D29" s="6">
        <f t="shared" si="14"/>
        <v>184</v>
      </c>
      <c r="E29" s="6">
        <f>IF(COUNTIF(I29:XFD29,"&gt;"&amp;0)=0,,HLOOKUP(COUNTIF(I29:XFD29,"&gt;"&amp;0)-1,I$1:XFD29,A29+1,FALSE))</f>
        <v>181</v>
      </c>
      <c r="F29" s="7">
        <f>IF(COUNTIF(I29:XFD29,"&gt;"&amp;0)=0,,HLOOKUP(COUNTIF(I29:XFD29,"&gt;"&amp;0)-MIN($F$1+1,COUNTIF(I29:XFD29,"&gt;"&amp;0)),I$1:XFD29,A29+1,FALSE))</f>
        <v>146</v>
      </c>
      <c r="G29" s="8">
        <f t="shared" si="15"/>
        <v>1.0439150139781959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  <c r="T29" s="9">
        <v>179</v>
      </c>
      <c r="U29" s="9">
        <v>181</v>
      </c>
    </row>
    <row r="30" spans="1:50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Israel</v>
      </c>
      <c r="D30" s="6">
        <f t="shared" si="14"/>
        <v>1033</v>
      </c>
      <c r="E30" s="6">
        <f>IF(COUNTIF(I30:XFD30,"&gt;"&amp;0)=0,,HLOOKUP(COUNTIF(I30:XFD30,"&gt;"&amp;0)-1,I$1:XFD30,A30+1,FALSE))</f>
        <v>1033</v>
      </c>
      <c r="F30" s="7">
        <f>IF(COUNTIF(I30:XFD30,"&gt;"&amp;0)=0,,HLOOKUP(COUNTIF(I30:XFD30,"&gt;"&amp;0)-MIN($F$1+1,COUNTIF(I30:XFD30,"&gt;"&amp;0)),I$1:XFD30,A30+1,FALSE))</f>
        <v>326</v>
      </c>
      <c r="G30" s="8">
        <f t="shared" si="15"/>
        <v>1.2594372793938364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  <c r="S30" s="9">
        <v>846</v>
      </c>
      <c r="T30" s="9">
        <v>1033</v>
      </c>
    </row>
    <row r="31" spans="1:50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Finland</v>
      </c>
      <c r="D31" s="6">
        <f t="shared" si="14"/>
        <v>615</v>
      </c>
      <c r="E31" s="6">
        <f>IF(COUNTIF(I31:XFD31,"&gt;"&amp;0)=0,,HLOOKUP(COUNTIF(I31:XFD31,"&gt;"&amp;0)-1,I$1:XFD31,A31+1,FALSE))</f>
        <v>615</v>
      </c>
      <c r="F31" s="7">
        <f>IF(COUNTIF(I31:XFD31,"&gt;"&amp;0)=0,,HLOOKUP(COUNTIF(I31:XFD31,"&gt;"&amp;0)-MIN($F$1+1,COUNTIF(I31:XFD31,"&gt;"&amp;0)),I$1:XFD31,A31+1,FALSE))</f>
        <v>311</v>
      </c>
      <c r="G31" s="8">
        <f t="shared" si="15"/>
        <v>1.1461011422094913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  <c r="Q31" s="9">
        <v>512</v>
      </c>
      <c r="R31" s="9">
        <v>615</v>
      </c>
    </row>
    <row r="32" spans="1:50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Brazil</v>
      </c>
      <c r="D32" s="6">
        <f t="shared" si="14"/>
        <v>1566</v>
      </c>
      <c r="E32" s="6">
        <f>IF(COUNTIF(I32:XFD32,"&gt;"&amp;0)=0,,HLOOKUP(COUNTIF(I32:XFD32,"&gt;"&amp;0)-1,I$1:XFD32,A32+1,FALSE))</f>
        <v>1566</v>
      </c>
      <c r="F32" s="7">
        <f>IF(COUNTIF(I32:XFD32,"&gt;"&amp;0)=0,,HLOOKUP(COUNTIF(I32:XFD32,"&gt;"&amp;0)-MIN($F$1+1,COUNTIF(I32:XFD32,"&gt;"&amp;0)),I$1:XFD32,A32+1,FALSE))</f>
        <v>318</v>
      </c>
      <c r="G32" s="8">
        <f t="shared" si="15"/>
        <v>1.3755390611392806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  <c r="Q32" s="9">
        <v>1004</v>
      </c>
      <c r="R32" s="9">
        <v>1566</v>
      </c>
    </row>
    <row r="33" spans="1:19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1113</v>
      </c>
      <c r="E33" s="6">
        <f>IF(COUNTIF(I33:XFD33,"&gt;"&amp;0)=0,,HLOOKUP(COUNTIF(I33:XFD33,"&gt;"&amp;0)-1,I$1:XFD33,A33+1,FALSE))</f>
        <v>1113</v>
      </c>
      <c r="F33" s="7">
        <f>IF(COUNTIF(I33:XFD33,"&gt;"&amp;0)=0,,HLOOKUP(COUNTIF(I33:XFD33,"&gt;"&amp;0)-MIN($F$1+1,COUNTIF(I33:XFD33,"&gt;"&amp;0)),I$1:XFD33,A33+1,FALSE))</f>
        <v>393</v>
      </c>
      <c r="G33" s="8">
        <f t="shared" si="15"/>
        <v>1.2314606040865543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  <c r="Q33" s="9">
        <v>989</v>
      </c>
      <c r="R33" s="9">
        <v>1113</v>
      </c>
    </row>
    <row r="34" spans="1:19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Slovenia</v>
      </c>
      <c r="D34" s="6">
        <f t="shared" si="14"/>
        <v>412</v>
      </c>
      <c r="E34" s="6">
        <f>IF(COUNTIF(I34:XFD34,"&gt;"&amp;0)=0,,HLOOKUP(COUNTIF(I34:XFD34,"&gt;"&amp;0)-1,I$1:XFD34,A34+1,FALSE))</f>
        <v>412</v>
      </c>
      <c r="F34" s="7">
        <f>IF(COUNTIF(I34:XFD34,"&gt;"&amp;0)=0,,HLOOKUP(COUNTIF(I34:XFD34,"&gt;"&amp;0)-MIN($F$1+1,COUNTIF(I34:XFD34,"&gt;"&amp;0)),I$1:XFD34,A34+1,FALSE))</f>
        <v>274</v>
      </c>
      <c r="G34" s="8">
        <f t="shared" si="15"/>
        <v>1.0849989818363348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  <c r="Q34" s="9">
        <v>382</v>
      </c>
      <c r="R34" s="9">
        <v>412</v>
      </c>
    </row>
    <row r="35" spans="1:19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Iceland</v>
      </c>
      <c r="D35" s="6">
        <f t="shared" si="14"/>
        <v>531</v>
      </c>
      <c r="E35" s="6">
        <f>IF(COUNTIF(I35:XFD35,"&gt;"&amp;0)=0,,HLOOKUP(COUNTIF(I35:XFD35,"&gt;"&amp;0)-1,I$1:XFD35,A35+1,FALSE))</f>
        <v>531</v>
      </c>
      <c r="F35" s="7">
        <f>IF(COUNTIF(I35:XFD35,"&gt;"&amp;0)=0,,HLOOKUP(COUNTIF(I35:XFD35,"&gt;"&amp;0)-MIN($F$1+1,COUNTIF(I35:XFD35,"&gt;"&amp;0)),I$1:XFD35,A35+1,FALSE))</f>
        <v>219</v>
      </c>
      <c r="G35" s="8">
        <f t="shared" si="15"/>
        <v>1.1937958951647647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  <c r="R35" s="9">
        <v>450</v>
      </c>
      <c r="S35" s="9">
        <v>531</v>
      </c>
    </row>
    <row r="36" spans="1:19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Portugal</v>
      </c>
      <c r="D36" s="6">
        <f t="shared" si="14"/>
        <v>1581</v>
      </c>
      <c r="E36" s="6">
        <f>IF(COUNTIF(I36:XFD36,"&gt;"&amp;0)=0,,HLOOKUP(COUNTIF(I36:XFD36,"&gt;"&amp;0)-1,I$1:XFD36,A36+1,FALSE))</f>
        <v>1581</v>
      </c>
      <c r="F36" s="7">
        <f>IF(COUNTIF(I36:XFD36,"&gt;"&amp;0)=0,,HLOOKUP(COUNTIF(I36:XFD36,"&gt;"&amp;0)-MIN($F$1+1,COUNTIF(I36:XFD36,"&gt;"&amp;0)),I$1:XFD36,A36+1,FALSE))</f>
        <v>444</v>
      </c>
      <c r="G36" s="8">
        <f t="shared" si="15"/>
        <v>1.2891687811060346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  <c r="Q36" s="9">
        <v>1263</v>
      </c>
      <c r="R36" s="9">
        <v>1581</v>
      </c>
    </row>
    <row r="37" spans="1:19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Iraq</v>
      </c>
      <c r="D37" s="6">
        <f t="shared" si="14"/>
        <v>156</v>
      </c>
      <c r="E37" s="6">
        <f>IF(COUNTIF(I37:XFD37,"&gt;"&amp;0)=0,,HLOOKUP(COUNTIF(I37:XFD37,"&gt;"&amp;0)-1,I$1:XFD37,A37+1,FALSE))</f>
        <v>156</v>
      </c>
      <c r="F37" s="7">
        <f>IF(COUNTIF(I37:XFD37,"&gt;"&amp;0)=0,,HLOOKUP(COUNTIF(I37:XFD37,"&gt;"&amp;0)-MIN($F$1+1,COUNTIF(I37:XFD37,"&gt;"&amp;0)),I$1:XFD37,A37+1,FALSE))</f>
        <v>111</v>
      </c>
      <c r="G37" s="8">
        <f t="shared" si="15"/>
        <v>1.0704350570256944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  <c r="Q37" s="9">
        <v>146</v>
      </c>
      <c r="R37" s="9">
        <v>156</v>
      </c>
    </row>
    <row r="38" spans="1:19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Ireland</v>
      </c>
      <c r="D38" s="6">
        <f t="shared" si="14"/>
        <v>897</v>
      </c>
      <c r="E38" s="6">
        <f>IF(COUNTIF(I38:XFD38,"&gt;"&amp;0)=0,,HLOOKUP(COUNTIF(I38:XFD38,"&gt;"&amp;0)-1,I$1:XFD38,A38+1,FALSE))</f>
        <v>897</v>
      </c>
      <c r="F38" s="7">
        <f>IF(COUNTIF(I38:XFD38,"&gt;"&amp;0)=0,,HLOOKUP(COUNTIF(I38:XFD38,"&gt;"&amp;0)-MIN($F$1+1,COUNTIF(I38:XFD38,"&gt;"&amp;0)),I$1:XFD38,A38+1,FALSE))</f>
        <v>216</v>
      </c>
      <c r="G38" s="8">
        <f t="shared" si="15"/>
        <v>1.329436928917902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  <c r="P38" s="9">
        <v>777</v>
      </c>
      <c r="Q38" s="9">
        <v>897</v>
      </c>
    </row>
    <row r="39" spans="1:19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Romania</v>
      </c>
      <c r="D39" s="6">
        <f t="shared" si="14"/>
        <v>366</v>
      </c>
      <c r="E39" s="6">
        <f>IF(COUNTIF(I39:XFD39,"&gt;"&amp;0)=0,,HLOOKUP(COUNTIF(I39:XFD39,"&gt;"&amp;0)-1,I$1:XFD39,A39+1,FALSE))</f>
        <v>366</v>
      </c>
      <c r="F39" s="7">
        <f>IF(COUNTIF(I39:XFD39,"&gt;"&amp;0)=0,,HLOOKUP(COUNTIF(I39:XFD39,"&gt;"&amp;0)-MIN($F$1+1,COUNTIF(I39:XFD39,"&gt;"&amp;0)),I$1:XFD39,A39+1,FALSE))</f>
        <v>168</v>
      </c>
      <c r="G39" s="8">
        <f t="shared" si="15"/>
        <v>1.1685151856943004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  <c r="P39" s="9">
        <v>315</v>
      </c>
      <c r="Q39" s="9">
        <v>366</v>
      </c>
    </row>
    <row r="40" spans="1:19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Saudi Arabia</v>
      </c>
      <c r="D40" s="6">
        <f t="shared" si="14"/>
        <v>495</v>
      </c>
      <c r="E40" s="6">
        <f>IF(COUNTIF(I40:XFD40,"&gt;"&amp;0)=0,,HLOOKUP(COUNTIF(I40:XFD40,"&gt;"&amp;0)-1,I$1:XFD40,A40+1,FALSE))</f>
        <v>495</v>
      </c>
      <c r="F40" s="7">
        <f>IF(COUNTIF(I40:XFD40,"&gt;"&amp;0)=0,,HLOOKUP(COUNTIF(I40:XFD40,"&gt;"&amp;0)-MIN($F$1+1,COUNTIF(I40:XFD40,"&gt;"&amp;0)),I$1:XFD40,A40+1,FALSE))</f>
        <v>165</v>
      </c>
      <c r="G40" s="8">
        <f t="shared" si="15"/>
        <v>1.2457309396155174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  <c r="P40" s="9">
        <v>376</v>
      </c>
      <c r="Q40" s="9">
        <v>495</v>
      </c>
    </row>
    <row r="41" spans="1:19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United Arab Emirates</v>
      </c>
      <c r="D41" s="6">
        <f t="shared" si="14"/>
        <v>113</v>
      </c>
      <c r="E41" s="6">
        <f>IF(COUNTIF(I41:XFD41,"&gt;"&amp;0)=0,,HLOOKUP(COUNTIF(I41:XFD41,"&gt;"&amp;0)-1,I$1:XFD41,A41+1,FALSE))</f>
        <v>113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5"/>
        <v>1.0675538662281316</v>
      </c>
      <c r="H41" s="13" t="s">
        <v>55</v>
      </c>
      <c r="I41" s="9">
        <v>87</v>
      </c>
      <c r="J41" s="9">
        <v>109</v>
      </c>
      <c r="K41" s="9">
        <v>107</v>
      </c>
      <c r="L41" s="9">
        <v>113</v>
      </c>
      <c r="M41" s="9">
        <v>113</v>
      </c>
    </row>
    <row r="42" spans="1:19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India</v>
      </c>
      <c r="D42" s="6">
        <f t="shared" si="14"/>
        <v>362</v>
      </c>
      <c r="E42" s="6">
        <f>IF(COUNTIF(I42:XFD42,"&gt;"&amp;0)=0,,HLOOKUP(COUNTIF(I42:XFD42,"&gt;"&amp;0)-1,I$1:XFD42,A42+1,FALSE))</f>
        <v>362</v>
      </c>
      <c r="F42" s="7">
        <f>IF(COUNTIF(I42:XFD42,"&gt;"&amp;0)=0,,HLOOKUP(COUNTIF(I42:XFD42,"&gt;"&amp;0)-MIN($F$1+1,COUNTIF(I42:XFD42,"&gt;"&amp;0)),I$1:XFD42,A42+1,FALSE))</f>
        <v>125</v>
      </c>
      <c r="G42" s="8">
        <f t="shared" si="15"/>
        <v>1.2369715511756441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  <c r="P42" s="9">
        <v>303</v>
      </c>
      <c r="Q42" s="9">
        <v>362</v>
      </c>
    </row>
    <row r="43" spans="1:19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Egypt</v>
      </c>
      <c r="D43" s="6">
        <f t="shared" si="14"/>
        <v>257</v>
      </c>
      <c r="E43" s="6">
        <f>IF(COUNTIF(I43:XFD43,"&gt;"&amp;0)=0,,HLOOKUP(COUNTIF(I43:XFD43,"&gt;"&amp;0)-1,I$1:XFD43,A43+1,FALSE))</f>
        <v>257</v>
      </c>
      <c r="F43" s="7">
        <f>IF(COUNTIF(I43:XFD43,"&gt;"&amp;0)=0,,HLOOKUP(COUNTIF(I43:XFD43,"&gt;"&amp;0)-MIN($F$1+1,COUNTIF(I43:XFD43,"&gt;"&amp;0)),I$1:XFD43,A43+1,FALSE))</f>
        <v>160</v>
      </c>
      <c r="G43" s="8">
        <f t="shared" si="15"/>
        <v>1.0994174558487257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  <c r="P43" s="9">
        <v>243</v>
      </c>
      <c r="Q43" s="9">
        <v>257</v>
      </c>
    </row>
    <row r="44" spans="1:19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Kuwait</v>
      </c>
      <c r="D44" s="6">
        <f t="shared" si="14"/>
        <v>161</v>
      </c>
      <c r="E44" s="6">
        <f>IF(COUNTIF(I44:XFD44,"&gt;"&amp;0)=0,,HLOOKUP(COUNTIF(I44:XFD44,"&gt;"&amp;0)-1,I$1:XFD44,A44+1,FALSE))</f>
        <v>161</v>
      </c>
      <c r="F44" s="7">
        <f>IF(COUNTIF(I44:XFD44,"&gt;"&amp;0)=0,,HLOOKUP(COUNTIF(I44:XFD44,"&gt;"&amp;0)-MIN($F$1+1,COUNTIF(I44:XFD44,"&gt;"&amp;0)),I$1:XFD44,A44+1,FALSE))</f>
        <v>121</v>
      </c>
      <c r="G44" s="8">
        <f t="shared" si="15"/>
        <v>1.0587857830655805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  <c r="P44" s="9">
        <v>149</v>
      </c>
      <c r="Q44" s="9">
        <v>161</v>
      </c>
    </row>
    <row r="45" spans="1:19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San Marino</v>
      </c>
      <c r="D45" s="6">
        <f t="shared" si="14"/>
        <v>136</v>
      </c>
      <c r="E45" s="6">
        <f>IF(COUNTIF(I45:XFD45,"&gt;"&amp;0)=0,,HLOOKUP(COUNTIF(I45:XFD45,"&gt;"&amp;0)-1,I$1:XFD45,A45+1,FALSE))</f>
        <v>136</v>
      </c>
      <c r="F45" s="7">
        <f>IF(COUNTIF(I45:XFD45,"&gt;"&amp;0)=0,,HLOOKUP(COUNTIF(I45:XFD45,"&gt;"&amp;0)-MIN($F$1+1,COUNTIF(I45:XFD45,"&gt;"&amp;0)),I$1:XFD45,A45+1,FALSE))</f>
        <v>98</v>
      </c>
      <c r="G45" s="8">
        <f t="shared" si="15"/>
        <v>1.0677327566960317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  <c r="O45" s="9">
        <v>120</v>
      </c>
      <c r="P45" s="9">
        <v>136</v>
      </c>
    </row>
    <row r="46" spans="1:19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Estonia</v>
      </c>
      <c r="D46" s="6">
        <f t="shared" si="14"/>
        <v>324</v>
      </c>
      <c r="E46" s="6">
        <f>IF(COUNTIF(I46:XFD46,"&gt;"&amp;0)=0,,HLOOKUP(COUNTIF(I46:XFD46,"&gt;"&amp;0)-1,I$1:XFD46,A46+1,FALSE))</f>
        <v>324</v>
      </c>
      <c r="F46" s="7">
        <f>IF(COUNTIF(I46:XFD46,"&gt;"&amp;0)=0,,HLOOKUP(COUNTIF(I46:XFD46,"&gt;"&amp;0)-MIN($F$1+1,COUNTIF(I46:XFD46,"&gt;"&amp;0)),I$1:XFD46,A46+1,FALSE))</f>
        <v>224</v>
      </c>
      <c r="G46" s="8">
        <f t="shared" si="15"/>
        <v>1.0766124516429774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  <c r="P46" s="9">
        <v>305</v>
      </c>
      <c r="Q46" s="9">
        <v>324</v>
      </c>
    </row>
    <row r="47" spans="1:19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Lebanon</v>
      </c>
      <c r="D47" s="6">
        <f t="shared" si="14"/>
        <v>236</v>
      </c>
      <c r="E47" s="6">
        <f>IF(COUNTIF(I47:XFD47,"&gt;"&amp;0)=0,,HLOOKUP(COUNTIF(I47:XFD47,"&gt;"&amp;0)-1,I$1:XFD47,A47+1,FALSE))</f>
        <v>236</v>
      </c>
      <c r="F47" s="7">
        <f>IF(COUNTIF(I47:XFD47,"&gt;"&amp;0)=0,,HLOOKUP(COUNTIF(I47:XFD47,"&gt;"&amp;0)-MIN($F$1+1,COUNTIF(I47:XFD47,"&gt;"&amp;0)),I$1:XFD47,A47+1,FALSE))</f>
        <v>114</v>
      </c>
      <c r="G47" s="8">
        <f t="shared" si="15"/>
        <v>1.1566485835224927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  <c r="N47" s="9">
        <v>155</v>
      </c>
      <c r="O47" s="9">
        <v>179</v>
      </c>
      <c r="P47" s="9">
        <v>236</v>
      </c>
    </row>
    <row r="48" spans="1:19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Thailand</v>
      </c>
      <c r="D48" s="6">
        <f t="shared" si="14"/>
        <v>554</v>
      </c>
      <c r="E48" s="6">
        <f>IF(COUNTIF(I48:XFD48,"&gt;"&amp;0)=0,,HLOOKUP(COUNTIF(I48:XFD48,"&gt;"&amp;0)-1,I$1:XFD48,A48+1,FALSE))</f>
        <v>554</v>
      </c>
      <c r="F48" s="7">
        <f>IF(COUNTIF(I48:XFD48,"&gt;"&amp;0)=0,,HLOOKUP(COUNTIF(I48:XFD48,"&gt;"&amp;0)-MIN($F$1+1,COUNTIF(I48:XFD48,"&gt;"&amp;0)),I$1:XFD48,A48+1,FALSE))</f>
        <v>135</v>
      </c>
      <c r="G48" s="8">
        <f t="shared" si="15"/>
        <v>1.3262799347495402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  <c r="O48" s="9">
        <v>368</v>
      </c>
      <c r="P48" s="9">
        <v>554</v>
      </c>
    </row>
    <row r="49" spans="1:17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Indonesia</v>
      </c>
      <c r="D49" s="6">
        <f t="shared" si="14"/>
        <v>437</v>
      </c>
      <c r="E49" s="6">
        <f>IF(COUNTIF(I49:XFD49,"&gt;"&amp;0)=0,,HLOOKUP(COUNTIF(I49:XFD49,"&gt;"&amp;0)-1,I$1:XFD49,A49+1,FALSE))</f>
        <v>437</v>
      </c>
      <c r="F49" s="7">
        <f>IF(COUNTIF(I49:XFD49,"&gt;"&amp;0)=0,,HLOOKUP(COUNTIF(I49:XFD49,"&gt;"&amp;0)-MIN($F$1+1,COUNTIF(I49:XFD49,"&gt;"&amp;0)),I$1:XFD49,A49+1,FALSE))</f>
        <v>159</v>
      </c>
      <c r="G49" s="8">
        <f t="shared" si="15"/>
        <v>1.2240999002061599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  <c r="O49" s="9">
        <v>397</v>
      </c>
      <c r="P49" s="9">
        <v>437</v>
      </c>
    </row>
    <row r="50" spans="1:17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Poland</v>
      </c>
      <c r="D50" s="6">
        <f t="shared" si="14"/>
        <v>626</v>
      </c>
      <c r="E50" s="6">
        <f>IF(COUNTIF(I50:XFD50,"&gt;"&amp;0)=0,,HLOOKUP(COUNTIF(I50:XFD50,"&gt;"&amp;0)-1,I$1:XFD50,A50+1,FALSE))</f>
        <v>626</v>
      </c>
      <c r="F50" s="7">
        <f>IF(COUNTIF(I50:XFD50,"&gt;"&amp;0)=0,,HLOOKUP(COUNTIF(I50:XFD50,"&gt;"&amp;0)-MIN($F$1+1,COUNTIF(I50:XFD50,"&gt;"&amp;0)),I$1:XFD50,A50+1,FALSE))</f>
        <v>220</v>
      </c>
      <c r="G50" s="8">
        <f t="shared" si="15"/>
        <v>1.2326231797583571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  <c r="P50" s="9">
        <v>530</v>
      </c>
      <c r="Q50" s="9">
        <v>626</v>
      </c>
    </row>
    <row r="51" spans="1:17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Philippines</v>
      </c>
      <c r="D51" s="6">
        <f t="shared" si="14"/>
        <v>338</v>
      </c>
      <c r="E51" s="6">
        <f>IF(COUNTIF(I51:XFD51,"&gt;"&amp;0)=0,,HLOOKUP(COUNTIF(I51:XFD51,"&gt;"&amp;0)-1,I$1:XFD51,A51+1,FALSE))</f>
        <v>338</v>
      </c>
      <c r="F51" s="7">
        <f>IF(COUNTIF(I51:XFD51,"&gt;"&amp;0)=0,,HLOOKUP(COUNTIF(I51:XFD51,"&gt;"&amp;0)-MIN($F$1+1,COUNTIF(I51:XFD51,"&gt;"&amp;0)),I$1:XFD51,A51+1,FALSE))</f>
        <v>170</v>
      </c>
      <c r="G51" s="8">
        <f t="shared" si="15"/>
        <v>1.1473437541105933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  <c r="P51" s="9">
        <v>275</v>
      </c>
      <c r="Q51" s="9">
        <v>338</v>
      </c>
    </row>
    <row r="52" spans="1:17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Taiwan*</v>
      </c>
      <c r="D52" s="6">
        <f t="shared" si="14"/>
        <v>139</v>
      </c>
      <c r="E52" s="6">
        <f>IF(COUNTIF(I52:XFD52,"&gt;"&amp;0)=0,,HLOOKUP(COUNTIF(I52:XFD52,"&gt;"&amp;0)-1,I$1:XFD52,A52+1,FALSE))</f>
        <v>139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5"/>
        <v>1.1591269910086979</v>
      </c>
      <c r="H52" s="13" t="s">
        <v>342</v>
      </c>
      <c r="I52" s="9">
        <v>77</v>
      </c>
      <c r="J52" s="9">
        <v>81</v>
      </c>
      <c r="K52" s="9">
        <v>107</v>
      </c>
      <c r="L52" s="9">
        <v>123</v>
      </c>
      <c r="M52" s="9">
        <v>139</v>
      </c>
    </row>
    <row r="53" spans="1:17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Vietnam</v>
      </c>
      <c r="D53" s="6">
        <f t="shared" si="14"/>
        <v>96</v>
      </c>
      <c r="E53" s="6">
        <f>IF(COUNTIF(I53:XFD53,"&gt;"&amp;0)=0,,HLOOKUP(COUNTIF(I53:XFD53,"&gt;"&amp;0)-1,I$1:XFD53,A53+1,FALSE))</f>
        <v>96</v>
      </c>
      <c r="F53" s="7">
        <f>IF(COUNTIF(I53:XFD53,"&gt;"&amp;0)=0,,HLOOKUP(COUNTIF(I53:XFD53,"&gt;"&amp;0)-MIN($F$1+1,COUNTIF(I53:XFD53,"&gt;"&amp;0)),I$1:XFD53,A53+1,FALSE))</f>
        <v>96</v>
      </c>
      <c r="G53" s="8" t="e">
        <f t="shared" si="15"/>
        <v>#DIV/0!</v>
      </c>
      <c r="H53" s="13" t="s">
        <v>343</v>
      </c>
      <c r="I53" s="9">
        <v>96</v>
      </c>
    </row>
    <row r="54" spans="1:17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Russia</v>
      </c>
      <c r="D54" s="6">
        <f t="shared" si="14"/>
        <v>351</v>
      </c>
      <c r="E54" s="6">
        <f>IF(COUNTIF(I54:XFD54,"&gt;"&amp;0)=0,,HLOOKUP(COUNTIF(I54:XFD54,"&gt;"&amp;0)-1,I$1:XFD54,A54+1,FALSE))</f>
        <v>351</v>
      </c>
      <c r="F54" s="7">
        <f>IF(COUNTIF(I54:XFD54,"&gt;"&amp;0)=0,,HLOOKUP(COUNTIF(I54:XFD54,"&gt;"&amp;0)-MIN($F$1+1,COUNTIF(I54:XFD54,"&gt;"&amp;0)),I$1:XFD54,A54+1,FALSE))</f>
        <v>106</v>
      </c>
      <c r="G54" s="8">
        <f t="shared" si="15"/>
        <v>1.270574837312763</v>
      </c>
      <c r="H54" s="13" t="s">
        <v>344</v>
      </c>
      <c r="I54" s="9">
        <v>106</v>
      </c>
      <c r="J54" s="9">
        <v>139</v>
      </c>
      <c r="K54" s="9">
        <v>189</v>
      </c>
      <c r="L54" s="9">
        <v>243</v>
      </c>
      <c r="M54" s="9">
        <v>293</v>
      </c>
      <c r="N54" s="9">
        <v>351</v>
      </c>
    </row>
    <row r="55" spans="1:17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Chile</v>
      </c>
      <c r="D55" s="6">
        <f t="shared" si="14"/>
        <v>623</v>
      </c>
      <c r="E55" s="6">
        <f>IF(COUNTIF(I55:XFD55,"&gt;"&amp;0)=0,,HLOOKUP(COUNTIF(I55:XFD55,"&gt;"&amp;0)-1,I$1:XFD55,A55+1,FALSE))</f>
        <v>623</v>
      </c>
      <c r="F55" s="7">
        <f>IF(COUNTIF(I55:XFD55,"&gt;"&amp;0)=0,,HLOOKUP(COUNTIF(I55:XFD55,"&gt;"&amp;0)-MIN($F$1+1,COUNTIF(I55:XFD55,"&gt;"&amp;0)),I$1:XFD55,A55+1,FALSE))</f>
        <v>201</v>
      </c>
      <c r="G55" s="8">
        <f t="shared" si="15"/>
        <v>1.2538869945305295</v>
      </c>
      <c r="H55" s="13" t="s">
        <v>124</v>
      </c>
      <c r="I55" s="9">
        <v>155</v>
      </c>
      <c r="J55" s="9">
        <v>201</v>
      </c>
      <c r="K55" s="9">
        <v>238</v>
      </c>
      <c r="L55" s="9">
        <v>238</v>
      </c>
      <c r="M55" s="9">
        <v>428</v>
      </c>
      <c r="N55" s="9">
        <v>531</v>
      </c>
      <c r="O55" s="9">
        <v>623</v>
      </c>
    </row>
    <row r="56" spans="1:17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Serbia</v>
      </c>
      <c r="D56" s="6">
        <f t="shared" si="14"/>
        <v>219</v>
      </c>
      <c r="E56" s="6">
        <f>IF(COUNTIF(I56:XFD56,"&gt;"&amp;0)=0,,HLOOKUP(COUNTIF(I56:XFD56,"&gt;"&amp;0)-1,I$1:XFD56,A56+1,FALSE))</f>
        <v>219</v>
      </c>
      <c r="F56" s="7">
        <f>IF(COUNTIF(I56:XFD56,"&gt;"&amp;0)=0,,HLOOKUP(COUNTIF(I56:XFD56,"&gt;"&amp;0)-MIN($F$1+1,COUNTIF(I56:XFD56,"&gt;"&amp;0)),I$1:XFD56,A56+1,FALSE))</f>
        <v>102</v>
      </c>
      <c r="G56" s="8">
        <f t="shared" si="15"/>
        <v>1.2900740745336166</v>
      </c>
      <c r="H56" s="13" t="s">
        <v>161</v>
      </c>
      <c r="I56" s="9">
        <v>102</v>
      </c>
      <c r="J56" s="9">
        <v>133</v>
      </c>
      <c r="K56" s="9">
        <v>169</v>
      </c>
      <c r="L56" s="9">
        <v>219</v>
      </c>
    </row>
    <row r="57" spans="1:17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Luxembourg</v>
      </c>
      <c r="D57" s="6">
        <f t="shared" si="14"/>
        <v>784</v>
      </c>
      <c r="E57" s="6">
        <f>IF(COUNTIF(I57:XFD57,"&gt;"&amp;0)=0,,HLOOKUP(COUNTIF(I57:XFD57,"&gt;"&amp;0)-1,I$1:XFD57,A57+1,FALSE))</f>
        <v>784</v>
      </c>
      <c r="F57" s="7">
        <f>IF(COUNTIF(I57:XFD57,"&gt;"&amp;0)=0,,HLOOKUP(COUNTIF(I57:XFD57,"&gt;"&amp;0)-MIN($F$1+1,COUNTIF(I57:XFD57,"&gt;"&amp;0)),I$1:XFD57,A57+1,FALSE))</f>
        <v>139</v>
      </c>
      <c r="G57" s="8">
        <f t="shared" si="15"/>
        <v>1.4133842663580982</v>
      </c>
      <c r="H57" s="13" t="s">
        <v>99</v>
      </c>
      <c r="I57" s="9">
        <v>139</v>
      </c>
      <c r="J57" s="9">
        <v>201</v>
      </c>
      <c r="K57" s="9">
        <v>331</v>
      </c>
      <c r="L57" s="9">
        <v>480</v>
      </c>
      <c r="M57" s="9">
        <v>662</v>
      </c>
      <c r="N57" s="9">
        <v>784</v>
      </c>
    </row>
    <row r="58" spans="1:17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Croatia</v>
      </c>
      <c r="D58" s="6">
        <f t="shared" si="14"/>
        <v>248</v>
      </c>
      <c r="E58" s="6">
        <f>IF(COUNTIF(I58:XFD58,"&gt;"&amp;0)=0,,HLOOKUP(COUNTIF(I58:XFD58,"&gt;"&amp;0)-1,I$1:XFD58,A58+1,FALSE))</f>
        <v>248</v>
      </c>
      <c r="F58" s="7">
        <f>IF(COUNTIF(I58:XFD58,"&gt;"&amp;0)=0,,HLOOKUP(COUNTIF(I58:XFD58,"&gt;"&amp;0)-MIN($F$1+1,COUNTIF(I58:XFD58,"&gt;"&amp;0)),I$1:XFD58,A58+1,FALSE))</f>
        <v>99</v>
      </c>
      <c r="G58" s="8">
        <f t="shared" si="15"/>
        <v>1.3581221388613218</v>
      </c>
      <c r="H58" s="13" t="s">
        <v>76</v>
      </c>
      <c r="I58" s="9">
        <v>99</v>
      </c>
      <c r="J58" s="9">
        <v>122</v>
      </c>
      <c r="K58" s="9">
        <v>200</v>
      </c>
      <c r="L58" s="9">
        <v>248</v>
      </c>
    </row>
    <row r="59" spans="1:17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Slovakia</v>
      </c>
      <c r="D59" s="6">
        <f t="shared" si="14"/>
        <v>177</v>
      </c>
      <c r="E59" s="6">
        <f>IF(COUNTIF(I59:XFD59,"&gt;"&amp;0)=0,,HLOOKUP(COUNTIF(I59:XFD59,"&gt;"&amp;0)-1,I$1:XFD59,A59+1,FALSE))</f>
        <v>177</v>
      </c>
      <c r="F59" s="7">
        <f>IF(COUNTIF(I59:XFD59,"&gt;"&amp;0)=0,,HLOOKUP(COUNTIF(I59:XFD59,"&gt;"&amp;0)-MIN($F$1+1,COUNTIF(I59:XFD59,"&gt;"&amp;0)),I$1:XFD59,A59+1,FALSE))</f>
        <v>104</v>
      </c>
      <c r="G59" s="8">
        <f t="shared" si="15"/>
        <v>1.1421811322790953</v>
      </c>
      <c r="H59" s="13" t="s">
        <v>162</v>
      </c>
      <c r="I59" s="9">
        <v>104</v>
      </c>
      <c r="J59" s="9">
        <v>122</v>
      </c>
      <c r="K59" s="9">
        <v>136</v>
      </c>
      <c r="L59" s="9">
        <v>177</v>
      </c>
      <c r="M59" s="9">
        <v>177</v>
      </c>
    </row>
    <row r="60" spans="1:17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Argentina</v>
      </c>
      <c r="D60" s="6">
        <f t="shared" si="14"/>
        <v>218</v>
      </c>
      <c r="E60" s="6">
        <f>IF(COUNTIF(I60:XFD60,"&gt;"&amp;0)=0,,HLOOKUP(COUNTIF(I60:XFD60,"&gt;"&amp;0)-1,I$1:XFD60,A60+1,FALSE))</f>
        <v>218</v>
      </c>
      <c r="F60" s="7">
        <f>IF(COUNTIF(I60:XFD60,"&gt;"&amp;0)=0,,HLOOKUP(COUNTIF(I60:XFD60,"&gt;"&amp;0)-MIN($F$1+1,COUNTIF(I60:XFD60,"&gt;"&amp;0)),I$1:XFD60,A60+1,FALSE))</f>
        <v>122</v>
      </c>
      <c r="G60" s="8">
        <f t="shared" si="15"/>
        <v>1.3367442709440125</v>
      </c>
      <c r="H60" s="13" t="s">
        <v>123</v>
      </c>
      <c r="I60" s="9">
        <v>122</v>
      </c>
      <c r="J60" s="9">
        <v>151</v>
      </c>
      <c r="K60" s="9">
        <v>218</v>
      </c>
    </row>
    <row r="61" spans="1:17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Pakistan</v>
      </c>
      <c r="D61" s="6">
        <f t="shared" si="14"/>
        <v>766</v>
      </c>
      <c r="E61" s="6">
        <f>IF(COUNTIF(I61:XFD61,"&gt;"&amp;0)=0,,HLOOKUP(COUNTIF(I61:XFD61,"&gt;"&amp;0)-1,I$1:XFD61,A61+1,FALSE))</f>
        <v>766</v>
      </c>
      <c r="F61" s="7">
        <f>IF(COUNTIF(I61:XFD61,"&gt;"&amp;0)=0,,HLOOKUP(COUNTIF(I61:XFD61,"&gt;"&amp;0)-MIN($F$1+1,COUNTIF(I61:XFD61,"&gt;"&amp;0)),I$1:XFD61,A61+1,FALSE))</f>
        <v>234</v>
      </c>
      <c r="G61" s="8">
        <f t="shared" si="15"/>
        <v>1.2676594037162539</v>
      </c>
      <c r="H61" s="13" t="s">
        <v>80</v>
      </c>
      <c r="I61" s="9">
        <v>134</v>
      </c>
      <c r="J61" s="9">
        <v>234</v>
      </c>
      <c r="K61" s="9">
        <v>297</v>
      </c>
      <c r="L61" s="9">
        <v>439</v>
      </c>
      <c r="M61" s="9">
        <v>485</v>
      </c>
      <c r="N61" s="9">
        <v>714</v>
      </c>
      <c r="O61" s="9">
        <v>766</v>
      </c>
    </row>
    <row r="62" spans="1:17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Peru</v>
      </c>
      <c r="D62" s="6">
        <f t="shared" si="14"/>
        <v>357</v>
      </c>
      <c r="E62" s="6">
        <f>IF(COUNTIF(I62:XFD62,"&gt;"&amp;0)=0,,HLOOKUP(COUNTIF(I62:XFD62,"&gt;"&amp;0)-1,I$1:XFD62,A62+1,FALSE))</f>
        <v>357</v>
      </c>
      <c r="F62" s="7">
        <f>IF(COUNTIF(I62:XFD62,"&gt;"&amp;0)=0,,HLOOKUP(COUNTIF(I62:XFD62,"&gt;"&amp;0)-MIN($F$1+1,COUNTIF(I62:XFD62,"&gt;"&amp;0)),I$1:XFD62,A62+1,FALSE))</f>
        <v>116</v>
      </c>
      <c r="G62" s="8">
        <f t="shared" si="15"/>
        <v>1.2521087352333609</v>
      </c>
      <c r="H62" s="13" t="s">
        <v>160</v>
      </c>
      <c r="I62" s="9">
        <v>116</v>
      </c>
      <c r="J62" s="9">
        <v>144</v>
      </c>
      <c r="K62" s="9">
        <v>233</v>
      </c>
      <c r="L62" s="9">
        <v>230</v>
      </c>
      <c r="M62" s="9">
        <v>312</v>
      </c>
      <c r="N62" s="9">
        <v>357</v>
      </c>
    </row>
    <row r="63" spans="1:17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Panama</v>
      </c>
      <c r="D63" s="6">
        <f t="shared" si="14"/>
        <v>242</v>
      </c>
      <c r="E63" s="6">
        <f>IF(COUNTIF(I63:XFD63,"&gt;"&amp;0)=0,,HLOOKUP(COUNTIF(I63:XFD63,"&gt;"&amp;0)-1,I$1:XFD63,A63+1,FALSE))</f>
        <v>242</v>
      </c>
      <c r="F63" s="7">
        <f>IF(COUNTIF(I63:XFD63,"&gt;"&amp;0)=0,,HLOOKUP(COUNTIF(I63:XFD63,"&gt;"&amp;0)-MIN($F$1+1,COUNTIF(I63:XFD63,"&gt;"&amp;0)),I$1:XFD63,A63+1,FALSE))</f>
        <v>108</v>
      </c>
      <c r="G63" s="8">
        <f t="shared" si="15"/>
        <v>1.3085707350899483</v>
      </c>
      <c r="H63" s="13" t="s">
        <v>283</v>
      </c>
      <c r="I63" s="9">
        <v>108</v>
      </c>
      <c r="J63" s="9">
        <v>136</v>
      </c>
      <c r="K63" s="9">
        <v>199</v>
      </c>
      <c r="L63" s="9">
        <v>242</v>
      </c>
    </row>
    <row r="64" spans="1:17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Algeria</v>
      </c>
      <c r="D64" s="6">
        <f t="shared" si="14"/>
        <v>119</v>
      </c>
      <c r="E64" s="6">
        <f>IF(COUNTIF(I64:XFD64,"&gt;"&amp;0)=0,,HLOOKUP(COUNTIF(I64:XFD64,"&gt;"&amp;0)-1,I$1:XFD64,A64+1,FALSE))</f>
        <v>119</v>
      </c>
      <c r="F64" s="7">
        <f>IF(COUNTIF(I64:XFD64,"&gt;"&amp;0)=0,,HLOOKUP(COUNTIF(I64:XFD64,"&gt;"&amp;0)-MIN($F$1+1,COUNTIF(I64:XFD64,"&gt;"&amp;0)),I$1:XFD64,A64+1,FALSE))</f>
        <v>92</v>
      </c>
      <c r="G64" s="8">
        <f t="shared" si="15"/>
        <v>1.2934782608695652</v>
      </c>
      <c r="H64" s="13" t="s">
        <v>75</v>
      </c>
      <c r="I64" s="9">
        <v>92</v>
      </c>
      <c r="J64" s="9">
        <v>119</v>
      </c>
    </row>
    <row r="65" spans="1:13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South Africa</v>
      </c>
      <c r="D65" s="6">
        <f t="shared" si="14"/>
        <v>274</v>
      </c>
      <c r="E65" s="6">
        <f>IF(COUNTIF(I65:XFD65,"&gt;"&amp;0)=0,,HLOOKUP(COUNTIF(I65:XFD65,"&gt;"&amp;0)-1,I$1:XFD65,A65+1,FALSE))</f>
        <v>274</v>
      </c>
      <c r="F65" s="7">
        <f>IF(COUNTIF(I65:XFD65,"&gt;"&amp;0)=0,,HLOOKUP(COUNTIF(I65:XFD65,"&gt;"&amp;0)-MIN($F$1+1,COUNTIF(I65:XFD65,"&gt;"&amp;0)),I$1:XFD65,A65+1,FALSE))</f>
        <v>116</v>
      </c>
      <c r="G65" s="8">
        <f t="shared" si="15"/>
        <v>1.2397186749299645</v>
      </c>
      <c r="H65" s="13" t="s">
        <v>145</v>
      </c>
      <c r="I65" s="9">
        <v>116</v>
      </c>
      <c r="J65" s="9">
        <v>150</v>
      </c>
      <c r="K65" s="9">
        <v>202</v>
      </c>
      <c r="L65" s="9">
        <v>240</v>
      </c>
      <c r="M65" s="9">
        <v>274</v>
      </c>
    </row>
    <row r="66" spans="1:13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Bulgaria</v>
      </c>
      <c r="D66" s="6">
        <f t="shared" si="14"/>
        <v>181</v>
      </c>
      <c r="E66" s="6">
        <f>IF(COUNTIF(I66:XFD66,"&gt;"&amp;0)=0,,HLOOKUP(COUNTIF(I66:XFD66,"&gt;"&amp;0)-1,I$1:XFD66,A66+1,FALSE))</f>
        <v>181</v>
      </c>
      <c r="F66" s="7">
        <f>IF(COUNTIF(I66:XFD66,"&gt;"&amp;0)=0,,HLOOKUP(COUNTIF(I66:XFD66,"&gt;"&amp;0)-MIN($F$1+1,COUNTIF(I66:XFD66,"&gt;"&amp;0)),I$1:XFD66,A66+1,FALSE))</f>
        <v>124</v>
      </c>
      <c r="G66" s="8">
        <f t="shared" si="15"/>
        <v>1.2081711051646777</v>
      </c>
      <c r="H66" s="13" t="s">
        <v>199</v>
      </c>
      <c r="I66" s="9">
        <v>124</v>
      </c>
      <c r="J66" s="9">
        <v>157</v>
      </c>
      <c r="K66" s="9">
        <v>181</v>
      </c>
    </row>
    <row r="67" spans="1:13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Costa Rica</v>
      </c>
      <c r="D67" s="6">
        <f t="shared" si="14"/>
        <v>130</v>
      </c>
      <c r="E67" s="6">
        <f>IF(COUNTIF(I67:XFD67,"&gt;"&amp;0)=0,,HLOOKUP(COUNTIF(I67:XFD67,"&gt;"&amp;0)-1,I$1:XFD67,A67+1,FALSE))</f>
        <v>130</v>
      </c>
      <c r="F67" s="7">
        <f>IF(COUNTIF(I67:XFD67,"&gt;"&amp;0)=0,,HLOOKUP(COUNTIF(I67:XFD67,"&gt;"&amp;0)-MIN($F$1+1,COUNTIF(I67:XFD67,"&gt;"&amp;0)),I$1:XFD67,A67+1,FALSE))</f>
        <v>113</v>
      </c>
      <c r="G67" s="8">
        <f t="shared" si="15"/>
        <v>1.1504424778761062</v>
      </c>
      <c r="H67" s="13" t="s">
        <v>159</v>
      </c>
      <c r="I67" s="9">
        <v>113</v>
      </c>
      <c r="J67" s="9">
        <v>130</v>
      </c>
    </row>
    <row r="68" spans="1:13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Hungary</v>
      </c>
      <c r="D68" s="6">
        <f t="shared" si="14"/>
        <v>109</v>
      </c>
      <c r="E68" s="6">
        <f>IF(COUNTIF(I68:XFD68,"&gt;"&amp;0)=0,,HLOOKUP(COUNTIF(I68:XFD68,"&gt;"&amp;0)-1,I$1:XFD68,A68+1,FALSE))</f>
        <v>109</v>
      </c>
      <c r="F68" s="7">
        <f>IF(COUNTIF(I68:XFD68,"&gt;"&amp;0)=0,,HLOOKUP(COUNTIF(I68:XFD68,"&gt;"&amp;0)-MIN($F$1+1,COUNTIF(I68:XFD68,"&gt;"&amp;0)),I$1:XFD68,A68+1,FALSE))</f>
        <v>92</v>
      </c>
      <c r="G68" s="8">
        <f t="shared" si="15"/>
        <v>1.1847826086956521</v>
      </c>
      <c r="H68" s="13" t="s">
        <v>132</v>
      </c>
      <c r="I68" s="9">
        <v>92</v>
      </c>
      <c r="J68" s="9">
        <v>109</v>
      </c>
    </row>
    <row r="69" spans="1:13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Ecuador</v>
      </c>
      <c r="D69" s="6">
        <f t="shared" si="14"/>
        <v>772</v>
      </c>
      <c r="E69" s="6">
        <f>IF(COUNTIF(I69:XFD69,"&gt;"&amp;0)=0,,HLOOKUP(COUNTIF(I69:XFD69,"&gt;"&amp;0)-1,I$1:XFD69,A69+1,FALSE))</f>
        <v>772</v>
      </c>
      <c r="F69" s="7">
        <f>IF(COUNTIF(I69:XFD69,"&gt;"&amp;0)=0,,HLOOKUP(COUNTIF(I69:XFD69,"&gt;"&amp;0)-MIN($F$1+1,COUNTIF(I69:XFD69,"&gt;"&amp;0)),I$1:XFD69,A69+1,FALSE))</f>
        <v>109</v>
      </c>
      <c r="G69" s="8">
        <f t="shared" si="15"/>
        <v>1.6313520784341815</v>
      </c>
      <c r="H69" s="13" t="s">
        <v>103</v>
      </c>
      <c r="I69" s="9">
        <v>109</v>
      </c>
      <c r="J69" s="9">
        <v>196</v>
      </c>
      <c r="K69" s="9">
        <v>362</v>
      </c>
      <c r="L69" s="9">
        <v>496</v>
      </c>
      <c r="M69" s="9">
        <v>772</v>
      </c>
    </row>
    <row r="70" spans="1:13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Latvia</v>
      </c>
      <c r="D70" s="6">
        <f t="shared" ref="D70:D133" si="17">MAX(I70:CL70)</f>
        <v>138</v>
      </c>
      <c r="E70" s="6">
        <f>IF(COUNTIF(I70:XFD70,"&gt;"&amp;0)=0,,HLOOKUP(COUNTIF(I70:XFD70,"&gt;"&amp;0)-1,I$1:XFD70,A70+1,FALSE))</f>
        <v>138</v>
      </c>
      <c r="F70" s="7">
        <f>IF(COUNTIF(I70:XFD70,"&gt;"&amp;0)=0,,HLOOKUP(COUNTIF(I70:XFD70,"&gt;"&amp;0)-MIN($F$1+1,COUNTIF(I70:XFD70,"&gt;"&amp;0)),I$1:XFD70,A70+1,FALSE))</f>
        <v>110</v>
      </c>
      <c r="G70" s="8">
        <f t="shared" ref="G70:G133" si="18">IF(COUNTIF(I70:XFD70,"&gt;"&amp;0)=0,,(E70/F70)^(1/MIN(COUNTIF(I70:XFD70,"&gt;"&amp;0)-1,$F$1)))</f>
        <v>1.1200649331826502</v>
      </c>
      <c r="H70" s="13" t="s">
        <v>111</v>
      </c>
      <c r="I70" s="9">
        <v>110</v>
      </c>
      <c r="J70" s="9">
        <v>123</v>
      </c>
      <c r="K70" s="9">
        <v>138</v>
      </c>
    </row>
    <row r="71" spans="1:13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North Macedonia</v>
      </c>
      <c r="D71" s="6">
        <f t="shared" si="17"/>
        <v>112</v>
      </c>
      <c r="E71" s="6">
        <f>IF(COUNTIF(I71:XFD71,"&gt;"&amp;0)=0,,HLOOKUP(COUNTIF(I71:XFD71,"&gt;"&amp;0)-1,I$1:XFD71,A71+1,FALSE))</f>
        <v>112</v>
      </c>
      <c r="F71" s="7">
        <f>IF(COUNTIF(I71:XFD71,"&gt;"&amp;0)=0,,HLOOKUP(COUNTIF(I71:XFD71,"&gt;"&amp;0)-MIN($F$1+1,COUNTIF(I71:XFD71,"&gt;"&amp;0)),I$1:XFD71,A71+1,FALSE))</f>
        <v>112</v>
      </c>
      <c r="G71" s="8" t="e">
        <f t="shared" si="18"/>
        <v>#DIV/0!</v>
      </c>
      <c r="H71" s="13" t="s">
        <v>84</v>
      </c>
      <c r="I71" s="9">
        <v>112</v>
      </c>
    </row>
    <row r="72" spans="1:13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Bosnia and Herzegovina</v>
      </c>
      <c r="D72" s="6">
        <f t="shared" si="17"/>
        <v>123</v>
      </c>
      <c r="E72" s="6">
        <f>IF(COUNTIF(I72:XFD72,"&gt;"&amp;0)=0,,HLOOKUP(COUNTIF(I72:XFD72,"&gt;"&amp;0)-1,I$1:XFD72,A72+1,FALSE))</f>
        <v>123</v>
      </c>
      <c r="F72" s="7">
        <f>IF(COUNTIF(I72:XFD72,"&gt;"&amp;0)=0,,HLOOKUP(COUNTIF(I72:XFD72,"&gt;"&amp;0)-MIN($F$1+1,COUNTIF(I72:XFD72,"&gt;"&amp;0)),I$1:XFD72,A72+1,FALSE))</f>
        <v>123</v>
      </c>
      <c r="G72" s="8" t="e">
        <f t="shared" si="18"/>
        <v>#DIV/0!</v>
      </c>
      <c r="H72" s="13" t="s">
        <v>140</v>
      </c>
      <c r="I72" s="9">
        <v>123</v>
      </c>
    </row>
    <row r="73" spans="1:13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Colombia</v>
      </c>
      <c r="D73" s="6">
        <f t="shared" si="17"/>
        <v>226</v>
      </c>
      <c r="E73" s="6">
        <f>IF(COUNTIF(I73:XFD73,"&gt;"&amp;0)=0,,HLOOKUP(COUNTIF(I73:XFD73,"&gt;"&amp;0)-1,I$1:XFD73,A73+1,FALSE))</f>
        <v>226</v>
      </c>
      <c r="F73" s="7">
        <f>IF(COUNTIF(I73:XFD73,"&gt;"&amp;0)=0,,HLOOKUP(COUNTIF(I73:XFD73,"&gt;"&amp;0)-MIN($F$1+1,COUNTIF(I73:XFD73,"&gt;"&amp;0)),I$1:XFD73,A73+1,FALSE))</f>
        <v>101</v>
      </c>
      <c r="G73" s="8">
        <f t="shared" si="18"/>
        <v>1.3079636918740773</v>
      </c>
      <c r="H73" s="13" t="s">
        <v>158</v>
      </c>
      <c r="I73" s="9">
        <v>101</v>
      </c>
      <c r="J73" s="9">
        <v>127</v>
      </c>
      <c r="K73" s="9">
        <v>195</v>
      </c>
      <c r="L73" s="9">
        <v>226</v>
      </c>
    </row>
    <row r="74" spans="1:13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Mexico</v>
      </c>
      <c r="D74" s="6">
        <f t="shared" si="17"/>
        <v>245</v>
      </c>
      <c r="E74" s="6">
        <f>IF(COUNTIF(I74:XFD74,"&gt;"&amp;0)=0,,HLOOKUP(COUNTIF(I74:XFD74,"&gt;"&amp;0)-1,I$1:XFD74,A74+1,FALSE))</f>
        <v>245</v>
      </c>
      <c r="F74" s="7">
        <f>IF(COUNTIF(I74:XFD74,"&gt;"&amp;0)=0,,HLOOKUP(COUNTIF(I74:XFD74,"&gt;"&amp;0)-MIN($F$1+1,COUNTIF(I74:XFD74,"&gt;"&amp;0)),I$1:XFD74,A74+1,FALSE))</f>
        <v>113</v>
      </c>
      <c r="G74" s="8">
        <f t="shared" si="18"/>
        <v>1.2942829008712951</v>
      </c>
      <c r="H74" s="13" t="s">
        <v>94</v>
      </c>
      <c r="I74" s="9">
        <v>113</v>
      </c>
      <c r="J74" s="9">
        <v>159</v>
      </c>
      <c r="K74" s="9">
        <v>197</v>
      </c>
      <c r="L74" s="9">
        <v>245</v>
      </c>
    </row>
    <row r="75" spans="1:13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>Armenia</v>
      </c>
      <c r="D75" s="6">
        <f t="shared" si="17"/>
        <v>192</v>
      </c>
      <c r="E75" s="6">
        <f>IF(COUNTIF(I75:XFD75,"&gt;"&amp;0)=0,,HLOOKUP(COUNTIF(I75:XFD75,"&gt;"&amp;0)-1,I$1:XFD75,A75+1,FALSE))</f>
        <v>192</v>
      </c>
      <c r="F75" s="7">
        <f>IF(COUNTIF(I75:XFD75,"&gt;"&amp;0)=0,,HLOOKUP(COUNTIF(I75:XFD75,"&gt;"&amp;0)-MIN($F$1+1,COUNTIF(I75:XFD75,"&gt;"&amp;0)),I$1:XFD75,A75+1,FALSE))</f>
        <v>114</v>
      </c>
      <c r="G75" s="8">
        <f t="shared" si="18"/>
        <v>1.1897766985180058</v>
      </c>
      <c r="H75" s="13" t="s">
        <v>105</v>
      </c>
      <c r="I75" s="9">
        <v>114</v>
      </c>
      <c r="J75" s="9">
        <v>135</v>
      </c>
      <c r="K75" s="9">
        <v>159</v>
      </c>
      <c r="L75" s="9">
        <v>192</v>
      </c>
    </row>
    <row r="76" spans="1:13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>Morocco</v>
      </c>
      <c r="D76" s="6">
        <f t="shared" si="17"/>
        <v>108</v>
      </c>
      <c r="E76" s="6">
        <f>IF(COUNTIF(I76:XFD76,"&gt;"&amp;0)=0,,HLOOKUP(COUNTIF(I76:XFD76,"&gt;"&amp;0)-1,I$1:XFD76,A76+1,FALSE))</f>
        <v>108</v>
      </c>
      <c r="F76" s="7">
        <f>IF(COUNTIF(I76:XFD76,"&gt;"&amp;0)=0,,HLOOKUP(COUNTIF(I76:XFD76,"&gt;"&amp;0)-MIN($F$1+1,COUNTIF(I76:XFD76,"&gt;"&amp;0)),I$1:XFD76,A76+1,FALSE))</f>
        <v>108</v>
      </c>
      <c r="G76" s="8" t="e">
        <f t="shared" si="18"/>
        <v>#DIV/0!</v>
      </c>
      <c r="H76" s="13" t="s">
        <v>112</v>
      </c>
      <c r="I76" s="9">
        <v>108</v>
      </c>
    </row>
    <row r="77" spans="1:13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>Lithuania</v>
      </c>
      <c r="D77" s="6">
        <f t="shared" si="17"/>
        <v>129</v>
      </c>
      <c r="E77" s="6">
        <f>IF(COUNTIF(I77:XFD77,"&gt;"&amp;0)=0,,HLOOKUP(COUNTIF(I77:XFD77,"&gt;"&amp;0)-1,I$1:XFD77,A77+1,FALSE))</f>
        <v>129</v>
      </c>
      <c r="F77" s="7">
        <f>IF(COUNTIF(I77:XFD77,"&gt;"&amp;0)=0,,HLOOKUP(COUNTIF(I77:XFD77,"&gt;"&amp;0)-MIN($F$1+1,COUNTIF(I77:XFD77,"&gt;"&amp;0)),I$1:XFD77,A77+1,FALSE))</f>
        <v>129</v>
      </c>
      <c r="G77" s="8" t="e">
        <f t="shared" si="18"/>
        <v>#DIV/0!</v>
      </c>
      <c r="H77" s="13" t="s">
        <v>93</v>
      </c>
      <c r="I77" s="9">
        <v>129</v>
      </c>
    </row>
    <row r="78" spans="1:13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>Dominican Republic</v>
      </c>
      <c r="D78" s="6">
        <f t="shared" si="17"/>
        <v>199</v>
      </c>
      <c r="E78" s="6">
        <f>IF(COUNTIF(I78:XFD78,"&gt;"&amp;0)=0,,HLOOKUP(COUNTIF(I78:XFD78,"&gt;"&amp;0)-1,I$1:XFD78,A78+1,FALSE))</f>
        <v>199</v>
      </c>
      <c r="F78" s="7">
        <f>IF(COUNTIF(I78:XFD78,"&gt;"&amp;0)=0,,HLOOKUP(COUNTIF(I78:XFD78,"&gt;"&amp;0)-MIN($F$1+1,COUNTIF(I78:XFD78,"&gt;"&amp;0)),I$1:XFD78,A78+1,FALSE))</f>
        <v>110</v>
      </c>
      <c r="G78" s="8">
        <f t="shared" si="18"/>
        <v>1.8090909090909091</v>
      </c>
      <c r="H78" s="13" t="s">
        <v>106</v>
      </c>
      <c r="I78" s="9">
        <v>110</v>
      </c>
      <c r="J78" s="9">
        <v>199</v>
      </c>
    </row>
    <row r="79" spans="1:13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>Turkey</v>
      </c>
      <c r="D79" s="6">
        <f t="shared" si="17"/>
        <v>1206</v>
      </c>
      <c r="E79" s="6">
        <f>IF(COUNTIF(I79:XFD79,"&gt;"&amp;0)=0,,HLOOKUP(COUNTIF(I79:XFD79,"&gt;"&amp;0)-1,I$1:XFD79,A79+1,FALSE))</f>
        <v>1206</v>
      </c>
      <c r="F79" s="7">
        <f>IF(COUNTIF(I79:XFD79,"&gt;"&amp;0)=0,,HLOOKUP(COUNTIF(I79:XFD79,"&gt;"&amp;0)-MIN($F$1+1,COUNTIF(I79:XFD79,"&gt;"&amp;0)),I$1:XFD79,A79+1,FALSE))</f>
        <v>189</v>
      </c>
      <c r="G79" s="8">
        <f t="shared" si="18"/>
        <v>1.8547918028049311</v>
      </c>
      <c r="H79" s="13" t="s">
        <v>355</v>
      </c>
      <c r="I79" s="9">
        <v>189</v>
      </c>
      <c r="J79" s="9">
        <v>355</v>
      </c>
      <c r="K79" s="9">
        <v>661</v>
      </c>
      <c r="L79" s="9">
        <v>1206</v>
      </c>
    </row>
    <row r="80" spans="1:13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>Andorra</v>
      </c>
      <c r="D80" s="6">
        <f t="shared" si="17"/>
        <v>111</v>
      </c>
      <c r="E80" s="6">
        <f>IF(COUNTIF(I80:XFD80,"&gt;"&amp;0)=0,,HLOOKUP(COUNTIF(I80:XFD80,"&gt;"&amp;0)-1,I$1:XFD80,A80+1,FALSE))</f>
        <v>111</v>
      </c>
      <c r="F80" s="7">
        <f>IF(COUNTIF(I80:XFD80,"&gt;"&amp;0)=0,,HLOOKUP(COUNTIF(I80:XFD80,"&gt;"&amp;0)-MIN($F$1+1,COUNTIF(I80:XFD80,"&gt;"&amp;0)),I$1:XFD80,A80+1,FALSE))</f>
        <v>111</v>
      </c>
      <c r="G80" s="8" t="e">
        <f t="shared" si="18"/>
        <v>#DIV/0!</v>
      </c>
      <c r="H80" s="13" t="s">
        <v>109</v>
      </c>
      <c r="I80" s="9">
        <v>111</v>
      </c>
    </row>
    <row r="81" spans="1:9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>Jordan</v>
      </c>
      <c r="D81" s="6">
        <f t="shared" si="17"/>
        <v>111</v>
      </c>
      <c r="E81" s="6">
        <f>IF(COUNTIF(I81:XFD81,"&gt;"&amp;0)=0,,HLOOKUP(COUNTIF(I81:XFD81,"&gt;"&amp;0)-1,I$1:XFD81,A81+1,FALSE))</f>
        <v>111</v>
      </c>
      <c r="F81" s="7">
        <f>IF(COUNTIF(I81:XFD81,"&gt;"&amp;0)=0,,HLOOKUP(COUNTIF(I81:XFD81,"&gt;"&amp;0)-MIN($F$1+1,COUNTIF(I81:XFD81,"&gt;"&amp;0)),I$1:XFD81,A81+1,FALSE))</f>
        <v>111</v>
      </c>
      <c r="G81" s="8" t="e">
        <f t="shared" si="18"/>
        <v>#DIV/0!</v>
      </c>
      <c r="H81" s="13" t="s">
        <v>125</v>
      </c>
      <c r="I81" s="9">
        <v>111</v>
      </c>
    </row>
    <row r="82" spans="1:9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/>
      </c>
      <c r="D82" s="6">
        <f t="shared" si="17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8"/>
        <v>0</v>
      </c>
    </row>
    <row r="83" spans="1:9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/>
      </c>
      <c r="D83" s="6">
        <f t="shared" si="17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8"/>
        <v>0</v>
      </c>
    </row>
    <row r="84" spans="1:9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/>
      </c>
      <c r="D84" s="6">
        <f t="shared" si="17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8"/>
        <v>0</v>
      </c>
    </row>
    <row r="85" spans="1:9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/>
      </c>
      <c r="D85" s="6">
        <f t="shared" si="17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8"/>
        <v>0</v>
      </c>
    </row>
    <row r="86" spans="1:9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/>
      </c>
      <c r="D86" s="6">
        <f t="shared" si="17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8"/>
        <v>0</v>
      </c>
    </row>
    <row r="87" spans="1:9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/>
      </c>
      <c r="D87" s="6">
        <f t="shared" si="17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8"/>
        <v>0</v>
      </c>
    </row>
    <row r="88" spans="1:9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/>
      </c>
      <c r="D88" s="6">
        <f t="shared" si="17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8"/>
        <v>0</v>
      </c>
    </row>
    <row r="89" spans="1:9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/>
      </c>
      <c r="D89" s="6">
        <f t="shared" si="17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8"/>
        <v>0</v>
      </c>
    </row>
    <row r="90" spans="1:9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9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9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9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9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9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9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FFED7EB9-254A-4D6B-A3D3-64228B3B2A6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/>
  <dimension ref="A1:KU200"/>
  <sheetViews>
    <sheetView topLeftCell="D1"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5476</v>
      </c>
      <c r="E5" s="6">
        <f>IF(COUNTIF(I5:XFD5,"&gt;"&amp;0)=0,,HLOOKUP(COUNTIF(I5:XFD5,"&gt;"&amp;0)-1,I$1:XFD5,A5+1,FALSE))</f>
        <v>5476</v>
      </c>
      <c r="F5" s="7">
        <f>IF(COUNTIF(I5:XFD5,"&gt;"&amp;0)=0,,HLOOKUP(COUNTIF(I5:XFD5,"&gt;"&amp;0)-MIN($F$1+1,COUNTIF(I5:XFD5,"&gt;"&amp;0)),I$1:XFD5,A5+1,FALSE))</f>
        <v>2503</v>
      </c>
      <c r="G5" s="8">
        <f>IF(COUNTIF(I5:XFD5,"&gt;"&amp;0)=0,,(E5/F5)^(1/MIN(COUNTIF(I5:XFD5,"&gt;"&amp;0)-1,$F$1)))</f>
        <v>1.1695007858495505</v>
      </c>
      <c r="H5" s="15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827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China</v>
      </c>
      <c r="D6" s="6">
        <f>MAX(I6:BD6)</f>
        <v>3123</v>
      </c>
      <c r="E6" s="6">
        <f>IF(COUNTIF(I6:XFD6,"&gt;"&amp;0)=0,,HLOOKUP(COUNTIF(I6:XFD6,"&gt;"&amp;0)-1,I$1:XFD6,A6+1,FALSE))</f>
        <v>3265</v>
      </c>
      <c r="F6" s="7">
        <f>IF(COUNTIF(I6:XFD6,"&gt;"&amp;0)=0,,HLOOKUP(COUNTIF(I6:XFD6,"&gt;"&amp;0)-MIN($F$1+1,COUNTIF(I6:XFD6,"&gt;"&amp;0)),I$1:XFD6,A6+1,FALSE))</f>
        <v>3249</v>
      </c>
      <c r="G6" s="8">
        <f>IF(COUNTIF(I6:XFD6,"&gt;"&amp;0)=0,,(E6/F6)^(1/MIN(COUNTIF(I6:XFD6,"&gt;"&amp;0)-1,$F$1)))</f>
        <v>1.0009829840207067</v>
      </c>
      <c r="H6" s="15" t="s">
        <v>337</v>
      </c>
      <c r="I6" s="9">
        <v>17</v>
      </c>
      <c r="J6" s="9">
        <v>18</v>
      </c>
      <c r="K6" s="9">
        <v>26</v>
      </c>
      <c r="L6" s="9">
        <v>42</v>
      </c>
      <c r="M6" s="9">
        <v>56</v>
      </c>
      <c r="N6" s="9">
        <v>82</v>
      </c>
      <c r="O6" s="9">
        <v>131</v>
      </c>
      <c r="P6" s="9">
        <v>133</v>
      </c>
      <c r="Q6" s="9">
        <v>171</v>
      </c>
      <c r="R6" s="9">
        <v>213</v>
      </c>
      <c r="S6" s="9">
        <v>259</v>
      </c>
      <c r="T6" s="9">
        <v>361</v>
      </c>
      <c r="U6" s="9">
        <v>425</v>
      </c>
      <c r="V6" s="9">
        <v>491</v>
      </c>
      <c r="W6" s="9">
        <v>563</v>
      </c>
      <c r="X6" s="9">
        <v>633</v>
      </c>
      <c r="Y6" s="9">
        <v>718</v>
      </c>
      <c r="Z6" s="9">
        <v>805</v>
      </c>
      <c r="AA6" s="9">
        <v>905</v>
      </c>
      <c r="AB6" s="9">
        <v>1012</v>
      </c>
      <c r="AC6" s="9">
        <v>1112</v>
      </c>
      <c r="AD6" s="9">
        <v>1117</v>
      </c>
      <c r="AE6" s="9">
        <v>1369</v>
      </c>
      <c r="AF6" s="9">
        <v>1521</v>
      </c>
      <c r="AG6" s="9">
        <v>1663</v>
      </c>
      <c r="AH6" s="9">
        <v>1766</v>
      </c>
      <c r="AI6" s="9">
        <v>1864</v>
      </c>
      <c r="AJ6" s="9">
        <v>2003</v>
      </c>
      <c r="AK6" s="9">
        <v>2116</v>
      </c>
      <c r="AL6" s="9">
        <v>2238</v>
      </c>
      <c r="AM6" s="9">
        <v>2238</v>
      </c>
      <c r="AN6" s="9">
        <v>2443</v>
      </c>
      <c r="AO6" s="9">
        <v>2445</v>
      </c>
      <c r="AP6" s="9">
        <v>2595</v>
      </c>
      <c r="AQ6" s="9">
        <v>2665</v>
      </c>
      <c r="AR6" s="9">
        <v>2717</v>
      </c>
      <c r="AS6" s="9">
        <v>2746</v>
      </c>
      <c r="AT6" s="9">
        <v>2790</v>
      </c>
      <c r="AU6" s="9">
        <v>2837</v>
      </c>
      <c r="AV6" s="9">
        <v>2872</v>
      </c>
      <c r="AW6" s="9">
        <v>2914</v>
      </c>
      <c r="AX6" s="9">
        <v>2947</v>
      </c>
      <c r="AY6" s="9">
        <v>2983</v>
      </c>
      <c r="AZ6" s="9">
        <v>3015</v>
      </c>
      <c r="BA6" s="9">
        <v>3044</v>
      </c>
      <c r="BB6" s="9">
        <v>3072</v>
      </c>
      <c r="BC6" s="9">
        <v>3100</v>
      </c>
      <c r="BD6" s="9">
        <v>3123</v>
      </c>
      <c r="BE6" s="9">
        <v>3139</v>
      </c>
      <c r="BF6" s="9">
        <v>3161</v>
      </c>
      <c r="BG6" s="9">
        <v>3172</v>
      </c>
      <c r="BH6" s="9">
        <v>3180</v>
      </c>
      <c r="BI6" s="9">
        <v>3193</v>
      </c>
      <c r="BJ6" s="9">
        <v>3203</v>
      </c>
      <c r="BK6" s="9">
        <v>3217</v>
      </c>
      <c r="BL6" s="9">
        <v>3230</v>
      </c>
      <c r="BM6" s="9">
        <v>3241</v>
      </c>
      <c r="BN6" s="9">
        <v>3249</v>
      </c>
      <c r="BO6" s="9">
        <v>3253</v>
      </c>
      <c r="BP6" s="9">
        <v>3259</v>
      </c>
      <c r="BQ6" s="9">
        <v>3265</v>
      </c>
      <c r="BR6" s="9">
        <v>3259</v>
      </c>
      <c r="BS6" s="9">
        <v>3265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Spain</v>
      </c>
      <c r="D7" s="6">
        <f>MAX(I7:BD7)</f>
        <v>1772</v>
      </c>
      <c r="E7" s="6">
        <f>IF(COUNTIF(I7:XFD7,"&gt;"&amp;0)=0,,HLOOKUP(COUNTIF(I7:XFD7,"&gt;"&amp;0)-1,I$1:XFD7,A7+1,FALSE))</f>
        <v>1772</v>
      </c>
      <c r="F7" s="7">
        <f>IF(COUNTIF(I7:XFD7,"&gt;"&amp;0)=0,,HLOOKUP(COUNTIF(I7:XFD7,"&gt;"&amp;0)-MIN($F$1+1,COUNTIF(I7:XFD7,"&gt;"&amp;0)),I$1:XFD7,A7+1,FALSE))</f>
        <v>533</v>
      </c>
      <c r="G7" s="8">
        <f>IF(COUNTIF(I7:XFD7,"&gt;"&amp;0)=0,,(E7/F7)^(1/MIN(COUNTIF(I7:XFD7,"&gt;"&amp;0)-1,$F$1)))</f>
        <v>1.271590579189614</v>
      </c>
      <c r="H7" s="13" t="s">
        <v>60</v>
      </c>
      <c r="I7" s="9">
        <v>10</v>
      </c>
      <c r="J7" s="9">
        <v>17</v>
      </c>
      <c r="K7" s="9">
        <v>28</v>
      </c>
      <c r="L7" s="9">
        <v>35</v>
      </c>
      <c r="M7" s="9">
        <v>54</v>
      </c>
      <c r="N7" s="9">
        <v>55</v>
      </c>
      <c r="O7" s="9">
        <v>133</v>
      </c>
      <c r="P7" s="9">
        <v>195</v>
      </c>
      <c r="Q7" s="9">
        <v>289</v>
      </c>
      <c r="R7" s="9">
        <v>342</v>
      </c>
      <c r="S7" s="9">
        <v>533</v>
      </c>
      <c r="T7" s="9">
        <v>623</v>
      </c>
      <c r="U7" s="9">
        <v>830</v>
      </c>
      <c r="V7" s="9">
        <v>1043</v>
      </c>
      <c r="W7" s="9">
        <v>1375</v>
      </c>
      <c r="X7" s="9">
        <v>1772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674</v>
      </c>
      <c r="E8" s="6">
        <f>IF(COUNTIF(I8:XFD8,"&gt;"&amp;0)=0,,HLOOKUP(COUNTIF(I8:XFD8,"&gt;"&amp;0)-1,I$1:XFD8,A8+1,FALSE))</f>
        <v>674</v>
      </c>
      <c r="F8" s="7">
        <f>IF(COUNTIF(I8:XFD8,"&gt;"&amp;0)=0,,HLOOKUP(COUNTIF(I8:XFD8,"&gt;"&amp;0)-MIN($F$1+1,COUNTIF(I8:XFD8,"&gt;"&amp;0)),I$1:XFD8,A8+1,FALSE))</f>
        <v>148</v>
      </c>
      <c r="G8" s="8">
        <f>IF(COUNTIF(I8:XFD8,"&gt;"&amp;0)=0,,(E8/F8)^(1/MIN(COUNTIF(I8:XFD8,"&gt;"&amp;0)-1,$F$1)))</f>
        <v>1.3541901053845724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48</v>
      </c>
      <c r="P8" s="9">
        <v>79</v>
      </c>
      <c r="Q8" s="9">
        <v>91</v>
      </c>
      <c r="R8" s="9">
        <v>91</v>
      </c>
      <c r="S8" s="9">
        <v>148</v>
      </c>
      <c r="T8" s="9">
        <v>148</v>
      </c>
      <c r="U8" s="9">
        <v>148</v>
      </c>
      <c r="V8" s="9">
        <v>243</v>
      </c>
      <c r="W8" s="9">
        <v>450</v>
      </c>
      <c r="X8" s="9">
        <v>562</v>
      </c>
      <c r="Y8" s="9">
        <v>674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US</v>
      </c>
      <c r="D9" s="6">
        <f>MAX(I9:BD9)</f>
        <v>417</v>
      </c>
      <c r="E9" s="6">
        <f>IF(COUNTIF(I9:XFD9,"&gt;"&amp;0)=0,,HLOOKUP(COUNTIF(I9:XFD9,"&gt;"&amp;0)-1,I$1:XFD9,A9+1,FALSE))</f>
        <v>417</v>
      </c>
      <c r="F9" s="7">
        <f>IF(COUNTIF(I9:XFD9,"&gt;"&amp;0)=0,,HLOOKUP(COUNTIF(I9:XFD9,"&gt;"&amp;0)-MIN($F$1+1,COUNTIF(I9:XFD9,"&gt;"&amp;0)),I$1:XFD9,A9+1,FALSE))</f>
        <v>108</v>
      </c>
      <c r="G9" s="8">
        <f>IF(COUNTIF(I9:XFD9,"&gt;"&amp;0)=0,,(E9/F9)^(1/MIN(COUNTIF(I9:XFD9,"&gt;"&amp;0)-1,$F$1)))</f>
        <v>1.3102146764437772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282</v>
      </c>
      <c r="E10" s="6">
        <f>IF(COUNTIF(I10:XFD10,"&gt;"&amp;0)=0,,HLOOKUP(COUNTIF(I10:XFD10,"&gt;"&amp;0)-1,I$1:XFD10,A10+1,FALSE))</f>
        <v>282</v>
      </c>
      <c r="F10" s="7">
        <f>IF(COUNTIF(I10:XFD10,"&gt;"&amp;0)=0,,HLOOKUP(COUNTIF(I10:XFD10,"&gt;"&amp;0)-MIN($F$1+1,COUNTIF(I10:XFD10,"&gt;"&amp;0)),I$1:XFD10,A10+1,FALSE))</f>
        <v>71</v>
      </c>
      <c r="G10" s="8">
        <f>IF(COUNTIF(I10:XFD10,"&gt;"&amp;0)=0,,(E10/F10)^(1/MIN(COUNTIF(I10:XFD10,"&gt;"&amp;0)-1,$F$1)))</f>
        <v>1.3176441915931565</v>
      </c>
      <c r="H10" s="13" t="s">
        <v>349</v>
      </c>
      <c r="I10" s="9">
        <v>8</v>
      </c>
      <c r="J10" s="9">
        <v>8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94</v>
      </c>
      <c r="E11" s="6">
        <f>IF(COUNTIF(I11:XFD11,"&gt;"&amp;0)=0,,HLOOKUP(COUNTIF(I11:XFD11,"&gt;"&amp;0)-1,I$1:XFD11,A11+1,FALSE))</f>
        <v>94</v>
      </c>
      <c r="F11" s="7">
        <f>IF(COUNTIF(I11:XFD11,"&gt;"&amp;0)=0,,HLOOKUP(COUNTIF(I11:XFD11,"&gt;"&amp;0)-MIN($F$1+1,COUNTIF(I11:XFD11,"&gt;"&amp;0)),I$1:XFD11,A11+1,FALSE))</f>
        <v>24</v>
      </c>
      <c r="G11" s="8">
        <f>IF(COUNTIF(I11:XFD11,"&gt;"&amp;0)=0,,(E11/F11)^(1/MIN(COUNTIF(I11:XFD11,"&gt;"&amp;0)-1,$F$1)))</f>
        <v>1.3139635637082843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Iran</v>
      </c>
      <c r="D12" s="6">
        <f>MAX(I12:BD12)</f>
        <v>1685</v>
      </c>
      <c r="E12" s="6">
        <f>IF(COUNTIF(I12:XFD12,"&gt;"&amp;0)=0,,HLOOKUP(COUNTIF(I12:XFD12,"&gt;"&amp;0)-1,I$1:XFD12,A12+1,FALSE))</f>
        <v>1685</v>
      </c>
      <c r="F12" s="7">
        <f>IF(COUNTIF(I12:XFD12,"&gt;"&amp;0)=0,,HLOOKUP(COUNTIF(I12:XFD12,"&gt;"&amp;0)-MIN($F$1+1,COUNTIF(I12:XFD12,"&gt;"&amp;0)),I$1:XFD12,A12+1,FALSE))</f>
        <v>988</v>
      </c>
      <c r="G12" s="8">
        <f>IF(COUNTIF(I12:XFD12,"&gt;"&amp;0)=0,,(E12/F12)^(1/MIN(COUNTIF(I12:XFD12,"&gt;"&amp;0)-1,$F$1)))</f>
        <v>1.1126756708870951</v>
      </c>
      <c r="H12" s="13" t="s">
        <v>338</v>
      </c>
      <c r="I12" s="9">
        <v>8</v>
      </c>
      <c r="J12" s="9">
        <v>12</v>
      </c>
      <c r="K12" s="9">
        <v>16</v>
      </c>
      <c r="L12" s="9">
        <v>19</v>
      </c>
      <c r="M12" s="9">
        <v>26</v>
      </c>
      <c r="N12" s="9">
        <v>34</v>
      </c>
      <c r="O12" s="9">
        <v>43</v>
      </c>
      <c r="P12" s="9">
        <v>54</v>
      </c>
      <c r="Q12" s="9">
        <v>66</v>
      </c>
      <c r="R12" s="9">
        <v>77</v>
      </c>
      <c r="S12" s="9">
        <v>92</v>
      </c>
      <c r="T12" s="9">
        <v>107</v>
      </c>
      <c r="U12" s="9">
        <v>124</v>
      </c>
      <c r="V12" s="9">
        <v>145</v>
      </c>
      <c r="W12" s="9">
        <v>194</v>
      </c>
      <c r="X12" s="9">
        <v>237</v>
      </c>
      <c r="Y12" s="9">
        <v>291</v>
      </c>
      <c r="Z12" s="9">
        <v>354</v>
      </c>
      <c r="AA12" s="9">
        <v>429</v>
      </c>
      <c r="AB12" s="9">
        <v>514</v>
      </c>
      <c r="AC12" s="9">
        <v>611</v>
      </c>
      <c r="AD12" s="9">
        <v>724</v>
      </c>
      <c r="AE12" s="9">
        <v>853</v>
      </c>
      <c r="AF12" s="9">
        <v>988</v>
      </c>
      <c r="AG12" s="9">
        <v>1135</v>
      </c>
      <c r="AH12" s="9">
        <v>1284</v>
      </c>
      <c r="AI12" s="9">
        <v>1433</v>
      </c>
      <c r="AJ12" s="9">
        <v>1556</v>
      </c>
      <c r="AK12" s="9">
        <v>1685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Netherlands</v>
      </c>
      <c r="D13" s="6">
        <f>MAX(I13:BD13)</f>
        <v>180</v>
      </c>
      <c r="E13" s="6">
        <f>IF(COUNTIF(I13:XFD13,"&gt;"&amp;0)=0,,HLOOKUP(COUNTIF(I13:XFD13,"&gt;"&amp;0)-1,I$1:XFD13,A13+1,FALSE))</f>
        <v>180</v>
      </c>
      <c r="F13" s="7">
        <f>IF(COUNTIF(I13:XFD13,"&gt;"&amp;0)=0,,HLOOKUP(COUNTIF(I13:XFD13,"&gt;"&amp;0)-MIN($F$1+1,COUNTIF(I13:XFD13,"&gt;"&amp;0)),I$1:XFD13,A13+1,FALSE))</f>
        <v>43</v>
      </c>
      <c r="G13" s="8">
        <f>IF(COUNTIF(I13:XFD13,"&gt;"&amp;0)=0,,(E13/F13)^(1/MIN(COUNTIF(I13:XFD13,"&gt;"&amp;0)-1,$F$1)))</f>
        <v>1.3315602128133239</v>
      </c>
      <c r="H13" s="13" t="s">
        <v>89</v>
      </c>
      <c r="I13" s="9">
        <v>10</v>
      </c>
      <c r="J13" s="9">
        <v>12</v>
      </c>
      <c r="K13" s="9">
        <v>20</v>
      </c>
      <c r="L13" s="9">
        <v>24</v>
      </c>
      <c r="M13" s="9">
        <v>43</v>
      </c>
      <c r="N13" s="9">
        <v>58</v>
      </c>
      <c r="O13" s="9">
        <v>77</v>
      </c>
      <c r="P13" s="9">
        <v>107</v>
      </c>
      <c r="Q13" s="9">
        <v>137</v>
      </c>
      <c r="R13" s="9">
        <v>180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Korea, South</v>
      </c>
      <c r="D14" s="6">
        <f>MAX(I14:BD14)</f>
        <v>104</v>
      </c>
      <c r="E14" s="6">
        <f>IF(COUNTIF(I14:XFD14,"&gt;"&amp;0)=0,,HLOOKUP(COUNTIF(I14:XFD14,"&gt;"&amp;0)-1,I$1:XFD14,A14+1,FALSE))</f>
        <v>104</v>
      </c>
      <c r="F14" s="7">
        <f>IF(COUNTIF(I14:XFD14,"&gt;"&amp;0)=0,,HLOOKUP(COUNTIF(I14:XFD14,"&gt;"&amp;0)-MIN($F$1+1,COUNTIF(I14:XFD14,"&gt;"&amp;0)),I$1:XFD14,A14+1,FALSE))</f>
        <v>81</v>
      </c>
      <c r="G14" s="8">
        <f>IF(COUNTIF(I14:XFD14,"&gt;"&amp;0)=0,,(E14/F14)^(1/MIN(COUNTIF(I14:XFD14,"&gt;"&amp;0)-1,$F$1)))</f>
        <v>1.0512588479761751</v>
      </c>
      <c r="H14" s="13" t="s">
        <v>339</v>
      </c>
      <c r="I14" s="9">
        <v>8</v>
      </c>
      <c r="J14" s="9">
        <v>10</v>
      </c>
      <c r="K14" s="9">
        <v>12</v>
      </c>
      <c r="L14" s="9">
        <v>13</v>
      </c>
      <c r="M14" s="9">
        <v>13</v>
      </c>
      <c r="N14" s="9">
        <v>16</v>
      </c>
      <c r="O14" s="9">
        <v>17</v>
      </c>
      <c r="P14" s="9">
        <v>28</v>
      </c>
      <c r="Q14" s="9">
        <v>28</v>
      </c>
      <c r="R14" s="9">
        <v>35</v>
      </c>
      <c r="S14" s="9">
        <v>35</v>
      </c>
      <c r="T14" s="9">
        <v>42</v>
      </c>
      <c r="U14" s="9">
        <v>44</v>
      </c>
      <c r="V14" s="9">
        <v>50</v>
      </c>
      <c r="W14" s="9">
        <v>53</v>
      </c>
      <c r="X14" s="9">
        <v>54</v>
      </c>
      <c r="Y14" s="9">
        <v>60</v>
      </c>
      <c r="Z14" s="9">
        <v>66</v>
      </c>
      <c r="AA14" s="9">
        <v>66</v>
      </c>
      <c r="AB14" s="9">
        <v>72</v>
      </c>
      <c r="AC14" s="9">
        <v>75</v>
      </c>
      <c r="AD14" s="9">
        <v>75</v>
      </c>
      <c r="AE14" s="9">
        <v>81</v>
      </c>
      <c r="AF14" s="9">
        <v>84</v>
      </c>
      <c r="AG14" s="9">
        <v>91</v>
      </c>
      <c r="AH14" s="9">
        <v>94</v>
      </c>
      <c r="AI14" s="9">
        <v>102</v>
      </c>
      <c r="AJ14" s="9">
        <v>104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Switzerland</v>
      </c>
      <c r="D15" s="6">
        <f>MAX(I15:BD15)</f>
        <v>98</v>
      </c>
      <c r="E15" s="6">
        <f>IF(COUNTIF(I15:XFD15,"&gt;"&amp;0)=0,,HLOOKUP(COUNTIF(I15:XFD15,"&gt;"&amp;0)-1,I$1:XFD15,A15+1,FALSE))</f>
        <v>98</v>
      </c>
      <c r="F15" s="7">
        <f>IF(COUNTIF(I15:XFD15,"&gt;"&amp;0)=0,,HLOOKUP(COUNTIF(I15:XFD15,"&gt;"&amp;0)-MIN($F$1+1,COUNTIF(I15:XFD15,"&gt;"&amp;0)),I$1:XFD15,A15+1,FALSE))</f>
        <v>27</v>
      </c>
      <c r="G15" s="8">
        <f>IF(COUNTIF(I15:XFD15,"&gt;"&amp;0)=0,,(E15/F15)^(1/MIN(COUNTIF(I15:XFD15,"&gt;"&amp;0)-1,$F$1)))</f>
        <v>1.2941137818343178</v>
      </c>
      <c r="H15" s="13" t="s">
        <v>77</v>
      </c>
      <c r="I15" s="9">
        <v>11</v>
      </c>
      <c r="J15" s="9">
        <v>13</v>
      </c>
      <c r="K15" s="9">
        <v>14</v>
      </c>
      <c r="L15" s="9">
        <v>14</v>
      </c>
      <c r="M15" s="9">
        <v>27</v>
      </c>
      <c r="N15" s="9">
        <v>28</v>
      </c>
      <c r="O15" s="9">
        <v>41</v>
      </c>
      <c r="P15" s="9">
        <v>54</v>
      </c>
      <c r="Q15" s="9">
        <v>75</v>
      </c>
      <c r="R15" s="9">
        <v>98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Belgium</v>
      </c>
      <c r="D16" s="6">
        <f>MAX(I16:BD16)</f>
        <v>75</v>
      </c>
      <c r="E16" s="6">
        <f>IF(COUNTIF(I16:XFD16,"&gt;"&amp;0)=0,,HLOOKUP(COUNTIF(I16:XFD16,"&gt;"&amp;0)-1,I$1:XFD16,A16+1,FALSE))</f>
        <v>75</v>
      </c>
      <c r="F16" s="7">
        <f>IF(COUNTIF(I16:XFD16,"&gt;"&amp;0)=0,,HLOOKUP(COUNTIF(I16:XFD16,"&gt;"&amp;0)-MIN($F$1+1,COUNTIF(I16:XFD16,"&gt;"&amp;0)),I$1:XFD16,A16+1,FALSE))</f>
        <v>10</v>
      </c>
      <c r="G16" s="8">
        <f>IF(COUNTIF(I16:XFD16,"&gt;"&amp;0)=0,,(E16/F16)^(1/MIN(COUNTIF(I16:XFD16,"&gt;"&amp;0)-1,$F$1)))</f>
        <v>1.4962778697388448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</row>
    <row r="17" spans="1:22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Indonesia</v>
      </c>
      <c r="D17" s="6">
        <f>MAX(I17:BD17)</f>
        <v>48</v>
      </c>
      <c r="E17" s="6">
        <f>IF(COUNTIF(I17:XFD17,"&gt;"&amp;0)=0,,HLOOKUP(COUNTIF(I17:XFD17,"&gt;"&amp;0)-1,I$1:XFD17,A17+1,FALSE))</f>
        <v>48</v>
      </c>
      <c r="F17" s="7">
        <f>IF(COUNTIF(I17:XFD17,"&gt;"&amp;0)=0,,HLOOKUP(COUNTIF(I17:XFD17,"&gt;"&amp;0)-MIN($F$1+1,COUNTIF(I17:XFD17,"&gt;"&amp;0)),I$1:XFD17,A17+1,FALSE))</f>
        <v>19</v>
      </c>
      <c r="G17" s="8">
        <f>IF(COUNTIF(I17:XFD17,"&gt;"&amp;0)=0,,(E17/F17)^(1/MIN(COUNTIF(I17:XFD17,"&gt;"&amp;0)-1,$F$1)))</f>
        <v>1.2607294826718587</v>
      </c>
      <c r="H17" s="13" t="s">
        <v>107</v>
      </c>
      <c r="I17" s="9">
        <v>19</v>
      </c>
      <c r="J17" s="9">
        <v>25</v>
      </c>
      <c r="K17" s="9">
        <v>32</v>
      </c>
      <c r="L17" s="9">
        <v>38</v>
      </c>
      <c r="M17" s="9">
        <v>48</v>
      </c>
    </row>
    <row r="18" spans="1:22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Japan</v>
      </c>
      <c r="D18" s="6">
        <f>MAX(I18:BD18)</f>
        <v>40</v>
      </c>
      <c r="E18" s="6">
        <f>IF(COUNTIF(I18:XFD18,"&gt;"&amp;0)=0,,HLOOKUP(COUNTIF(I18:XFD18,"&gt;"&amp;0)-1,I$1:XFD18,A18+1,FALSE))</f>
        <v>40</v>
      </c>
      <c r="F18" s="7">
        <f>IF(COUNTIF(I18:XFD18,"&gt;"&amp;0)=0,,HLOOKUP(COUNTIF(I18:XFD18,"&gt;"&amp;0)-MIN($F$1+1,COUNTIF(I18:XFD18,"&gt;"&amp;0)),I$1:XFD18,A18+1,FALSE))</f>
        <v>29</v>
      </c>
      <c r="G18" s="8">
        <f>IF(COUNTIF(I18:XFD18,"&gt;"&amp;0)=0,,(E18/F18)^(1/MIN(COUNTIF(I18:XFD18,"&gt;"&amp;0)-1,$F$1)))</f>
        <v>1.0664301101684319</v>
      </c>
      <c r="H18" s="13" t="s">
        <v>36</v>
      </c>
      <c r="I18" s="9">
        <v>10</v>
      </c>
      <c r="J18" s="9">
        <v>10</v>
      </c>
      <c r="K18" s="9">
        <v>15</v>
      </c>
      <c r="L18" s="9">
        <v>16</v>
      </c>
      <c r="M18" s="9">
        <v>19</v>
      </c>
      <c r="N18" s="9">
        <v>22</v>
      </c>
      <c r="O18" s="9">
        <v>22</v>
      </c>
      <c r="P18" s="9">
        <v>27</v>
      </c>
      <c r="Q18" s="9">
        <v>29</v>
      </c>
      <c r="R18" s="9">
        <v>29</v>
      </c>
      <c r="S18" s="9">
        <v>29</v>
      </c>
      <c r="T18" s="9">
        <v>33</v>
      </c>
      <c r="U18" s="9">
        <v>35</v>
      </c>
      <c r="V18" s="9">
        <v>40</v>
      </c>
    </row>
    <row r="19" spans="1:22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Turkey</v>
      </c>
      <c r="D19" s="6">
        <f>MAX(I19:BD19)</f>
        <v>30</v>
      </c>
      <c r="E19" s="6">
        <f>IF(COUNTIF(I19:XFD19,"&gt;"&amp;0)=0,,HLOOKUP(COUNTIF(I19:XFD19,"&gt;"&amp;0)-1,I$1:XFD19,A19+1,FALSE))</f>
        <v>30</v>
      </c>
      <c r="F19" s="7">
        <f>IF(COUNTIF(I19:XFD19,"&gt;"&amp;0)=0,,HLOOKUP(COUNTIF(I19:XFD19,"&gt;"&amp;0)-MIN($F$1+1,COUNTIF(I19:XFD19,"&gt;"&amp;0)),I$1:XFD19,A19+1,FALSE))</f>
        <v>9</v>
      </c>
      <c r="G19" s="8">
        <f>IF(COUNTIF(I19:XFD19,"&gt;"&amp;0)=0,,(E19/F19)^(1/MIN(COUNTIF(I19:XFD19,"&gt;"&amp;0)-1,$F$1)))</f>
        <v>3.3333333333333335</v>
      </c>
      <c r="H19" s="13" t="s">
        <v>355</v>
      </c>
      <c r="I19" s="9">
        <v>9</v>
      </c>
      <c r="J19" s="9">
        <v>30</v>
      </c>
    </row>
    <row r="20" spans="1:22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Brazil</v>
      </c>
      <c r="D20" s="6">
        <f>MAX(I20:BD20)</f>
        <v>25</v>
      </c>
      <c r="E20" s="6">
        <f>IF(COUNTIF(I20:XFD20,"&gt;"&amp;0)=0,,HLOOKUP(COUNTIF(I20:XFD20,"&gt;"&amp;0)-1,I$1:XFD20,A20+1,FALSE))</f>
        <v>25</v>
      </c>
      <c r="F20" s="7">
        <f>IF(COUNTIF(I20:XFD20,"&gt;"&amp;0)=0,,HLOOKUP(COUNTIF(I20:XFD20,"&gt;"&amp;0)-MIN($F$1+1,COUNTIF(I20:XFD20,"&gt;"&amp;0)),I$1:XFD20,A20+1,FALSE))</f>
        <v>11</v>
      </c>
      <c r="G20" s="8">
        <f>IF(COUNTIF(I20:XFD20,"&gt;"&amp;0)=0,,(E20/F20)^(1/MIN(COUNTIF(I20:XFD20,"&gt;"&amp;0)-1,$F$1)))</f>
        <v>1.5075567228888183</v>
      </c>
      <c r="H20" s="13" t="s">
        <v>81</v>
      </c>
      <c r="I20" s="9">
        <v>11</v>
      </c>
      <c r="J20" s="9">
        <v>15</v>
      </c>
      <c r="K20" s="9">
        <v>25</v>
      </c>
    </row>
    <row r="21" spans="1:22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Philippines</v>
      </c>
      <c r="D21" s="6">
        <f>MAX(I21:BD21)</f>
        <v>25</v>
      </c>
      <c r="E21" s="6">
        <f>IF(COUNTIF(I21:XFD21,"&gt;"&amp;0)=0,,HLOOKUP(COUNTIF(I21:XFD21,"&gt;"&amp;0)-1,I$1:XFD21,A21+1,FALSE))</f>
        <v>25</v>
      </c>
      <c r="F21" s="7">
        <f>IF(COUNTIF(I21:XFD21,"&gt;"&amp;0)=0,,HLOOKUP(COUNTIF(I21:XFD21,"&gt;"&amp;0)-MIN($F$1+1,COUNTIF(I21:XFD21,"&gt;"&amp;0)),I$1:XFD21,A21+1,FALSE))</f>
        <v>12</v>
      </c>
      <c r="G21" s="8">
        <f>IF(COUNTIF(I21:XFD21,"&gt;"&amp;0)=0,,(E21/F21)^(1/MIN(COUNTIF(I21:XFD21,"&gt;"&amp;0)-1,$F$1)))</f>
        <v>1.1581151756192944</v>
      </c>
      <c r="H21" s="13" t="s">
        <v>56</v>
      </c>
      <c r="I21" s="9">
        <v>8</v>
      </c>
      <c r="J21" s="9">
        <v>11</v>
      </c>
      <c r="K21" s="9">
        <v>12</v>
      </c>
      <c r="L21" s="9">
        <v>12</v>
      </c>
      <c r="M21" s="9">
        <v>19</v>
      </c>
      <c r="N21" s="9">
        <v>17</v>
      </c>
      <c r="O21" s="9">
        <v>18</v>
      </c>
      <c r="P21" s="9">
        <v>19</v>
      </c>
      <c r="Q21" s="9">
        <v>25</v>
      </c>
    </row>
    <row r="22" spans="1:22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Sweden</v>
      </c>
      <c r="D22" s="6">
        <f>MAX(I22:BD22)</f>
        <v>21</v>
      </c>
      <c r="E22" s="6">
        <f>IF(COUNTIF(I22:XFD22,"&gt;"&amp;0)=0,,HLOOKUP(COUNTIF(I22:XFD22,"&gt;"&amp;0)-1,I$1:XFD22,A22+1,FALSE))</f>
        <v>21</v>
      </c>
      <c r="F22" s="7">
        <f>IF(COUNTIF(I22:XFD22,"&gt;"&amp;0)=0,,HLOOKUP(COUNTIF(I22:XFD22,"&gt;"&amp;0)-MIN($F$1+1,COUNTIF(I22:XFD22,"&gt;"&amp;0)),I$1:XFD22,A22+1,FALSE))</f>
        <v>10</v>
      </c>
      <c r="G22" s="8">
        <f>IF(COUNTIF(I22:XFD22,"&gt;"&amp;0)=0,,(E22/F22)^(1/MIN(COUNTIF(I22:XFD22,"&gt;"&amp;0)-1,$F$1)))</f>
        <v>1.2038013435027159</v>
      </c>
      <c r="H22" s="13" t="s">
        <v>59</v>
      </c>
      <c r="I22" s="9">
        <v>10</v>
      </c>
      <c r="J22" s="9">
        <v>11</v>
      </c>
      <c r="K22" s="9">
        <v>16</v>
      </c>
      <c r="L22" s="9">
        <v>20</v>
      </c>
      <c r="M22" s="9">
        <v>21</v>
      </c>
    </row>
    <row r="23" spans="1:22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Canada</v>
      </c>
      <c r="D23" s="6">
        <f>MAX(I23:BD23)</f>
        <v>21</v>
      </c>
      <c r="E23" s="6">
        <f>IF(COUNTIF(I23:XFD23,"&gt;"&amp;0)=0,,HLOOKUP(COUNTIF(I23:XFD23,"&gt;"&amp;0)-1,I$1:XFD23,A23+1,FALSE))</f>
        <v>21</v>
      </c>
      <c r="F23" s="7">
        <f>IF(COUNTIF(I23:XFD23,"&gt;"&amp;0)=0,,HLOOKUP(COUNTIF(I23:XFD23,"&gt;"&amp;0)-MIN($F$1+1,COUNTIF(I23:XFD23,"&gt;"&amp;0)),I$1:XFD23,A23+1,FALSE))</f>
        <v>8</v>
      </c>
      <c r="G23" s="8">
        <f>IF(COUNTIF(I23:XFD23,"&gt;"&amp;0)=0,,(E23/F23)^(1/MIN(COUNTIF(I23:XFD23,"&gt;"&amp;0)-1,$F$1)))</f>
        <v>1.2728649475109153</v>
      </c>
      <c r="H23" s="13" t="s">
        <v>45</v>
      </c>
      <c r="I23" s="9">
        <v>8</v>
      </c>
      <c r="J23" s="9">
        <v>9</v>
      </c>
      <c r="K23" s="9">
        <v>12</v>
      </c>
      <c r="L23" s="9">
        <v>19</v>
      </c>
      <c r="M23" s="9">
        <v>21</v>
      </c>
    </row>
    <row r="24" spans="1:22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Iraq</v>
      </c>
      <c r="D24" s="6">
        <f>MAX(I24:BD24)</f>
        <v>20</v>
      </c>
      <c r="E24" s="6">
        <f>IF(COUNTIF(I24:XFD24,"&gt;"&amp;0)=0,,HLOOKUP(COUNTIF(I24:XFD24,"&gt;"&amp;0)-1,I$1:XFD24,A24+1,FALSE))</f>
        <v>20</v>
      </c>
      <c r="F24" s="7">
        <f>IF(COUNTIF(I24:XFD24,"&gt;"&amp;0)=0,,HLOOKUP(COUNTIF(I24:XFD24,"&gt;"&amp;0)-MIN($F$1+1,COUNTIF(I24:XFD24,"&gt;"&amp;0)),I$1:XFD24,A24+1,FALSE))</f>
        <v>11</v>
      </c>
      <c r="G24" s="8">
        <f>IF(COUNTIF(I24:XFD24,"&gt;"&amp;0)=0,,(E24/F24)^(1/MIN(COUNTIF(I24:XFD24,"&gt;"&amp;0)-1,$F$1)))</f>
        <v>1.1270092020979254</v>
      </c>
      <c r="H24" s="13" t="s">
        <v>70</v>
      </c>
      <c r="I24" s="9">
        <v>8</v>
      </c>
      <c r="J24" s="9">
        <v>9</v>
      </c>
      <c r="K24" s="9">
        <v>10</v>
      </c>
      <c r="L24" s="9">
        <v>10</v>
      </c>
      <c r="M24" s="9">
        <v>10</v>
      </c>
      <c r="N24" s="9">
        <v>11</v>
      </c>
      <c r="O24" s="9">
        <v>12</v>
      </c>
      <c r="P24" s="9">
        <v>13</v>
      </c>
      <c r="Q24" s="9">
        <v>17</v>
      </c>
      <c r="R24" s="9">
        <v>17</v>
      </c>
      <c r="S24" s="9">
        <v>20</v>
      </c>
    </row>
    <row r="25" spans="1:22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San Marino</v>
      </c>
      <c r="D25" s="6">
        <f>MAX(I25:BD25)</f>
        <v>20</v>
      </c>
      <c r="E25" s="6">
        <f>IF(COUNTIF(I25:XFD25,"&gt;"&amp;0)=0,,HLOOKUP(COUNTIF(I25:XFD25,"&gt;"&amp;0)-1,I$1:XFD25,A25+1,FALSE))</f>
        <v>20</v>
      </c>
      <c r="F25" s="7">
        <f>IF(COUNTIF(I25:XFD25,"&gt;"&amp;0)=0,,HLOOKUP(COUNTIF(I25:XFD25,"&gt;"&amp;0)-MIN($F$1+1,COUNTIF(I25:XFD25,"&gt;"&amp;0)),I$1:XFD25,A25+1,FALSE))</f>
        <v>11</v>
      </c>
      <c r="G25" s="8">
        <f>IF(COUNTIF(I25:XFD25,"&gt;"&amp;0)=0,,(E25/F25)^(1/MIN(COUNTIF(I25:XFD25,"&gt;"&amp;0)-1,$F$1)))</f>
        <v>1.1612061509165734</v>
      </c>
      <c r="H25" s="13" t="s">
        <v>90</v>
      </c>
      <c r="I25" s="9">
        <v>11</v>
      </c>
      <c r="J25" s="9">
        <v>11</v>
      </c>
      <c r="K25" s="9">
        <v>14</v>
      </c>
      <c r="L25" s="9">
        <v>20</v>
      </c>
      <c r="M25" s="9">
        <v>20</v>
      </c>
    </row>
    <row r="26" spans="1:22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Algeria</v>
      </c>
      <c r="D26" s="6">
        <f>MAX(I26:BD26)</f>
        <v>17</v>
      </c>
      <c r="E26" s="6">
        <f>IF(COUNTIF(I26:XFD26,"&gt;"&amp;0)=0,,HLOOKUP(COUNTIF(I26:XFD26,"&gt;"&amp;0)-1,I$1:XFD26,A26+1,FALSE))</f>
        <v>17</v>
      </c>
      <c r="F26" s="7">
        <f>IF(COUNTIF(I26:XFD26,"&gt;"&amp;0)=0,,HLOOKUP(COUNTIF(I26:XFD26,"&gt;"&amp;0)-MIN($F$1+1,COUNTIF(I26:XFD26,"&gt;"&amp;0)),I$1:XFD26,A26+1,FALSE))</f>
        <v>9</v>
      </c>
      <c r="G26" s="8">
        <f>IF(COUNTIF(I26:XFD26,"&gt;"&amp;0)=0,,(E26/F26)^(1/MIN(COUNTIF(I26:XFD26,"&gt;"&amp;0)-1,$F$1)))</f>
        <v>1.2361432564220631</v>
      </c>
      <c r="H26" s="13" t="s">
        <v>75</v>
      </c>
      <c r="I26" s="9">
        <v>9</v>
      </c>
      <c r="J26" s="9">
        <v>11</v>
      </c>
      <c r="K26" s="9">
        <v>15</v>
      </c>
      <c r="L26" s="9">
        <v>17</v>
      </c>
    </row>
    <row r="27" spans="1:22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Austria</v>
      </c>
      <c r="D27" s="6">
        <f>MAX(I27:BD27)</f>
        <v>16</v>
      </c>
      <c r="E27" s="6">
        <f>IF(COUNTIF(I27:XFD27,"&gt;"&amp;0)=0,,HLOOKUP(COUNTIF(I27:XFD27,"&gt;"&amp;0)-1,I$1:XFD27,A27+1,FALSE))</f>
        <v>16</v>
      </c>
      <c r="F27" s="7">
        <f>IF(COUNTIF(I27:XFD27,"&gt;"&amp;0)=0,,HLOOKUP(COUNTIF(I27:XFD27,"&gt;"&amp;0)-MIN($F$1+1,COUNTIF(I27:XFD27,"&gt;"&amp;0)),I$1:XFD27,A27+1,FALSE))</f>
        <v>8</v>
      </c>
      <c r="G27" s="8">
        <f>IF(COUNTIF(I27:XFD27,"&gt;"&amp;0)=0,,(E27/F27)^(1/MIN(COUNTIF(I27:XFD27,"&gt;"&amp;0)-1,$F$1)))</f>
        <v>2</v>
      </c>
      <c r="H27" s="13" t="s">
        <v>78</v>
      </c>
      <c r="I27" s="9">
        <v>8</v>
      </c>
      <c r="J27" s="9">
        <v>16</v>
      </c>
    </row>
    <row r="28" spans="1:22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Greece</v>
      </c>
      <c r="D28" s="6">
        <f>MAX(I28:BD28)</f>
        <v>15</v>
      </c>
      <c r="E28" s="6">
        <f>IF(COUNTIF(I28:XFD28,"&gt;"&amp;0)=0,,HLOOKUP(COUNTIF(I28:XFD28,"&gt;"&amp;0)-1,I$1:XFD28,A28+1,FALSE))</f>
        <v>15</v>
      </c>
      <c r="F28" s="7">
        <f>IF(COUNTIF(I28:XFD28,"&gt;"&amp;0)=0,,HLOOKUP(COUNTIF(I28:XFD28,"&gt;"&amp;0)-MIN($F$1+1,COUNTIF(I28:XFD28,"&gt;"&amp;0)),I$1:XFD28,A28+1,FALSE))</f>
        <v>13</v>
      </c>
      <c r="G28" s="8">
        <f>IF(COUNTIF(I28:XFD28,"&gt;"&amp;0)=0,,(E28/F28)^(1/MIN(COUNTIF(I28:XFD28,"&gt;"&amp;0)-1,$F$1)))</f>
        <v>1.1538461538461537</v>
      </c>
      <c r="H28" s="13" t="s">
        <v>83</v>
      </c>
      <c r="I28" s="9">
        <v>13</v>
      </c>
      <c r="J28" s="9">
        <v>15</v>
      </c>
    </row>
    <row r="29" spans="1:22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Portugal</v>
      </c>
      <c r="D29" s="6">
        <f>MAX(I29:BD29)</f>
        <v>14</v>
      </c>
      <c r="E29" s="6">
        <f>IF(COUNTIF(I29:XFD29,"&gt;"&amp;0)=0,,HLOOKUP(COUNTIF(I29:XFD29,"&gt;"&amp;0)-1,I$1:XFD29,A29+1,FALSE))</f>
        <v>14</v>
      </c>
      <c r="F29" s="7">
        <f>IF(COUNTIF(I29:XFD29,"&gt;"&amp;0)=0,,HLOOKUP(COUNTIF(I29:XFD29,"&gt;"&amp;0)-MIN($F$1+1,COUNTIF(I29:XFD29,"&gt;"&amp;0)),I$1:XFD29,A29+1,FALSE))</f>
        <v>12</v>
      </c>
      <c r="G29" s="8">
        <f>IF(COUNTIF(I29:XFD29,"&gt;"&amp;0)=0,,(E29/F29)^(1/MIN(COUNTIF(I29:XFD29,"&gt;"&amp;0)-1,$F$1)))</f>
        <v>1.1666666666666667</v>
      </c>
      <c r="H29" s="13" t="s">
        <v>108</v>
      </c>
      <c r="I29" s="9">
        <v>12</v>
      </c>
      <c r="J29" s="9">
        <v>14</v>
      </c>
    </row>
    <row r="30" spans="1:22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Egypt</v>
      </c>
      <c r="D30" s="6">
        <f>MAX(I30:BD30)</f>
        <v>14</v>
      </c>
      <c r="E30" s="6">
        <f>IF(COUNTIF(I30:XFD30,"&gt;"&amp;0)=0,,HLOOKUP(COUNTIF(I30:XFD30,"&gt;"&amp;0)-1,I$1:XFD30,A30+1,FALSE))</f>
        <v>14</v>
      </c>
      <c r="F30" s="7">
        <f>IF(COUNTIF(I30:XFD30,"&gt;"&amp;0)=0,,HLOOKUP(COUNTIF(I30:XFD30,"&gt;"&amp;0)-MIN($F$1+1,COUNTIF(I30:XFD30,"&gt;"&amp;0)),I$1:XFD30,A30+1,FALSE))</f>
        <v>8</v>
      </c>
      <c r="G30" s="8">
        <f>IF(COUNTIF(I30:XFD30,"&gt;"&amp;0)=0,,(E30/F30)^(1/MIN(COUNTIF(I30:XFD30,"&gt;"&amp;0)-1,$F$1)))</f>
        <v>1.3228756555322954</v>
      </c>
      <c r="H30" s="13" t="s">
        <v>65</v>
      </c>
      <c r="I30" s="9">
        <v>8</v>
      </c>
      <c r="J30" s="9">
        <v>10</v>
      </c>
      <c r="K30" s="9">
        <v>14</v>
      </c>
    </row>
    <row r="31" spans="1:22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Ecuador</v>
      </c>
      <c r="D31" s="6">
        <f>MAX(I31:BD31)</f>
        <v>14</v>
      </c>
      <c r="E31" s="6">
        <f>IF(COUNTIF(I31:XFD31,"&gt;"&amp;0)=0,,HLOOKUP(COUNTIF(I31:XFD31,"&gt;"&amp;0)-1,I$1:XFD31,A31+1,FALSE))</f>
        <v>14</v>
      </c>
      <c r="F31" s="7">
        <f>IF(COUNTIF(I31:XFD31,"&gt;"&amp;0)=0,,HLOOKUP(COUNTIF(I31:XFD31,"&gt;"&amp;0)-MIN($F$1+1,COUNTIF(I31:XFD31,"&gt;"&amp;0)),I$1:XFD31,A31+1,FALSE))</f>
        <v>14</v>
      </c>
      <c r="G31" s="8" t="e">
        <f>IF(COUNTIF(I31:XFD31,"&gt;"&amp;0)=0,,(E31/F31)^(1/MIN(COUNTIF(I31:XFD31,"&gt;"&amp;0)-1,$F$1)))</f>
        <v>#DIV/0!</v>
      </c>
      <c r="H31" s="13" t="s">
        <v>103</v>
      </c>
      <c r="I31" s="9">
        <v>14</v>
      </c>
    </row>
    <row r="32" spans="1:22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Denmark</v>
      </c>
      <c r="D32" s="6">
        <f>MAX(I32:BD32)</f>
        <v>13</v>
      </c>
      <c r="E32" s="6">
        <f>IF(COUNTIF(I32:XFD32,"&gt;"&amp;0)=0,,HLOOKUP(COUNTIF(I32:XFD32,"&gt;"&amp;0)-1,I$1:XFD32,A32+1,FALSE))</f>
        <v>13</v>
      </c>
      <c r="F32" s="7">
        <f>IF(COUNTIF(I32:XFD32,"&gt;"&amp;0)=0,,HLOOKUP(COUNTIF(I32:XFD32,"&gt;"&amp;0)-MIN($F$1+1,COUNTIF(I32:XFD32,"&gt;"&amp;0)),I$1:XFD32,A32+1,FALSE))</f>
        <v>9</v>
      </c>
      <c r="G32" s="8">
        <f>IF(COUNTIF(I32:XFD32,"&gt;"&amp;0)=0,,(E32/F32)^(1/MIN(COUNTIF(I32:XFD32,"&gt;"&amp;0)-1,$F$1)))</f>
        <v>1.2018504251546631</v>
      </c>
      <c r="H32" s="13" t="s">
        <v>87</v>
      </c>
      <c r="I32" s="9">
        <v>9</v>
      </c>
      <c r="J32" s="9">
        <v>13</v>
      </c>
      <c r="K32" s="9">
        <v>13</v>
      </c>
    </row>
    <row r="33" spans="1:10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Malaysia</v>
      </c>
      <c r="D33" s="6">
        <f>MAX(I33:BD33)</f>
        <v>10</v>
      </c>
      <c r="E33" s="6">
        <f>IF(COUNTIF(I33:XFD33,"&gt;"&amp;0)=0,,HLOOKUP(COUNTIF(I33:XFD33,"&gt;"&amp;0)-1,I$1:XFD33,A33+1,FALSE))</f>
        <v>10</v>
      </c>
      <c r="F33" s="7">
        <f>IF(COUNTIF(I33:XFD33,"&gt;"&amp;0)=0,,HLOOKUP(COUNTIF(I33:XFD33,"&gt;"&amp;0)-MIN($F$1+1,COUNTIF(I33:XFD33,"&gt;"&amp;0)),I$1:XFD33,A33+1,FALSE))</f>
        <v>10</v>
      </c>
      <c r="G33" s="8" t="e">
        <f>IF(COUNTIF(I33:XFD33,"&gt;"&amp;0)=0,,(E33/F33)^(1/MIN(COUNTIF(I33:XFD33,"&gt;"&amp;0)-1,$F$1)))</f>
        <v>#DIV/0!</v>
      </c>
      <c r="H33" s="13" t="s">
        <v>43</v>
      </c>
      <c r="I33" s="9">
        <v>10</v>
      </c>
    </row>
    <row r="34" spans="1:10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Cruise Ship</v>
      </c>
      <c r="D34" s="6">
        <f>MAX(I34:BD34)</f>
        <v>8</v>
      </c>
      <c r="E34" s="6">
        <f>IF(COUNTIF(I34:XFD34,"&gt;"&amp;0)=0,,HLOOKUP(COUNTIF(I34:XFD34,"&gt;"&amp;0)-1,I$1:XFD34,A34+1,FALSE))</f>
        <v>8</v>
      </c>
      <c r="F34" s="7">
        <f>IF(COUNTIF(I34:XFD34,"&gt;"&amp;0)=0,,HLOOKUP(COUNTIF(I34:XFD34,"&gt;"&amp;0)-MIN($F$1+1,COUNTIF(I34:XFD34,"&gt;"&amp;0)),I$1:XFD34,A34+1,FALSE))</f>
        <v>8</v>
      </c>
      <c r="G34" s="8">
        <f>IF(COUNTIF(I34:XFD34,"&gt;"&amp;0)=0,,(E34/F34)^(1/MIN(COUNTIF(I34:XFD34,"&gt;"&amp;0)-1,$F$1)))</f>
        <v>1</v>
      </c>
      <c r="H34" s="13" t="s">
        <v>340</v>
      </c>
      <c r="I34" s="9">
        <v>8</v>
      </c>
      <c r="J34" s="9">
        <v>8</v>
      </c>
    </row>
    <row r="35" spans="1:10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Luxembourg</v>
      </c>
      <c r="D35" s="6">
        <f>MAX(I35:BD35)</f>
        <v>8</v>
      </c>
      <c r="E35" s="6">
        <f>IF(COUNTIF(I35:XFD35,"&gt;"&amp;0)=0,,HLOOKUP(COUNTIF(I35:XFD35,"&gt;"&amp;0)-1,I$1:XFD35,A35+1,FALSE))</f>
        <v>8</v>
      </c>
      <c r="F35" s="7">
        <f>IF(COUNTIF(I35:XFD35,"&gt;"&amp;0)=0,,HLOOKUP(COUNTIF(I35:XFD35,"&gt;"&amp;0)-MIN($F$1+1,COUNTIF(I35:XFD35,"&gt;"&amp;0)),I$1:XFD35,A35+1,FALSE))</f>
        <v>8</v>
      </c>
      <c r="G35" s="8">
        <f>IF(COUNTIF(I35:XFD35,"&gt;"&amp;0)=0,,(E35/F35)^(1/MIN(COUNTIF(I35:XFD35,"&gt;"&amp;0)-1,$F$1)))</f>
        <v>1</v>
      </c>
      <c r="H35" s="13" t="s">
        <v>99</v>
      </c>
      <c r="I35" s="9">
        <v>8</v>
      </c>
      <c r="J35" s="9">
        <v>8</v>
      </c>
    </row>
    <row r="36" spans="1:10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/>
      </c>
      <c r="D36" s="6">
        <f>MAX(I36:BD36)</f>
        <v>0</v>
      </c>
      <c r="E36" s="6">
        <f>IF(COUNTIF(I36:XFD36,"&gt;"&amp;0)=0,,HLOOKUP(COUNTIF(I36:XFD36,"&gt;"&amp;0)-1,I$1:XFD36,A36+1,FALSE))</f>
        <v>0</v>
      </c>
      <c r="F36" s="7">
        <f>IF(COUNTIF(I36:XFD36,"&gt;"&amp;0)=0,,HLOOKUP(COUNTIF(I36:XFD36,"&gt;"&amp;0)-MIN($F$1+1,COUNTIF(I36:XFD36,"&gt;"&amp;0)),I$1:XFD36,A36+1,FALSE))</f>
        <v>0</v>
      </c>
      <c r="G36" s="8">
        <f>IF(COUNTIF(I36:XFD36,"&gt;"&amp;0)=0,,(E36/F36)^(1/MIN(COUNTIF(I36:XFD36,"&gt;"&amp;0)-1,$F$1)))</f>
        <v>0</v>
      </c>
    </row>
    <row r="37" spans="1:10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/>
      </c>
      <c r="D37" s="6">
        <f>MAX(I37:BD37)</f>
        <v>0</v>
      </c>
      <c r="E37" s="6">
        <f>IF(COUNTIF(I37:XFD37,"&gt;"&amp;0)=0,,HLOOKUP(COUNTIF(I37:XFD37,"&gt;"&amp;0)-1,I$1:XFD37,A37+1,FALSE))</f>
        <v>0</v>
      </c>
      <c r="F37" s="7">
        <f>IF(COUNTIF(I37:XFD37,"&gt;"&amp;0)=0,,HLOOKUP(COUNTIF(I37:XFD37,"&gt;"&amp;0)-MIN($F$1+1,COUNTIF(I37:XFD37,"&gt;"&amp;0)),I$1:XFD37,A37+1,FALSE))</f>
        <v>0</v>
      </c>
      <c r="G37" s="8">
        <f>IF(COUNTIF(I37:XFD37,"&gt;"&amp;0)=0,,(E37/F37)^(1/MIN(COUNTIF(I37:XFD37,"&gt;"&amp;0)-1,$F$1)))</f>
        <v>0</v>
      </c>
    </row>
    <row r="38" spans="1:10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/>
      </c>
      <c r="D38" s="6">
        <f>MAX(I38:BD38)</f>
        <v>0</v>
      </c>
      <c r="E38" s="6">
        <f>IF(COUNTIF(I38:XFD38,"&gt;"&amp;0)=0,,HLOOKUP(COUNTIF(I38:XFD38,"&gt;"&amp;0)-1,I$1:XFD38,A38+1,FALSE))</f>
        <v>0</v>
      </c>
      <c r="F38" s="7">
        <f>IF(COUNTIF(I38:XFD38,"&gt;"&amp;0)=0,,HLOOKUP(COUNTIF(I38:XFD38,"&gt;"&amp;0)-MIN($F$1+1,COUNTIF(I38:XFD38,"&gt;"&amp;0)),I$1:XFD38,A38+1,FALSE))</f>
        <v>0</v>
      </c>
      <c r="G38" s="8">
        <f>IF(COUNTIF(I38:XFD38,"&gt;"&amp;0)=0,,(E38/F38)^(1/MIN(COUNTIF(I38:XFD38,"&gt;"&amp;0)-1,$F$1)))</f>
        <v>0</v>
      </c>
    </row>
    <row r="39" spans="1:10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/>
      </c>
      <c r="D39" s="6">
        <f>MAX(I39:BD39)</f>
        <v>0</v>
      </c>
      <c r="E39" s="6">
        <f>IF(COUNTIF(I39:XFD39,"&gt;"&amp;0)=0,,HLOOKUP(COUNTIF(I39:XFD39,"&gt;"&amp;0)-1,I$1:XFD39,A39+1,FALSE))</f>
        <v>0</v>
      </c>
      <c r="F39" s="7">
        <f>IF(COUNTIF(I39:XFD39,"&gt;"&amp;0)=0,,HLOOKUP(COUNTIF(I39:XFD39,"&gt;"&amp;0)-MIN($F$1+1,COUNTIF(I39:XFD39,"&gt;"&amp;0)),I$1:XFD39,A39+1,FALSE))</f>
        <v>0</v>
      </c>
      <c r="G39" s="8">
        <f>IF(COUNTIF(I39:XFD39,"&gt;"&amp;0)=0,,(E39/F39)^(1/MIN(COUNTIF(I39:XFD39,"&gt;"&amp;0)-1,$F$1)))</f>
        <v>0</v>
      </c>
    </row>
    <row r="40" spans="1:10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/>
      </c>
      <c r="D40" s="6">
        <f>MAX(I40:BD40)</f>
        <v>0</v>
      </c>
      <c r="E40" s="6">
        <f>IF(COUNTIF(I40:XFD40,"&gt;"&amp;0)=0,,HLOOKUP(COUNTIF(I40:XFD40,"&gt;"&amp;0)-1,I$1:XFD40,A40+1,FALSE))</f>
        <v>0</v>
      </c>
      <c r="F40" s="7">
        <f>IF(COUNTIF(I40:XFD40,"&gt;"&amp;0)=0,,HLOOKUP(COUNTIF(I40:XFD40,"&gt;"&amp;0)-MIN($F$1+1,COUNTIF(I40:XFD40,"&gt;"&amp;0)),I$1:XFD40,A40+1,FALSE))</f>
        <v>0</v>
      </c>
      <c r="G40" s="8">
        <f>IF(COUNTIF(I40:XFD40,"&gt;"&amp;0)=0,,(E40/F40)^(1/MIN(COUNTIF(I40:XFD40,"&gt;"&amp;0)-1,$F$1)))</f>
        <v>0</v>
      </c>
    </row>
    <row r="41" spans="1:10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/>
      </c>
      <c r="D41" s="6">
        <f>MAX(I41:BD41)</f>
        <v>0</v>
      </c>
      <c r="E41" s="6">
        <f>IF(COUNTIF(I41:XFD41,"&gt;"&amp;0)=0,,HLOOKUP(COUNTIF(I41:XFD41,"&gt;"&amp;0)-1,I$1:XFD41,A41+1,FALSE))</f>
        <v>0</v>
      </c>
      <c r="F41" s="7">
        <f>IF(COUNTIF(I41:XFD41,"&gt;"&amp;0)=0,,HLOOKUP(COUNTIF(I41:XFD41,"&gt;"&amp;0)-MIN($F$1+1,COUNTIF(I41:XFD41,"&gt;"&amp;0)),I$1:XFD41,A41+1,FALSE))</f>
        <v>0</v>
      </c>
      <c r="G41" s="8">
        <f>IF(COUNTIF(I41:XFD41,"&gt;"&amp;0)=0,,(E41/F41)^(1/MIN(COUNTIF(I41:XFD41,"&gt;"&amp;0)-1,$F$1)))</f>
        <v>0</v>
      </c>
    </row>
    <row r="42" spans="1:10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/>
      </c>
      <c r="D42" s="6">
        <f>MAX(I42:BD42)</f>
        <v>0</v>
      </c>
      <c r="E42" s="6">
        <f>IF(COUNTIF(I42:XFD42,"&gt;"&amp;0)=0,,HLOOKUP(COUNTIF(I42:XFD42,"&gt;"&amp;0)-1,I$1:XFD42,A42+1,FALSE))</f>
        <v>0</v>
      </c>
      <c r="F42" s="7">
        <f>IF(COUNTIF(I42:XFD42,"&gt;"&amp;0)=0,,HLOOKUP(COUNTIF(I42:XFD42,"&gt;"&amp;0)-MIN($F$1+1,COUNTIF(I42:XFD42,"&gt;"&amp;0)),I$1:XFD42,A42+1,FALSE))</f>
        <v>0</v>
      </c>
      <c r="G42" s="8">
        <f>IF(COUNTIF(I42:XFD42,"&gt;"&amp;0)=0,,(E42/F42)^(1/MIN(COUNTIF(I42:XFD42,"&gt;"&amp;0)-1,$F$1)))</f>
        <v>0</v>
      </c>
    </row>
    <row r="43" spans="1:10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/>
      </c>
      <c r="D43" s="6">
        <f>MAX(I43:BD43)</f>
        <v>0</v>
      </c>
      <c r="E43" s="6">
        <f>IF(COUNTIF(I43:XFD43,"&gt;"&amp;0)=0,,HLOOKUP(COUNTIF(I43:XFD43,"&gt;"&amp;0)-1,I$1:XFD43,A43+1,FALSE))</f>
        <v>0</v>
      </c>
      <c r="F43" s="7">
        <f>IF(COUNTIF(I43:XFD43,"&gt;"&amp;0)=0,,HLOOKUP(COUNTIF(I43:XFD43,"&gt;"&amp;0)-MIN($F$1+1,COUNTIF(I43:XFD43,"&gt;"&amp;0)),I$1:XFD43,A43+1,FALSE))</f>
        <v>0</v>
      </c>
      <c r="G43" s="8">
        <f>IF(COUNTIF(I43:XFD43,"&gt;"&amp;0)=0,,(E43/F43)^(1/MIN(COUNTIF(I43:XFD43,"&gt;"&amp;0)-1,$F$1)))</f>
        <v>0</v>
      </c>
    </row>
    <row r="44" spans="1:10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/>
      </c>
      <c r="D44" s="6">
        <f>MAX(I44:BD44)</f>
        <v>0</v>
      </c>
      <c r="E44" s="6">
        <f>IF(COUNTIF(I44:XFD44,"&gt;"&amp;0)=0,,HLOOKUP(COUNTIF(I44:XFD44,"&gt;"&amp;0)-1,I$1:XFD44,A44+1,FALSE))</f>
        <v>0</v>
      </c>
      <c r="F44" s="7">
        <f>IF(COUNTIF(I44:XFD44,"&gt;"&amp;0)=0,,HLOOKUP(COUNTIF(I44:XFD44,"&gt;"&amp;0)-MIN($F$1+1,COUNTIF(I44:XFD44,"&gt;"&amp;0)),I$1:XFD44,A44+1,FALSE))</f>
        <v>0</v>
      </c>
      <c r="G44" s="8">
        <f>IF(COUNTIF(I44:XFD44,"&gt;"&amp;0)=0,,(E44/F44)^(1/MIN(COUNTIF(I44:XFD44,"&gt;"&amp;0)-1,$F$1)))</f>
        <v>0</v>
      </c>
    </row>
    <row r="45" spans="1:10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/>
      </c>
      <c r="D45" s="6">
        <f>MAX(I45:BD45)</f>
        <v>0</v>
      </c>
      <c r="E45" s="6">
        <f>IF(COUNTIF(I45:XFD45,"&gt;"&amp;0)=0,,HLOOKUP(COUNTIF(I45:XFD45,"&gt;"&amp;0)-1,I$1:XFD45,A45+1,FALSE))</f>
        <v>0</v>
      </c>
      <c r="F45" s="7">
        <f>IF(COUNTIF(I45:XFD45,"&gt;"&amp;0)=0,,HLOOKUP(COUNTIF(I45:XFD45,"&gt;"&amp;0)-MIN($F$1+1,COUNTIF(I45:XFD45,"&gt;"&amp;0)),I$1:XFD45,A45+1,FALSE))</f>
        <v>0</v>
      </c>
      <c r="G45" s="8">
        <f>IF(COUNTIF(I45:XFD45,"&gt;"&amp;0)=0,,(E45/F45)^(1/MIN(COUNTIF(I45:XFD45,"&gt;"&amp;0)-1,$F$1)))</f>
        <v>0</v>
      </c>
    </row>
    <row r="46" spans="1:10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/>
      </c>
      <c r="D46" s="6">
        <f>MAX(I46:BD46)</f>
        <v>0</v>
      </c>
      <c r="E46" s="6">
        <f>IF(COUNTIF(I46:XFD46,"&gt;"&amp;0)=0,,HLOOKUP(COUNTIF(I46:XFD46,"&gt;"&amp;0)-1,I$1:XFD46,A46+1,FALSE))</f>
        <v>0</v>
      </c>
      <c r="F46" s="7">
        <f>IF(COUNTIF(I46:XFD46,"&gt;"&amp;0)=0,,HLOOKUP(COUNTIF(I46:XFD46,"&gt;"&amp;0)-MIN($F$1+1,COUNTIF(I46:XFD46,"&gt;"&amp;0)),I$1:XFD46,A46+1,FALSE))</f>
        <v>0</v>
      </c>
      <c r="G46" s="8">
        <f>IF(COUNTIF(I46:XFD46,"&gt;"&amp;0)=0,,(E46/F46)^(1/MIN(COUNTIF(I46:XFD46,"&gt;"&amp;0)-1,$F$1)))</f>
        <v>0</v>
      </c>
    </row>
    <row r="47" spans="1:10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/>
      </c>
      <c r="D47" s="6">
        <f>MAX(I47:BD47)</f>
        <v>0</v>
      </c>
      <c r="E47" s="6">
        <f>IF(COUNTIF(I47:XFD47,"&gt;"&amp;0)=0,,HLOOKUP(COUNTIF(I47:XFD47,"&gt;"&amp;0)-1,I$1:XFD47,A47+1,FALSE))</f>
        <v>0</v>
      </c>
      <c r="F47" s="7">
        <f>IF(COUNTIF(I47:XFD47,"&gt;"&amp;0)=0,,HLOOKUP(COUNTIF(I47:XFD47,"&gt;"&amp;0)-MIN($F$1+1,COUNTIF(I47:XFD47,"&gt;"&amp;0)),I$1:XFD47,A47+1,FALSE))</f>
        <v>0</v>
      </c>
      <c r="G47" s="8">
        <f>IF(COUNTIF(I47:XFD47,"&gt;"&amp;0)=0,,(E47/F47)^(1/MIN(COUNTIF(I47:XFD47,"&gt;"&amp;0)-1,$F$1)))</f>
        <v>0</v>
      </c>
    </row>
    <row r="48" spans="1:10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/>
      </c>
      <c r="D48" s="6">
        <f>MAX(I48:BD48)</f>
        <v>0</v>
      </c>
      <c r="E48" s="6">
        <f>IF(COUNTIF(I48:XFD48,"&gt;"&amp;0)=0,,HLOOKUP(COUNTIF(I48:XFD48,"&gt;"&amp;0)-1,I$1:XFD48,A48+1,FALSE))</f>
        <v>0</v>
      </c>
      <c r="F48" s="7">
        <f>IF(COUNTIF(I48:XFD48,"&gt;"&amp;0)=0,,HLOOKUP(COUNTIF(I48:XFD48,"&gt;"&amp;0)-MIN($F$1+1,COUNTIF(I48:XFD48,"&gt;"&amp;0)),I$1:XFD48,A48+1,FALSE))</f>
        <v>0</v>
      </c>
      <c r="G48" s="8">
        <f>IF(COUNTIF(I48:XFD48,"&gt;"&amp;0)=0,,(E48/F48)^(1/MIN(COUNTIF(I48:XFD48,"&gt;"&amp;0)-1,$F$1)))</f>
        <v>0</v>
      </c>
    </row>
    <row r="49" spans="1:7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/>
      </c>
      <c r="D49" s="6">
        <f>MAX(I49:BD49)</f>
        <v>0</v>
      </c>
      <c r="E49" s="6">
        <f>IF(COUNTIF(I49:XFD49,"&gt;"&amp;0)=0,,HLOOKUP(COUNTIF(I49:XFD49,"&gt;"&amp;0)-1,I$1:XFD49,A49+1,FALSE))</f>
        <v>0</v>
      </c>
      <c r="F49" s="7">
        <f>IF(COUNTIF(I49:XFD49,"&gt;"&amp;0)=0,,HLOOKUP(COUNTIF(I49:XFD49,"&gt;"&amp;0)-MIN($F$1+1,COUNTIF(I49:XFD49,"&gt;"&amp;0)),I$1:XFD49,A49+1,FALSE))</f>
        <v>0</v>
      </c>
      <c r="G49" s="8">
        <f>IF(COUNTIF(I49:XFD49,"&gt;"&amp;0)=0,,(E49/F49)^(1/MIN(COUNTIF(I49:XFD49,"&gt;"&amp;0)-1,$F$1)))</f>
        <v>0</v>
      </c>
    </row>
    <row r="50" spans="1:7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/>
      </c>
      <c r="D50" s="6">
        <f>MAX(I50:BD50)</f>
        <v>0</v>
      </c>
      <c r="E50" s="6">
        <f>IF(COUNTIF(I50:XFD50,"&gt;"&amp;0)=0,,HLOOKUP(COUNTIF(I50:XFD50,"&gt;"&amp;0)-1,I$1:XFD50,A50+1,FALSE))</f>
        <v>0</v>
      </c>
      <c r="F50" s="7">
        <f>IF(COUNTIF(I50:XFD50,"&gt;"&amp;0)=0,,HLOOKUP(COUNTIF(I50:XFD50,"&gt;"&amp;0)-MIN($F$1+1,COUNTIF(I50:XFD50,"&gt;"&amp;0)),I$1:XFD50,A50+1,FALSE))</f>
        <v>0</v>
      </c>
      <c r="G50" s="8">
        <f>IF(COUNTIF(I50:XFD50,"&gt;"&amp;0)=0,,(E50/F50)^(1/MIN(COUNTIF(I50:XFD50,"&gt;"&amp;0)-1,$F$1)))</f>
        <v>0</v>
      </c>
    </row>
    <row r="51" spans="1:7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/>
      </c>
      <c r="D51" s="6">
        <f>MAX(I51:BD51)</f>
        <v>0</v>
      </c>
      <c r="E51" s="6">
        <f>IF(COUNTIF(I51:XFD51,"&gt;"&amp;0)=0,,HLOOKUP(COUNTIF(I51:XFD51,"&gt;"&amp;0)-1,I$1:XFD51,A51+1,FALSE))</f>
        <v>0</v>
      </c>
      <c r="F51" s="7">
        <f>IF(COUNTIF(I51:XFD51,"&gt;"&amp;0)=0,,HLOOKUP(COUNTIF(I51:XFD51,"&gt;"&amp;0)-MIN($F$1+1,COUNTIF(I51:XFD51,"&gt;"&amp;0)),I$1:XFD51,A51+1,FALSE))</f>
        <v>0</v>
      </c>
      <c r="G51" s="8">
        <f>IF(COUNTIF(I51:XFD51,"&gt;"&amp;0)=0,,(E51/F51)^(1/MIN(COUNTIF(I51:XFD51,"&gt;"&amp;0)-1,$F$1)))</f>
        <v>0</v>
      </c>
    </row>
    <row r="52" spans="1:7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/>
      </c>
      <c r="D52" s="6">
        <f>MAX(I52:BD52)</f>
        <v>0</v>
      </c>
      <c r="E52" s="6">
        <f>IF(COUNTIF(I52:XFD52,"&gt;"&amp;0)=0,,HLOOKUP(COUNTIF(I52:XFD52,"&gt;"&amp;0)-1,I$1:XFD52,A52+1,FALSE))</f>
        <v>0</v>
      </c>
      <c r="F52" s="7">
        <f>IF(COUNTIF(I52:XFD52,"&gt;"&amp;0)=0,,HLOOKUP(COUNTIF(I52:XFD52,"&gt;"&amp;0)-MIN($F$1+1,COUNTIF(I52:XFD52,"&gt;"&amp;0)),I$1:XFD52,A52+1,FALSE))</f>
        <v>0</v>
      </c>
      <c r="G52" s="8">
        <f>IF(COUNTIF(I52:XFD52,"&gt;"&amp;0)=0,,(E52/F52)^(1/MIN(COUNTIF(I52:XFD52,"&gt;"&amp;0)-1,$F$1)))</f>
        <v>0</v>
      </c>
    </row>
    <row r="53" spans="1:7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/>
      </c>
      <c r="D53" s="6">
        <f>MAX(I53:BD53)</f>
        <v>0</v>
      </c>
      <c r="E53" s="6">
        <f>IF(COUNTIF(I53:XFD53,"&gt;"&amp;0)=0,,HLOOKUP(COUNTIF(I53:XFD53,"&gt;"&amp;0)-1,I$1:XFD53,A53+1,FALSE))</f>
        <v>0</v>
      </c>
      <c r="F53" s="7">
        <f>IF(COUNTIF(I53:XFD53,"&gt;"&amp;0)=0,,HLOOKUP(COUNTIF(I53:XFD53,"&gt;"&amp;0)-MIN($F$1+1,COUNTIF(I53:XFD53,"&gt;"&amp;0)),I$1:XFD53,A53+1,FALSE))</f>
        <v>0</v>
      </c>
      <c r="G53" s="8">
        <f>IF(COUNTIF(I53:XFD53,"&gt;"&amp;0)=0,,(E53/F53)^(1/MIN(COUNTIF(I53:XFD53,"&gt;"&amp;0)-1,$F$1)))</f>
        <v>0</v>
      </c>
    </row>
    <row r="54" spans="1:7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/>
      </c>
      <c r="D54" s="6">
        <f>MAX(I54:BD54)</f>
        <v>0</v>
      </c>
      <c r="E54" s="6">
        <f>IF(COUNTIF(I54:XFD54,"&gt;"&amp;0)=0,,HLOOKUP(COUNTIF(I54:XFD54,"&gt;"&amp;0)-1,I$1:XFD54,A54+1,FALSE))</f>
        <v>0</v>
      </c>
      <c r="F54" s="7">
        <f>IF(COUNTIF(I54:XFD54,"&gt;"&amp;0)=0,,HLOOKUP(COUNTIF(I54:XFD54,"&gt;"&amp;0)-MIN($F$1+1,COUNTIF(I54:XFD54,"&gt;"&amp;0)),I$1:XFD54,A54+1,FALSE))</f>
        <v>0</v>
      </c>
      <c r="G54" s="8">
        <f>IF(COUNTIF(I54:XFD54,"&gt;"&amp;0)=0,,(E54/F54)^(1/MIN(COUNTIF(I54:XFD54,"&gt;"&amp;0)-1,$F$1)))</f>
        <v>0</v>
      </c>
    </row>
    <row r="55" spans="1:7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/>
      </c>
      <c r="D55" s="6">
        <f>MAX(I55:BD55)</f>
        <v>0</v>
      </c>
      <c r="E55" s="6">
        <f>IF(COUNTIF(I55:XFD55,"&gt;"&amp;0)=0,,HLOOKUP(COUNTIF(I55:XFD55,"&gt;"&amp;0)-1,I$1:XFD55,A55+1,FALSE))</f>
        <v>0</v>
      </c>
      <c r="F55" s="7">
        <f>IF(COUNTIF(I55:XFD55,"&gt;"&amp;0)=0,,HLOOKUP(COUNTIF(I55:XFD55,"&gt;"&amp;0)-MIN($F$1+1,COUNTIF(I55:XFD55,"&gt;"&amp;0)),I$1:XFD55,A55+1,FALSE))</f>
        <v>0</v>
      </c>
      <c r="G55" s="8">
        <f>IF(COUNTIF(I55:XFD55,"&gt;"&amp;0)=0,,(E55/F55)^(1/MIN(COUNTIF(I55:XFD55,"&gt;"&amp;0)-1,$F$1)))</f>
        <v>0</v>
      </c>
    </row>
    <row r="56" spans="1:7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/>
      </c>
      <c r="D56" s="6">
        <f>MAX(I56:BD56)</f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>IF(COUNTIF(I56:XFD56,"&gt;"&amp;0)=0,,(E56/F56)^(1/MIN(COUNTIF(I56:XFD56,"&gt;"&amp;0)-1,$F$1)))</f>
        <v>0</v>
      </c>
    </row>
    <row r="57" spans="1:7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/>
      </c>
      <c r="D57" s="6">
        <f>MAX(I57:BD57)</f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>IF(COUNTIF(I57:XFD57,"&gt;"&amp;0)=0,,(E57/F57)^(1/MIN(COUNTIF(I57:XFD57,"&gt;"&amp;0)-1,$F$1)))</f>
        <v>0</v>
      </c>
    </row>
    <row r="58" spans="1:7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/>
      </c>
      <c r="D58" s="6">
        <f>MAX(I58:BD58)</f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>IF(COUNTIF(I58:XFD58,"&gt;"&amp;0)=0,,(E58/F58)^(1/MIN(COUNTIF(I58:XFD58,"&gt;"&amp;0)-1,$F$1)))</f>
        <v>0</v>
      </c>
    </row>
    <row r="59" spans="1:7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/>
      </c>
      <c r="D59" s="6">
        <f>MAX(I59:BD59)</f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>IF(COUNTIF(I59:XFD59,"&gt;"&amp;0)=0,,(E59/F59)^(1/MIN(COUNTIF(I59:XFD59,"&gt;"&amp;0)-1,$F$1)))</f>
        <v>0</v>
      </c>
    </row>
    <row r="60" spans="1:7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/>
      </c>
      <c r="D60" s="6">
        <f>MAX(I60:BD60)</f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>IF(COUNTIF(I60:XFD60,"&gt;"&amp;0)=0,,(E60/F60)^(1/MIN(COUNTIF(I60:XFD60,"&gt;"&amp;0)-1,$F$1)))</f>
        <v>0</v>
      </c>
    </row>
    <row r="61" spans="1:7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/>
      </c>
      <c r="D61" s="6">
        <f>MAX(I61:BD61)</f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>IF(COUNTIF(I61:XFD61,"&gt;"&amp;0)=0,,(E61/F61)^(1/MIN(COUNTIF(I61:XFD61,"&gt;"&amp;0)-1,$F$1)))</f>
        <v>0</v>
      </c>
    </row>
    <row r="62" spans="1:7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/>
      </c>
      <c r="D62" s="6">
        <f>MAX(I62:BD62)</f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>IF(COUNTIF(I62:XFD62,"&gt;"&amp;0)=0,,(E62/F62)^(1/MIN(COUNTIF(I62:XFD62,"&gt;"&amp;0)-1,$F$1)))</f>
        <v>0</v>
      </c>
    </row>
    <row r="63" spans="1:7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/>
      </c>
      <c r="D63" s="6">
        <f>MAX(I63:BD63)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7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/>
      </c>
      <c r="D64" s="6">
        <f>MAX(I64:BD64)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/>
      </c>
      <c r="D65" s="6">
        <f>MAX(I65:BD65)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/>
      </c>
      <c r="D66" s="6">
        <f>MAX(I66:BD66)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/>
      </c>
      <c r="D67" s="6">
        <f>MAX(I67:BD67)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MAX(I68:BD68)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MAX(I71:BD71)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MAX(I72:BD72)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MAX(I73:BD73)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MAX(I74:BD74)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MAX(I75:BD75)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MAX(I76:BD76)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MAX(I77:BD77)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Q127"/>
  <sheetViews>
    <sheetView workbookViewId="0">
      <selection activeCell="K5" sqref="K5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5" width="8.88671875" style="54"/>
    <col min="16" max="16" width="10.5546875" style="54" bestFit="1" customWidth="1"/>
    <col min="17" max="16384" width="8.88671875" style="54"/>
  </cols>
  <sheetData>
    <row r="1" spans="1:17" x14ac:dyDescent="0.3">
      <c r="C1" s="54" t="s">
        <v>478</v>
      </c>
      <c r="D1" s="54">
        <v>100</v>
      </c>
      <c r="E1" s="54" t="s">
        <v>488</v>
      </c>
      <c r="F1" s="54" t="s">
        <v>450</v>
      </c>
      <c r="G1" s="54" t="s">
        <v>511</v>
      </c>
      <c r="H1" s="54" t="s">
        <v>512</v>
      </c>
      <c r="I1" s="54" t="s">
        <v>506</v>
      </c>
      <c r="J1" s="54" t="s">
        <v>503</v>
      </c>
      <c r="K1" s="43" t="s">
        <v>576</v>
      </c>
      <c r="L1" s="54" t="s">
        <v>516</v>
      </c>
      <c r="M1" s="54" t="s">
        <v>466</v>
      </c>
      <c r="N1" s="54" t="s">
        <v>520</v>
      </c>
      <c r="O1" s="54">
        <v>10</v>
      </c>
      <c r="P1" s="54" t="s">
        <v>577</v>
      </c>
      <c r="Q1" s="54" t="s">
        <v>578</v>
      </c>
    </row>
    <row r="2" spans="1:17" x14ac:dyDescent="0.3">
      <c r="A2" s="54">
        <v>1</v>
      </c>
      <c r="B2" s="57" t="s">
        <v>337</v>
      </c>
      <c r="C2" s="57" t="s">
        <v>337</v>
      </c>
      <c r="D2" s="54">
        <v>503</v>
      </c>
      <c r="E2" s="58">
        <f ca="1">OFFSET(CumulativeActive!A2,-A2,MATCH(Country_Data!D2,CumulativeActive!B2:BT2,0))</f>
        <v>43852</v>
      </c>
      <c r="F2" s="43">
        <f>MAX(CumulativeConfirmed!2:2)</f>
        <v>81397</v>
      </c>
      <c r="G2" s="43">
        <f>MAX(CumulativeRecovered!2:2)</f>
        <v>72362</v>
      </c>
      <c r="H2" s="43">
        <f>MAX(CumulativeDead!2:2)</f>
        <v>3265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1">
        <f>H2/F2</f>
        <v>4.0112043441404475E-2</v>
      </c>
      <c r="O2" s="54">
        <v>17</v>
      </c>
      <c r="P2" s="58">
        <f ca="1">OFFSET(CumulativeDead!A2,-A2,MATCH(Country_Data!O2,CumulativeDead!B2:BT2,0))</f>
        <v>43852</v>
      </c>
      <c r="Q2" s="54">
        <f ca="1">P2-E2</f>
        <v>0</v>
      </c>
    </row>
    <row r="3" spans="1:17" x14ac:dyDescent="0.3">
      <c r="A3" s="54">
        <v>2</v>
      </c>
      <c r="B3" s="57" t="s">
        <v>58</v>
      </c>
      <c r="C3" s="57" t="s">
        <v>58</v>
      </c>
      <c r="D3" s="54">
        <f>VLOOKUP(C3,Days_Since_100_active!H:I,2,FALSE)</f>
        <v>150</v>
      </c>
      <c r="E3" s="58">
        <f ca="1">OFFSET(CumulativeActive!A3,-A3,MATCH(Country_Data!D3,CumulativeActive!B3:BT3,0))</f>
        <v>43884</v>
      </c>
      <c r="F3" s="43">
        <f>MAX(CumulativeConfirmed!3:3)</f>
        <v>59138</v>
      </c>
      <c r="G3" s="43">
        <f>MAX(CumulativeRecovered!3:3)</f>
        <v>7024</v>
      </c>
      <c r="H3" s="43">
        <f>MAX(CumulativeDead!3:3)</f>
        <v>5476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1">
        <f t="shared" ref="N3:N66" si="0">H3/F3</f>
        <v>9.2596976563292632E-2</v>
      </c>
      <c r="O3" s="54">
        <f>VLOOKUP(C3,Deaths_since_10!H:I,2,FALSE)</f>
        <v>10</v>
      </c>
      <c r="P3" s="58">
        <f ca="1">OFFSET(CumulativeDead!A3,-A3,MATCH(Country_Data!O3,CumulativeDead!B3:BT3,0))</f>
        <v>43886</v>
      </c>
      <c r="Q3" s="54">
        <f t="shared" ref="Q3:Q66" ca="1" si="1">P3-E3</f>
        <v>2</v>
      </c>
    </row>
    <row r="4" spans="1:17" x14ac:dyDescent="0.3">
      <c r="A4" s="54">
        <v>3</v>
      </c>
      <c r="B4" s="57" t="s">
        <v>338</v>
      </c>
      <c r="C4" s="57" t="s">
        <v>338</v>
      </c>
      <c r="D4" s="54">
        <f>VLOOKUP(C4,Days_Since_100_active!H:I,2,FALSE)</f>
        <v>71</v>
      </c>
      <c r="E4" s="58">
        <f ca="1">OFFSET(CumulativeActive!A4,-A4,MATCH(Country_Data!D4,CumulativeActive!B4:BT4,0))</f>
        <v>43887</v>
      </c>
      <c r="F4" s="43">
        <f>MAX(CumulativeConfirmed!4:4)</f>
        <v>21638</v>
      </c>
      <c r="G4" s="43">
        <f>MAX(CumulativeRecovered!4:4)</f>
        <v>7931</v>
      </c>
      <c r="H4" s="43">
        <f>MAX(CumulativeDead!4:4)</f>
        <v>1685</v>
      </c>
      <c r="K4" s="43">
        <v>83992949</v>
      </c>
      <c r="L4" s="54">
        <v>0</v>
      </c>
      <c r="M4" s="43">
        <v>0</v>
      </c>
      <c r="N4" s="71">
        <f t="shared" si="0"/>
        <v>7.7872261761715494E-2</v>
      </c>
      <c r="O4" s="54">
        <f>VLOOKUP(C4,Deaths_since_10!H:I,2,FALSE)</f>
        <v>8</v>
      </c>
      <c r="P4" s="58">
        <f ca="1">OFFSET(CumulativeDead!A4,-A4,MATCH(Country_Data!O4,CumulativeDead!B4:BT4,0))</f>
        <v>43884</v>
      </c>
      <c r="Q4" s="54">
        <f t="shared" ca="1" si="1"/>
        <v>-3</v>
      </c>
    </row>
    <row r="5" spans="1:17" x14ac:dyDescent="0.3">
      <c r="A5" s="54">
        <v>4</v>
      </c>
      <c r="B5" s="57" t="s">
        <v>477</v>
      </c>
      <c r="C5" s="57" t="s">
        <v>339</v>
      </c>
      <c r="D5" s="54">
        <f>VLOOKUP(C5,Days_Since_100_active!H:I,2,FALSE)</f>
        <v>87</v>
      </c>
      <c r="E5" s="58">
        <f ca="1">OFFSET(CumulativeActive!A5,-A5,MATCH(Country_Data!D5,CumulativeActive!B5:BT5,0))</f>
        <v>43881</v>
      </c>
      <c r="F5" s="43">
        <f>MAX(CumulativeConfirmed!5:5)</f>
        <v>8897</v>
      </c>
      <c r="G5" s="43">
        <f>MAX(CumulativeRecovered!5:5)</f>
        <v>2909</v>
      </c>
      <c r="H5" s="43">
        <f>MAX(CumulativeDead!5:5)</f>
        <v>104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1">
        <f t="shared" si="0"/>
        <v>1.1689333483196583E-2</v>
      </c>
      <c r="O5" s="54">
        <f>VLOOKUP(C5,Deaths_since_10!H:I,2,FALSE)</f>
        <v>8</v>
      </c>
      <c r="P5" s="58">
        <f ca="1">OFFSET(CumulativeDead!A5,-A5,MATCH(Country_Data!O5,CumulativeDead!B5:BT5,0))</f>
        <v>43885</v>
      </c>
      <c r="Q5" s="54">
        <f t="shared" ca="1" si="1"/>
        <v>4</v>
      </c>
    </row>
    <row r="6" spans="1:17" x14ac:dyDescent="0.3">
      <c r="A6" s="54">
        <v>5</v>
      </c>
      <c r="B6" s="57" t="s">
        <v>60</v>
      </c>
      <c r="C6" s="57" t="s">
        <v>60</v>
      </c>
      <c r="D6" s="54">
        <f>VLOOKUP(C6,Days_Since_100_active!H:I,2,FALSE)</f>
        <v>118</v>
      </c>
      <c r="E6" s="58">
        <f ca="1">OFFSET(CumulativeActive!A6,-A6,MATCH(Country_Data!D6,CumulativeActive!B6:BT6,0))</f>
        <v>43892</v>
      </c>
      <c r="F6" s="43">
        <f>MAX(CumulativeConfirmed!6:6)</f>
        <v>28768</v>
      </c>
      <c r="G6" s="43">
        <f>MAX(CumulativeRecovered!6:6)</f>
        <v>2575</v>
      </c>
      <c r="H6" s="43">
        <f>MAX(CumulativeDead!6:6)</f>
        <v>1772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1">
        <f t="shared" si="0"/>
        <v>6.1596218020022249E-2</v>
      </c>
      <c r="O6" s="54">
        <f>VLOOKUP(C6,Deaths_since_10!H:I,2,FALSE)</f>
        <v>10</v>
      </c>
      <c r="P6" s="58">
        <f ca="1">OFFSET(CumulativeDead!A6,-A6,MATCH(Country_Data!O6,CumulativeDead!B6:BT6,0))</f>
        <v>43897</v>
      </c>
      <c r="Q6" s="54">
        <f t="shared" ca="1" si="1"/>
        <v>5</v>
      </c>
    </row>
    <row r="7" spans="1:17" x14ac:dyDescent="0.3">
      <c r="A7" s="54">
        <v>6</v>
      </c>
      <c r="B7" s="57" t="s">
        <v>53</v>
      </c>
      <c r="C7" s="57" t="s">
        <v>53</v>
      </c>
      <c r="D7" s="54">
        <f>VLOOKUP(C7,Days_Since_100_active!H:I,2,FALSE)</f>
        <v>114</v>
      </c>
      <c r="E7" s="58">
        <f ca="1">OFFSET(CumulativeActive!A7,-A7,MATCH(Country_Data!D7,CumulativeActive!B7:BT7,0))</f>
        <v>43891</v>
      </c>
      <c r="F7" s="43">
        <f>MAX(CumulativeConfirmed!7:7)</f>
        <v>24873</v>
      </c>
      <c r="G7" s="43">
        <f>MAX(CumulativeRecovered!7:7)</f>
        <v>266</v>
      </c>
      <c r="H7" s="43">
        <f>MAX(CumulativeDead!7:7)</f>
        <v>94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1">
        <f t="shared" si="0"/>
        <v>3.7791983275037187E-3</v>
      </c>
      <c r="O7" s="54">
        <f>VLOOKUP(C7,Deaths_since_10!H:I,2,FALSE)</f>
        <v>9</v>
      </c>
      <c r="P7" s="58">
        <f ca="1">OFFSET(CumulativeDead!A7,-A7,MATCH(Country_Data!O7,CumulativeDead!B7:BT7,0))</f>
        <v>43904</v>
      </c>
      <c r="Q7" s="54">
        <f t="shared" ca="1" si="1"/>
        <v>13</v>
      </c>
    </row>
    <row r="8" spans="1:17" x14ac:dyDescent="0.3">
      <c r="A8" s="54">
        <v>7</v>
      </c>
      <c r="B8" s="57" t="s">
        <v>41</v>
      </c>
      <c r="C8" s="57" t="s">
        <v>41</v>
      </c>
      <c r="D8" s="54">
        <f>VLOOKUP(C8,Days_Since_100_active!H:I,2,FALSE)</f>
        <v>86</v>
      </c>
      <c r="E8" s="58">
        <f ca="1">OFFSET(CumulativeActive!A8,-A8,MATCH(Country_Data!D8,CumulativeActive!B8:BT8,0))</f>
        <v>43890</v>
      </c>
      <c r="F8" s="43">
        <f>MAX(CumulativeConfirmed!8:8)</f>
        <v>16176</v>
      </c>
      <c r="G8" s="43">
        <f>MAX(CumulativeRecovered!8:8)</f>
        <v>2206</v>
      </c>
      <c r="H8" s="43">
        <f>MAX(CumulativeDead!8:8)</f>
        <v>674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1">
        <f t="shared" si="0"/>
        <v>4.1666666666666664E-2</v>
      </c>
      <c r="O8" s="54">
        <f>VLOOKUP(C8,Deaths_since_10!H:I,2,FALSE)</f>
        <v>9</v>
      </c>
      <c r="P8" s="58">
        <f ca="1">OFFSET(CumulativeDead!A8,-A8,MATCH(Country_Data!O8,CumulativeDead!B8:BT8,0))</f>
        <v>43896</v>
      </c>
      <c r="Q8" s="54">
        <f t="shared" ca="1" si="1"/>
        <v>6</v>
      </c>
    </row>
    <row r="9" spans="1:17" x14ac:dyDescent="0.3">
      <c r="A9" s="54">
        <v>8</v>
      </c>
      <c r="B9" s="57" t="s">
        <v>38</v>
      </c>
      <c r="C9" s="57" t="s">
        <v>38</v>
      </c>
      <c r="D9" s="54">
        <f>VLOOKUP(C9,Days_Since_100_active!H:I,2,FALSE)</f>
        <v>104</v>
      </c>
      <c r="E9" s="58">
        <f ca="1">OFFSET(CumulativeActive!A9,-A9,MATCH(Country_Data!D9,CumulativeActive!B9:BT9,0))</f>
        <v>43893</v>
      </c>
      <c r="F9" s="43">
        <f>MAX(CumulativeConfirmed!9:9)</f>
        <v>33272</v>
      </c>
      <c r="G9" s="43">
        <f>MAX(CumulativeRecovered!9:9)</f>
        <v>17</v>
      </c>
      <c r="H9" s="43">
        <f>MAX(CumulativeDead!9:9)</f>
        <v>417</v>
      </c>
      <c r="J9" s="58">
        <v>43904</v>
      </c>
      <c r="K9" s="43">
        <v>331002651</v>
      </c>
      <c r="L9" s="54">
        <v>29.3</v>
      </c>
      <c r="M9" s="43">
        <v>96983.776743000009</v>
      </c>
      <c r="N9" s="71">
        <f t="shared" si="0"/>
        <v>1.2533060831930752E-2</v>
      </c>
      <c r="O9" s="54">
        <f>VLOOKUP(C9,Deaths_since_10!H:I,2,FALSE)</f>
        <v>11</v>
      </c>
      <c r="P9" s="58">
        <f ca="1">OFFSET(CumulativeDead!A9,-A9,MATCH(Country_Data!O9,CumulativeDead!B9:BT9,0))</f>
        <v>43894</v>
      </c>
      <c r="Q9" s="54">
        <f t="shared" ca="1" si="1"/>
        <v>1</v>
      </c>
    </row>
    <row r="10" spans="1:17" x14ac:dyDescent="0.3">
      <c r="A10" s="54">
        <v>9</v>
      </c>
      <c r="B10" s="57" t="s">
        <v>77</v>
      </c>
      <c r="C10" s="57" t="s">
        <v>77</v>
      </c>
      <c r="D10" s="54">
        <f>VLOOKUP(C10,Days_Since_100_active!H:I,2,FALSE)</f>
        <v>110</v>
      </c>
      <c r="E10" s="58">
        <f ca="1">OFFSET(CumulativeActive!A10,-A10,MATCH(Country_Data!D10,CumulativeActive!B10:BT10,0))</f>
        <v>43895</v>
      </c>
      <c r="F10" s="43">
        <f>MAX(CumulativeConfirmed!10:10)</f>
        <v>7245</v>
      </c>
      <c r="G10" s="43">
        <f>MAX(CumulativeRecovered!10:10)</f>
        <v>131</v>
      </c>
      <c r="H10" s="43">
        <f>MAX(CumulativeDead!10:10)</f>
        <v>98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1">
        <f t="shared" si="0"/>
        <v>1.3526570048309179E-2</v>
      </c>
      <c r="O10" s="54">
        <f>VLOOKUP(C10,Deaths_since_10!H:I,2,FALSE)</f>
        <v>11</v>
      </c>
      <c r="P10" s="58">
        <f ca="1">OFFSET(CumulativeDead!A10,-A10,MATCH(Country_Data!O10,CumulativeDead!B10:BT10,0))</f>
        <v>43903</v>
      </c>
      <c r="Q10" s="54">
        <f t="shared" ca="1" si="1"/>
        <v>8</v>
      </c>
    </row>
    <row r="11" spans="1:17" x14ac:dyDescent="0.3">
      <c r="A11" s="54">
        <v>10</v>
      </c>
      <c r="B11" s="57" t="s">
        <v>85</v>
      </c>
      <c r="C11" s="57" t="s">
        <v>85</v>
      </c>
      <c r="D11" s="54">
        <f>VLOOKUP(C11,Days_Since_100_active!H:I,2,FALSE)</f>
        <v>108</v>
      </c>
      <c r="E11" s="58">
        <f ca="1">OFFSET(CumulativeActive!A11,-A11,MATCH(Country_Data!D11,CumulativeActive!B11:BT11,0))</f>
        <v>43896</v>
      </c>
      <c r="F11" s="43">
        <f>MAX(CumulativeConfirmed!11:11)</f>
        <v>2383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1">
        <f t="shared" si="0"/>
        <v>2.9374737725556023E-3</v>
      </c>
      <c r="O11" s="54" t="e">
        <f>VLOOKUP(C11,Deaths_since_10!H:I,2,FALSE)</f>
        <v>#N/A</v>
      </c>
      <c r="P11" s="58" t="e">
        <f ca="1">OFFSET(CumulativeDead!A11,-A11,MATCH(Country_Data!O11,CumulativeDead!B11:BT11,0))</f>
        <v>#N/A</v>
      </c>
      <c r="Q11" s="54" t="e">
        <f t="shared" ca="1" si="1"/>
        <v>#N/A</v>
      </c>
    </row>
    <row r="12" spans="1:17" x14ac:dyDescent="0.3">
      <c r="A12" s="54">
        <v>11</v>
      </c>
      <c r="B12" s="57" t="s">
        <v>59</v>
      </c>
      <c r="C12" s="57" t="s">
        <v>59</v>
      </c>
      <c r="D12" s="54">
        <f>VLOOKUP(C12,Days_Since_100_active!H:I,2,FALSE)</f>
        <v>101</v>
      </c>
      <c r="E12" s="58">
        <f ca="1">OFFSET(CumulativeActive!A12,-A12,MATCH(Country_Data!D12,CumulativeActive!B12:BT12,0))</f>
        <v>43896</v>
      </c>
      <c r="F12" s="43">
        <f>MAX(CumulativeConfirmed!12:12)</f>
        <v>1934</v>
      </c>
      <c r="G12" s="43">
        <f>MAX(CumulativeRecovered!12:12)</f>
        <v>16</v>
      </c>
      <c r="H12" s="43">
        <f>MAX(CumulativeDead!12:12)</f>
        <v>21</v>
      </c>
      <c r="K12" s="43">
        <v>10099265</v>
      </c>
      <c r="L12" s="54">
        <v>5.8</v>
      </c>
      <c r="M12" s="43">
        <v>585.75736999999992</v>
      </c>
      <c r="N12" s="71">
        <f t="shared" si="0"/>
        <v>1.0858324715615306E-2</v>
      </c>
      <c r="O12" s="54">
        <f>VLOOKUP(C12,Deaths_since_10!H:I,2,FALSE)</f>
        <v>10</v>
      </c>
      <c r="P12" s="58">
        <f ca="1">OFFSET(CumulativeDead!A12,-A12,MATCH(Country_Data!O12,CumulativeDead!B12:BT12,0))</f>
        <v>43908</v>
      </c>
      <c r="Q12" s="54">
        <f t="shared" ca="1" si="1"/>
        <v>12</v>
      </c>
    </row>
    <row r="13" spans="1:17" x14ac:dyDescent="0.3">
      <c r="A13" s="54">
        <v>12</v>
      </c>
      <c r="B13" s="57" t="s">
        <v>87</v>
      </c>
      <c r="C13" s="57" t="s">
        <v>87</v>
      </c>
      <c r="D13" s="54">
        <f>VLOOKUP(C13,Days_Since_100_active!H:I,2,FALSE)</f>
        <v>263</v>
      </c>
      <c r="E13" s="58">
        <f ca="1">OFFSET(CumulativeActive!A13,-A13,MATCH(Country_Data!D13,CumulativeActive!B13:BT13,0))</f>
        <v>43900</v>
      </c>
      <c r="F13" s="43">
        <f>MAX(CumulativeConfirmed!13:13)</f>
        <v>1514</v>
      </c>
      <c r="G13" s="43">
        <f>MAX(CumulativeRecovered!13:13)</f>
        <v>1</v>
      </c>
      <c r="H13" s="43">
        <f>MAX(CumulativeDead!13:13)</f>
        <v>13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1">
        <f t="shared" si="0"/>
        <v>8.5865257595772789E-3</v>
      </c>
      <c r="O13" s="54">
        <f>VLOOKUP(C13,Deaths_since_10!H:I,2,FALSE)</f>
        <v>9</v>
      </c>
      <c r="P13" s="58">
        <f ca="1">OFFSET(CumulativeDead!A13,-A13,MATCH(Country_Data!O13,CumulativeDead!B13:BT13,0))</f>
        <v>43910</v>
      </c>
      <c r="Q13" s="54">
        <f t="shared" ca="1" si="1"/>
        <v>10</v>
      </c>
    </row>
    <row r="14" spans="1:17" x14ac:dyDescent="0.3">
      <c r="A14" s="54">
        <v>13</v>
      </c>
      <c r="B14" s="57" t="s">
        <v>89</v>
      </c>
      <c r="C14" s="57" t="s">
        <v>89</v>
      </c>
      <c r="D14" s="54">
        <f>VLOOKUP(C14,Days_Since_100_active!H:I,2,FALSE)</f>
        <v>127</v>
      </c>
      <c r="E14" s="58">
        <f ca="1">OFFSET(CumulativeActive!A14,-A14,MATCH(Country_Data!D14,CumulativeActive!B14:BT14,0))</f>
        <v>43896</v>
      </c>
      <c r="F14" s="43">
        <f>MAX(CumulativeConfirmed!14:14)</f>
        <v>4216</v>
      </c>
      <c r="G14" s="43">
        <f>MAX(CumulativeRecovered!14:14)</f>
        <v>2</v>
      </c>
      <c r="H14" s="43">
        <f>MAX(CumulativeDead!14:14)</f>
        <v>180</v>
      </c>
      <c r="K14" s="43">
        <v>17134872</v>
      </c>
      <c r="L14" s="54">
        <v>0</v>
      </c>
      <c r="M14" s="43">
        <v>0</v>
      </c>
      <c r="N14" s="71">
        <f t="shared" si="0"/>
        <v>4.2694497153700189E-2</v>
      </c>
      <c r="O14" s="54">
        <f>VLOOKUP(C14,Deaths_since_10!H:I,2,FALSE)</f>
        <v>10</v>
      </c>
      <c r="P14" s="58">
        <f ca="1">OFFSET(CumulativeDead!A14,-A14,MATCH(Country_Data!O14,CumulativeDead!B14:BT14,0))</f>
        <v>43903</v>
      </c>
      <c r="Q14" s="54">
        <f t="shared" ca="1" si="1"/>
        <v>7</v>
      </c>
    </row>
    <row r="15" spans="1:17" x14ac:dyDescent="0.3">
      <c r="A15" s="54">
        <v>14</v>
      </c>
      <c r="B15" s="57" t="s">
        <v>349</v>
      </c>
      <c r="C15" s="57" t="s">
        <v>349</v>
      </c>
      <c r="D15" s="54">
        <f>VLOOKUP(C15,Days_Since_100_active!H:I,2,FALSE)</f>
        <v>107</v>
      </c>
      <c r="E15" s="58">
        <f ca="1">OFFSET(CumulativeActive!A15,-A15,MATCH(Country_Data!D15,CumulativeActive!B15:BT15,0))</f>
        <v>43895</v>
      </c>
      <c r="F15" s="43">
        <f>MAX(CumulativeConfirmed!15:15)</f>
        <v>5741</v>
      </c>
      <c r="G15" s="43">
        <f>MAX(CumulativeRecovered!15:15)</f>
        <v>67</v>
      </c>
      <c r="H15" s="43">
        <f>MAX(CumulativeDead!15:15)</f>
        <v>282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1">
        <f t="shared" si="0"/>
        <v>4.9120362306218426E-2</v>
      </c>
      <c r="O15" s="54">
        <f>VLOOKUP(C15,Deaths_since_10!H:I,2,FALSE)</f>
        <v>8</v>
      </c>
      <c r="P15" s="58">
        <f ca="1">OFFSET(CumulativeDead!A15,-A15,MATCH(Country_Data!O15,CumulativeDead!B15:BT15,0))</f>
        <v>43901</v>
      </c>
      <c r="Q15" s="54">
        <f t="shared" ca="1" si="1"/>
        <v>6</v>
      </c>
    </row>
    <row r="16" spans="1:17" x14ac:dyDescent="0.3">
      <c r="A16" s="54">
        <v>15</v>
      </c>
      <c r="B16" s="57" t="s">
        <v>36</v>
      </c>
      <c r="C16" s="57" t="s">
        <v>36</v>
      </c>
      <c r="D16" s="54">
        <f>VLOOKUP(C16,Days_Since_100_active!H:I,2,FALSE)</f>
        <v>82</v>
      </c>
      <c r="E16" s="58">
        <f ca="1">OFFSET(CumulativeActive!A16,-A16,MATCH(Country_Data!D16,CumulativeActive!B16:BT16,0))</f>
        <v>43882</v>
      </c>
      <c r="F16" s="43">
        <f>MAX(CumulativeConfirmed!16:16)</f>
        <v>1086</v>
      </c>
      <c r="G16" s="43">
        <f>MAX(CumulativeRecovered!16:16)</f>
        <v>235</v>
      </c>
      <c r="H16" s="43">
        <f>MAX(CumulativeDead!16:16)</f>
        <v>40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1">
        <f t="shared" si="0"/>
        <v>3.6832412523020261E-2</v>
      </c>
      <c r="O16" s="54">
        <f>VLOOKUP(C16,Deaths_since_10!H:I,2,FALSE)</f>
        <v>10</v>
      </c>
      <c r="P16" s="58">
        <f ca="1">OFFSET(CumulativeDead!A16,-A16,MATCH(Country_Data!O16,CumulativeDead!B16:BT16,0))</f>
        <v>43899</v>
      </c>
      <c r="Q16" s="54">
        <f t="shared" ca="1" si="1"/>
        <v>17</v>
      </c>
    </row>
    <row r="17" spans="1:17" x14ac:dyDescent="0.3">
      <c r="A17" s="54">
        <v>16</v>
      </c>
      <c r="B17" s="57" t="s">
        <v>340</v>
      </c>
      <c r="C17" s="57" t="s">
        <v>340</v>
      </c>
      <c r="D17" s="54">
        <f>VLOOKUP(C17,Days_Since_100_active!H:I,2,FALSE)</f>
        <v>135</v>
      </c>
      <c r="E17" s="58">
        <f ca="1">OFFSET(CumulativeActive!A17,-A17,MATCH(Country_Data!D17,CumulativeActive!B17:BT17,0))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8</v>
      </c>
      <c r="K17" s="43" t="e">
        <v>#N/A</v>
      </c>
      <c r="L17" s="54">
        <v>0</v>
      </c>
      <c r="M17" s="43" t="e">
        <v>#N/A</v>
      </c>
      <c r="N17" s="71">
        <f t="shared" si="0"/>
        <v>1.1235955056179775E-2</v>
      </c>
      <c r="O17" s="54">
        <f>VLOOKUP(C17,Deaths_since_10!H:I,2,FALSE)</f>
        <v>8</v>
      </c>
      <c r="P17" s="58">
        <f ca="1">OFFSET(CumulativeDead!A17,-A17,MATCH(Country_Data!O17,CumulativeDead!B17:BT17,0))</f>
        <v>43911</v>
      </c>
      <c r="Q17" s="54">
        <f t="shared" ca="1" si="1"/>
        <v>40</v>
      </c>
    </row>
    <row r="18" spans="1:17" x14ac:dyDescent="0.3">
      <c r="A18" s="54">
        <v>17</v>
      </c>
      <c r="B18" s="57" t="s">
        <v>63</v>
      </c>
      <c r="C18" s="57" t="s">
        <v>63</v>
      </c>
      <c r="D18" s="54">
        <f>VLOOKUP(C18,Days_Since_100_active!H:I,2,FALSE)</f>
        <v>108</v>
      </c>
      <c r="E18" s="58">
        <f ca="1">OFFSET(CumulativeActive!A18,-A18,MATCH(Country_Data!D18,CumulativeActive!B18:BT18,0))</f>
        <v>43896</v>
      </c>
      <c r="F18" s="43">
        <f>MAX(CumulativeConfirmed!18:18)</f>
        <v>3401</v>
      </c>
      <c r="G18" s="43">
        <f>MAX(CumulativeRecovered!18:18)</f>
        <v>263</v>
      </c>
      <c r="H18" s="43">
        <f>MAX(CumulativeDead!18:18)</f>
        <v>75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1">
        <f t="shared" si="0"/>
        <v>2.2052337547780066E-2</v>
      </c>
      <c r="O18" s="54">
        <f>VLOOKUP(C18,Deaths_since_10!H:I,2,FALSE)</f>
        <v>10</v>
      </c>
      <c r="P18" s="58">
        <f ca="1">OFFSET(CumulativeDead!A18,-A18,MATCH(Country_Data!O18,CumulativeDead!B18:BT18,0))</f>
        <v>43907</v>
      </c>
      <c r="Q18" s="54">
        <f t="shared" ca="1" si="1"/>
        <v>11</v>
      </c>
    </row>
    <row r="19" spans="1:17" x14ac:dyDescent="0.3">
      <c r="A19" s="54">
        <v>18</v>
      </c>
      <c r="B19" s="57" t="s">
        <v>78</v>
      </c>
      <c r="C19" s="57" t="s">
        <v>78</v>
      </c>
      <c r="D19" s="54">
        <f>VLOOKUP(C19,Days_Since_100_active!H:I,2,FALSE)</f>
        <v>104</v>
      </c>
      <c r="E19" s="58">
        <f ca="1">OFFSET(CumulativeActive!A19,-A19,MATCH(Country_Data!D19,CumulativeActive!B19:BT19,0))</f>
        <v>43898</v>
      </c>
      <c r="F19" s="43">
        <f>MAX(CumulativeConfirmed!19:19)</f>
        <v>3244</v>
      </c>
      <c r="G19" s="43">
        <f>MAX(CumulativeRecovered!19:19)</f>
        <v>9</v>
      </c>
      <c r="H19" s="43">
        <f>MAX(CumulativeDead!19:19)</f>
        <v>16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1">
        <f t="shared" si="0"/>
        <v>4.9321824907521579E-3</v>
      </c>
      <c r="O19" s="54">
        <f>VLOOKUP(C19,Deaths_since_10!H:I,2,FALSE)</f>
        <v>8</v>
      </c>
      <c r="P19" s="58">
        <f ca="1">OFFSET(CumulativeDead!A19,-A19,MATCH(Country_Data!O19,CumulativeDead!B19:BT19,0))</f>
        <v>43911</v>
      </c>
      <c r="Q19" s="54">
        <f t="shared" ca="1" si="1"/>
        <v>13</v>
      </c>
    </row>
    <row r="20" spans="1:17" x14ac:dyDescent="0.3">
      <c r="A20" s="54">
        <v>19</v>
      </c>
      <c r="B20" s="57" t="s">
        <v>101</v>
      </c>
      <c r="C20" s="57" t="s">
        <v>101</v>
      </c>
      <c r="D20" s="54">
        <f>VLOOKUP(C20,Days_Since_100_active!H:I,2,FALSE)</f>
        <v>262</v>
      </c>
      <c r="E20" s="58">
        <f ca="1">OFFSET(CumulativeActive!A20,-A20,MATCH(Country_Data!D20,CumulativeActive!B20:BT20,0))</f>
        <v>43901</v>
      </c>
      <c r="F20" s="43">
        <f>MAX(CumulativeConfirmed!20:20)</f>
        <v>494</v>
      </c>
      <c r="G20" s="43">
        <f>MAX(CumulativeRecovered!20:20)</f>
        <v>33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1">
        <f t="shared" si="0"/>
        <v>0</v>
      </c>
      <c r="O20" s="54" t="e">
        <f>VLOOKUP(C20,Deaths_since_10!H:I,2,FALSE)</f>
        <v>#N/A</v>
      </c>
      <c r="P20" s="58" t="e">
        <f ca="1">OFFSET(CumulativeDead!A20,-A20,MATCH(Country_Data!O20,CumulativeDead!B20:BT20,0))</f>
        <v>#N/A</v>
      </c>
      <c r="Q20" s="54" t="e">
        <f t="shared" ca="1" si="1"/>
        <v>#N/A</v>
      </c>
    </row>
    <row r="21" spans="1:17" x14ac:dyDescent="0.3">
      <c r="A21" s="54">
        <v>20</v>
      </c>
      <c r="B21" s="57" t="s">
        <v>48</v>
      </c>
      <c r="C21" s="57" t="s">
        <v>48</v>
      </c>
      <c r="D21" s="54">
        <f>VLOOKUP(C21,Days_Since_100_active!H:I,2,FALSE)</f>
        <v>83</v>
      </c>
      <c r="E21" s="58">
        <f ca="1">OFFSET(CumulativeActive!A21,-A21,MATCH(Country_Data!D21,CumulativeActive!B21:BT21,0))</f>
        <v>43900</v>
      </c>
      <c r="F21" s="43">
        <f>MAX(CumulativeConfirmed!21:21)</f>
        <v>1314</v>
      </c>
      <c r="G21" s="43">
        <f>MAX(CumulativeRecovered!21:21)</f>
        <v>88</v>
      </c>
      <c r="H21" s="43">
        <f>MAX(CumulativeDead!21:21)</f>
        <v>7</v>
      </c>
      <c r="K21" s="43">
        <v>25499884</v>
      </c>
      <c r="L21" s="54">
        <v>0</v>
      </c>
      <c r="M21" s="43">
        <v>0</v>
      </c>
      <c r="N21" s="71">
        <f t="shared" si="0"/>
        <v>5.3272450532724502E-3</v>
      </c>
      <c r="O21" s="54" t="e">
        <f>VLOOKUP(C21,Deaths_since_10!H:I,2,FALSE)</f>
        <v>#N/A</v>
      </c>
      <c r="P21" s="58" t="e">
        <f ca="1">OFFSET(CumulativeDead!A21,-A21,MATCH(Country_Data!O21,CumulativeDead!B21:BT21,0))</f>
        <v>#N/A</v>
      </c>
      <c r="Q21" s="54" t="e">
        <f t="shared" ca="1" si="1"/>
        <v>#N/A</v>
      </c>
    </row>
    <row r="22" spans="1:17" x14ac:dyDescent="0.3">
      <c r="A22" s="54">
        <v>21</v>
      </c>
      <c r="B22" s="57" t="s">
        <v>40</v>
      </c>
      <c r="C22" s="57" t="s">
        <v>40</v>
      </c>
      <c r="D22" s="54">
        <f>VLOOKUP(C22,Days_Since_100_active!H:I,2,FALSE)</f>
        <v>30</v>
      </c>
      <c r="E22" s="58">
        <f ca="1">OFFSET(CumulativeActive!A22,-A22,MATCH(Country_Data!D22,CumulativeActive!B22:BT22,0))</f>
        <v>43868</v>
      </c>
      <c r="F22" s="43">
        <f>MAX(CumulativeConfirmed!22:22)</f>
        <v>455</v>
      </c>
      <c r="G22" s="43">
        <f>MAX(CumulativeRecovered!22:22)</f>
        <v>144</v>
      </c>
      <c r="H22" s="43">
        <f>MAX(CumulativeDead!22:22)</f>
        <v>2</v>
      </c>
      <c r="K22" s="43">
        <v>5850342</v>
      </c>
      <c r="L22" s="54">
        <v>0</v>
      </c>
      <c r="M22" s="43">
        <v>0</v>
      </c>
      <c r="N22" s="71">
        <f t="shared" si="0"/>
        <v>4.3956043956043956E-3</v>
      </c>
      <c r="O22" s="54" t="e">
        <f>VLOOKUP(C22,Deaths_since_10!H:I,2,FALSE)</f>
        <v>#N/A</v>
      </c>
      <c r="P22" s="58" t="e">
        <f ca="1">OFFSET(CumulativeDead!A22,-A22,MATCH(Country_Data!O22,CumulativeDead!B22:BT22,0))</f>
        <v>#N/A</v>
      </c>
      <c r="Q22" s="54" t="e">
        <f t="shared" ca="1" si="1"/>
        <v>#N/A</v>
      </c>
    </row>
    <row r="23" spans="1:17" x14ac:dyDescent="0.3">
      <c r="A23" s="54">
        <v>22</v>
      </c>
      <c r="B23" s="57" t="s">
        <v>43</v>
      </c>
      <c r="C23" s="57" t="s">
        <v>43</v>
      </c>
      <c r="D23" s="54">
        <f>VLOOKUP(C23,Days_Since_100_active!H:I,2,FALSE)</f>
        <v>93</v>
      </c>
      <c r="E23" s="58">
        <f ca="1">OFFSET(CumulativeActive!A23,-A23,MATCH(Country_Data!D23,CumulativeActive!B23:BT23,0))</f>
        <v>43899</v>
      </c>
      <c r="F23" s="43">
        <f>MAX(CumulativeConfirmed!23:23)</f>
        <v>1306</v>
      </c>
      <c r="G23" s="43">
        <f>MAX(CumulativeRecovered!23:23)</f>
        <v>139</v>
      </c>
      <c r="H23" s="43">
        <f>MAX(CumulativeDead!23:23)</f>
        <v>10</v>
      </c>
      <c r="K23" s="43">
        <v>32365999</v>
      </c>
      <c r="L23" s="54">
        <v>0</v>
      </c>
      <c r="M23" s="43">
        <v>0</v>
      </c>
      <c r="N23" s="71">
        <f t="shared" si="0"/>
        <v>7.656967840735069E-3</v>
      </c>
      <c r="O23" s="54">
        <f>VLOOKUP(C23,Deaths_since_10!H:I,2,FALSE)</f>
        <v>10</v>
      </c>
      <c r="P23" s="58">
        <f ca="1">OFFSET(CumulativeDead!A23,-A23,MATCH(Country_Data!O23,CumulativeDead!B23:BT23,0))</f>
        <v>43912</v>
      </c>
      <c r="Q23" s="54">
        <f t="shared" ca="1" si="1"/>
        <v>13</v>
      </c>
    </row>
    <row r="24" spans="1:17" x14ac:dyDescent="0.3">
      <c r="A24" s="54">
        <v>23</v>
      </c>
      <c r="B24" s="57" t="s">
        <v>45</v>
      </c>
      <c r="C24" s="57" t="s">
        <v>45</v>
      </c>
      <c r="D24" s="54">
        <f>VLOOKUP(C24,Days_Since_100_active!H:I,2,FALSE)</f>
        <v>99</v>
      </c>
      <c r="E24" s="58">
        <f ca="1">OFFSET(CumulativeActive!A24,-A24,MATCH(Country_Data!D24,CumulativeActive!B24:BT24,0))</f>
        <v>43901</v>
      </c>
      <c r="F24" s="43">
        <f>MAX(CumulativeConfirmed!24:24)</f>
        <v>1465</v>
      </c>
      <c r="G24" s="43">
        <f>MAX(CumulativeRecovered!24:24)</f>
        <v>10</v>
      </c>
      <c r="H24" s="43">
        <f>MAX(CumulativeDead!24:24)</f>
        <v>21</v>
      </c>
      <c r="K24" s="43">
        <v>37742154</v>
      </c>
      <c r="L24" s="54">
        <v>0</v>
      </c>
      <c r="M24" s="43">
        <v>0</v>
      </c>
      <c r="N24" s="71">
        <f t="shared" si="0"/>
        <v>1.4334470989761093E-2</v>
      </c>
      <c r="O24" s="54">
        <f>VLOOKUP(C24,Deaths_since_10!H:I,2,FALSE)</f>
        <v>8</v>
      </c>
      <c r="P24" s="58">
        <f ca="1">OFFSET(CumulativeDead!A24,-A24,MATCH(Country_Data!O24,CumulativeDead!B24:BT24,0))</f>
        <v>43908</v>
      </c>
      <c r="Q24" s="54">
        <f t="shared" ca="1" si="1"/>
        <v>7</v>
      </c>
    </row>
    <row r="25" spans="1:17" x14ac:dyDescent="0.3">
      <c r="A25" s="54">
        <v>24</v>
      </c>
      <c r="B25" s="57" t="s">
        <v>83</v>
      </c>
      <c r="C25" s="57" t="s">
        <v>83</v>
      </c>
      <c r="D25" s="54">
        <f>VLOOKUP(C25,Days_Since_100_active!H:I,2,FALSE)</f>
        <v>189</v>
      </c>
      <c r="E25" s="58">
        <f ca="1">OFFSET(CumulativeActive!A25,-A25,MATCH(Country_Data!D25,CumulativeActive!B25:BT25,0))</f>
        <v>43903</v>
      </c>
      <c r="F25" s="43">
        <f>MAX(CumulativeConfirmed!25:25)</f>
        <v>624</v>
      </c>
      <c r="G25" s="43">
        <f>MAX(CumulativeRecovered!25:25)</f>
        <v>19</v>
      </c>
      <c r="H25" s="43">
        <f>MAX(CumulativeDead!25:25)</f>
        <v>15</v>
      </c>
      <c r="K25" s="43">
        <v>10423054</v>
      </c>
      <c r="L25" s="54">
        <v>6</v>
      </c>
      <c r="M25" s="43">
        <v>625.38324</v>
      </c>
      <c r="N25" s="71">
        <f t="shared" si="0"/>
        <v>2.403846153846154E-2</v>
      </c>
      <c r="O25" s="54">
        <f>VLOOKUP(C25,Deaths_since_10!H:I,2,FALSE)</f>
        <v>13</v>
      </c>
      <c r="P25" s="58">
        <f ca="1">OFFSET(CumulativeDead!A25,-A25,MATCH(Country_Data!O25,CumulativeDead!B25:BT25,0))</f>
        <v>43911</v>
      </c>
      <c r="Q25" s="54">
        <f t="shared" ca="1" si="1"/>
        <v>8</v>
      </c>
    </row>
    <row r="26" spans="1:17" x14ac:dyDescent="0.3">
      <c r="A26" s="54">
        <v>25</v>
      </c>
      <c r="B26" s="57" t="s">
        <v>73</v>
      </c>
      <c r="C26" s="57" t="s">
        <v>73</v>
      </c>
      <c r="D26" s="54">
        <f>VLOOKUP(C26,Days_Since_100_active!H:I,2,FALSE)</f>
        <v>88</v>
      </c>
      <c r="E26" s="58">
        <f ca="1">OFFSET(CumulativeActive!A26,-A26,MATCH(Country_Data!D26,CumulativeActive!B26:BT26,0))</f>
        <v>43900</v>
      </c>
      <c r="F26" s="43">
        <f>MAX(CumulativeConfirmed!26:26)</f>
        <v>332</v>
      </c>
      <c r="G26" s="43">
        <f>MAX(CumulativeRecovered!26:26)</f>
        <v>149</v>
      </c>
      <c r="H26" s="43">
        <f>MAX(CumulativeDead!26:26)</f>
        <v>2</v>
      </c>
      <c r="K26" s="43">
        <v>1701575</v>
      </c>
      <c r="L26" s="54">
        <v>0</v>
      </c>
      <c r="M26" s="43">
        <v>0</v>
      </c>
      <c r="N26" s="71">
        <f t="shared" si="0"/>
        <v>6.024096385542169E-3</v>
      </c>
      <c r="O26" s="54" t="e">
        <f>VLOOKUP(C26,Deaths_since_10!H:I,2,FALSE)</f>
        <v>#N/A</v>
      </c>
      <c r="P26" s="58" t="e">
        <f ca="1">OFFSET(CumulativeDead!A26,-A26,MATCH(Country_Data!O26,CumulativeDead!B26:BT26,0))</f>
        <v>#N/A</v>
      </c>
      <c r="Q26" s="54" t="e">
        <f t="shared" ca="1" si="1"/>
        <v>#N/A</v>
      </c>
    </row>
    <row r="27" spans="1:17" x14ac:dyDescent="0.3">
      <c r="A27" s="54">
        <v>26</v>
      </c>
      <c r="B27" s="57" t="s">
        <v>79</v>
      </c>
      <c r="C27" s="57" t="s">
        <v>79</v>
      </c>
      <c r="D27" s="54">
        <f>VLOOKUP(C27,Days_Since_100_active!H:I,2,FALSE)</f>
        <v>105</v>
      </c>
      <c r="E27" s="58">
        <f ca="1">OFFSET(CumulativeActive!A27,-A27,MATCH(Country_Data!D27,CumulativeActive!B27:BT27,0))</f>
        <v>43901</v>
      </c>
      <c r="F27" s="43">
        <f>MAX(CumulativeConfirmed!27:27)</f>
        <v>1071</v>
      </c>
      <c r="G27" s="43">
        <f>MAX(CumulativeRecovered!27:27)</f>
        <v>37</v>
      </c>
      <c r="H27" s="43">
        <f>MAX(CumulativeDead!27:27)</f>
        <v>1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1">
        <f t="shared" si="0"/>
        <v>9.3370681605975728E-4</v>
      </c>
      <c r="O27" s="54" t="e">
        <f>VLOOKUP(C27,Deaths_since_10!H:I,2,FALSE)</f>
        <v>#N/A</v>
      </c>
      <c r="P27" s="58" t="e">
        <f ca="1">OFFSET(CumulativeDead!A27,-A27,MATCH(Country_Data!O27,CumulativeDead!B27:BT27,0))</f>
        <v>#N/A</v>
      </c>
      <c r="Q27" s="54" t="e">
        <f t="shared" ca="1" si="1"/>
        <v>#N/A</v>
      </c>
    </row>
    <row r="28" spans="1:17" x14ac:dyDescent="0.3">
      <c r="A28" s="54">
        <v>27</v>
      </c>
      <c r="B28" s="57" t="s">
        <v>54</v>
      </c>
      <c r="C28" s="57" t="s">
        <v>54</v>
      </c>
      <c r="D28" s="54">
        <f>VLOOKUP(C28,Days_Since_100_active!H:I,2,FALSE)</f>
        <v>154</v>
      </c>
      <c r="E28" s="58">
        <f ca="1">OFFSET(CumulativeActive!A28,-A28,MATCH(Country_Data!D28,CumulativeActive!B28:BT28,0))</f>
        <v>43903</v>
      </c>
      <c r="F28" s="43">
        <f>MAX(CumulativeConfirmed!28:28)</f>
        <v>626</v>
      </c>
      <c r="G28" s="43">
        <f>MAX(CumulativeRecovered!28:28)</f>
        <v>10</v>
      </c>
      <c r="H28" s="43">
        <f>MAX(CumulativeDead!28:28)</f>
        <v>1</v>
      </c>
      <c r="K28" s="43">
        <v>5540720</v>
      </c>
      <c r="L28" s="54">
        <v>6.1</v>
      </c>
      <c r="M28" s="43">
        <v>337.98392000000001</v>
      </c>
      <c r="N28" s="71">
        <f t="shared" si="0"/>
        <v>1.5974440894568689E-3</v>
      </c>
      <c r="O28" s="54" t="e">
        <f>VLOOKUP(C28,Deaths_since_10!H:I,2,FALSE)</f>
        <v>#N/A</v>
      </c>
      <c r="P28" s="58" t="e">
        <f ca="1">OFFSET(CumulativeDead!A28,-A28,MATCH(Country_Data!O28,CumulativeDead!B28:BT28,0))</f>
        <v>#N/A</v>
      </c>
      <c r="Q28" s="54" t="e">
        <f t="shared" ca="1" si="1"/>
        <v>#N/A</v>
      </c>
    </row>
    <row r="29" spans="1:17" x14ac:dyDescent="0.3">
      <c r="A29" s="54">
        <v>28</v>
      </c>
      <c r="B29" s="57" t="s">
        <v>81</v>
      </c>
      <c r="C29" s="57" t="s">
        <v>81</v>
      </c>
      <c r="D29" s="54">
        <f>VLOOKUP(C29,Days_Since_100_active!H:I,2,FALSE)</f>
        <v>151</v>
      </c>
      <c r="E29" s="58">
        <f ca="1">OFFSET(CumulativeActive!A29,-A29,MATCH(Country_Data!D29,CumulativeActive!B29:BT29,0))</f>
        <v>43903</v>
      </c>
      <c r="F29" s="43">
        <f>MAX(CumulativeConfirmed!29:29)</f>
        <v>1593</v>
      </c>
      <c r="G29" s="43">
        <f>MAX(CumulativeRecovered!29:29)</f>
        <v>2</v>
      </c>
      <c r="H29" s="43">
        <f>MAX(CumulativeDead!29:29)</f>
        <v>25</v>
      </c>
      <c r="K29" s="43">
        <v>212559417</v>
      </c>
      <c r="L29" s="54">
        <v>0</v>
      </c>
      <c r="M29" s="43">
        <v>0</v>
      </c>
      <c r="N29" s="71">
        <f t="shared" si="0"/>
        <v>1.5693659761456372E-2</v>
      </c>
      <c r="O29" s="54">
        <f>VLOOKUP(C29,Deaths_since_10!H:I,2,FALSE)</f>
        <v>11</v>
      </c>
      <c r="P29" s="58">
        <f ca="1">OFFSET(CumulativeDead!A29,-A29,MATCH(Country_Data!O29,CumulativeDead!B29:BT29,0))</f>
        <v>43910</v>
      </c>
      <c r="Q29" s="54">
        <f t="shared" ca="1" si="1"/>
        <v>7</v>
      </c>
    </row>
    <row r="30" spans="1:17" x14ac:dyDescent="0.3">
      <c r="A30" s="54">
        <v>29</v>
      </c>
      <c r="B30" s="57" t="s">
        <v>480</v>
      </c>
      <c r="C30" s="57" t="s">
        <v>341</v>
      </c>
      <c r="D30" s="54">
        <f>VLOOKUP(C30,Days_Since_100_active!H:I,2,FALSE)</f>
        <v>141</v>
      </c>
      <c r="E30" s="58">
        <f ca="1">OFFSET(CumulativeActive!A30,-A30,MATCH(Country_Data!D30,CumulativeActive!B30:BT30,0))</f>
        <v>43903</v>
      </c>
      <c r="F30" s="43">
        <f>MAX(CumulativeConfirmed!30:30)</f>
        <v>1120</v>
      </c>
      <c r="G30" s="43">
        <f>MAX(CumulativeRecovered!30:30)</f>
        <v>6</v>
      </c>
      <c r="H30" s="43">
        <f>MAX(CumulativeDead!30:30)</f>
        <v>1</v>
      </c>
      <c r="K30" s="43">
        <v>10708981</v>
      </c>
      <c r="L30" s="54">
        <v>11.6</v>
      </c>
      <c r="M30" s="43">
        <v>1242.241796</v>
      </c>
      <c r="N30" s="71">
        <f t="shared" si="0"/>
        <v>8.9285714285714283E-4</v>
      </c>
      <c r="O30" s="54" t="e">
        <f>VLOOKUP(C30,Deaths_since_10!H:I,2,FALSE)</f>
        <v>#N/A</v>
      </c>
      <c r="P30" s="58" t="e">
        <f ca="1">OFFSET(CumulativeDead!A30,-A30,MATCH(Country_Data!O30,CumulativeDead!B30:BT30,0))</f>
        <v>#N/A</v>
      </c>
      <c r="Q30" s="54" t="e">
        <f t="shared" ca="1" si="1"/>
        <v>#N/A</v>
      </c>
    </row>
    <row r="31" spans="1:17" x14ac:dyDescent="0.3">
      <c r="A31" s="54">
        <v>30</v>
      </c>
      <c r="B31" s="57" t="s">
        <v>141</v>
      </c>
      <c r="C31" s="57" t="s">
        <v>141</v>
      </c>
      <c r="D31" s="54">
        <f>VLOOKUP(C31,Days_Since_100_active!H:I,2,FALSE)</f>
        <v>141</v>
      </c>
      <c r="E31" s="58">
        <f ca="1">OFFSET(CumulativeActive!A31,-A31,MATCH(Country_Data!D31,CumulativeActive!B31:BT31,0))</f>
        <v>43903</v>
      </c>
      <c r="F31" s="43">
        <f>MAX(CumulativeConfirmed!31:31)</f>
        <v>414</v>
      </c>
      <c r="G31" s="43">
        <f>MAX(CumulativeRecovered!31:31)</f>
        <v>0</v>
      </c>
      <c r="H31" s="43">
        <f>MAX(CumulativeDead!31:31)</f>
        <v>2</v>
      </c>
      <c r="K31" s="43">
        <v>2078938</v>
      </c>
      <c r="L31" s="54">
        <v>6.4</v>
      </c>
      <c r="M31" s="43">
        <v>133.05203200000003</v>
      </c>
      <c r="N31" s="71">
        <f t="shared" si="0"/>
        <v>4.830917874396135E-3</v>
      </c>
      <c r="O31" s="54" t="e">
        <f>VLOOKUP(C31,Deaths_since_10!H:I,2,FALSE)</f>
        <v>#N/A</v>
      </c>
      <c r="P31" s="58" t="e">
        <f ca="1">OFFSET(CumulativeDead!A31,-A31,MATCH(Country_Data!O31,CumulativeDead!B31:BT31,0))</f>
        <v>#N/A</v>
      </c>
      <c r="Q31" s="54" t="e">
        <f t="shared" ca="1" si="1"/>
        <v>#N/A</v>
      </c>
    </row>
    <row r="32" spans="1:17" x14ac:dyDescent="0.3">
      <c r="A32" s="54">
        <v>31</v>
      </c>
      <c r="B32" s="57" t="s">
        <v>92</v>
      </c>
      <c r="C32" s="57" t="s">
        <v>92</v>
      </c>
      <c r="D32" s="54">
        <f>VLOOKUP(C32,Days_Since_100_active!H:I,2,FALSE)</f>
        <v>102</v>
      </c>
      <c r="E32" s="58">
        <f ca="1">OFFSET(CumulativeActive!A32,-A32,MATCH(Country_Data!D32,CumulativeActive!B32:BT32,0))</f>
        <v>43902</v>
      </c>
      <c r="F32" s="43">
        <f>MAX(CumulativeConfirmed!32:32)</f>
        <v>568</v>
      </c>
      <c r="G32" s="43">
        <f>MAX(CumulativeRecovered!32:32)</f>
        <v>36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1">
        <f t="shared" si="0"/>
        <v>8.8028169014084511E-3</v>
      </c>
      <c r="O32" s="54" t="e">
        <f>VLOOKUP(C32,Deaths_since_10!H:I,2,FALSE)</f>
        <v>#N/A</v>
      </c>
      <c r="P32" s="58" t="e">
        <f ca="1">OFFSET(CumulativeDead!A32,-A32,MATCH(Country_Data!O32,CumulativeDead!B32:BT32,0))</f>
        <v>#N/A</v>
      </c>
      <c r="Q32" s="54" t="e">
        <f t="shared" ca="1" si="1"/>
        <v>#N/A</v>
      </c>
    </row>
    <row r="33" spans="1:17" x14ac:dyDescent="0.3">
      <c r="A33" s="54">
        <v>32</v>
      </c>
      <c r="B33" s="57" t="s">
        <v>108</v>
      </c>
      <c r="C33" s="57" t="s">
        <v>108</v>
      </c>
      <c r="D33" s="54">
        <f>VLOOKUP(C33,Days_Since_100_active!H:I,2,FALSE)</f>
        <v>111</v>
      </c>
      <c r="E33" s="58">
        <f ca="1">OFFSET(CumulativeActive!A33,-A33,MATCH(Country_Data!D33,CumulativeActive!B33:BT33,0))</f>
        <v>43903</v>
      </c>
      <c r="F33" s="43">
        <f>MAX(CumulativeConfirmed!33:33)</f>
        <v>1600</v>
      </c>
      <c r="G33" s="43">
        <f>MAX(CumulativeRecovered!33:33)</f>
        <v>5</v>
      </c>
      <c r="H33" s="43">
        <f>MAX(CumulativeDead!33:33)</f>
        <v>14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1">
        <f t="shared" si="0"/>
        <v>8.7500000000000008E-3</v>
      </c>
      <c r="O33" s="54">
        <f>VLOOKUP(C33,Deaths_since_10!H:I,2,FALSE)</f>
        <v>12</v>
      </c>
      <c r="P33" s="58">
        <f ca="1">OFFSET(CumulativeDead!A33,-A33,MATCH(Country_Data!O33,CumulativeDead!B33:BT33,0))</f>
        <v>43911</v>
      </c>
      <c r="Q33" s="54">
        <f t="shared" ca="1" si="1"/>
        <v>8</v>
      </c>
    </row>
    <row r="34" spans="1:17" x14ac:dyDescent="0.3">
      <c r="A34" s="54">
        <v>33</v>
      </c>
      <c r="B34" s="57" t="s">
        <v>70</v>
      </c>
      <c r="C34" s="57" t="s">
        <v>70</v>
      </c>
      <c r="D34" s="54">
        <f>VLOOKUP(C34,Days_Since_100_active!H:I,2,FALSE)</f>
        <v>68</v>
      </c>
      <c r="E34" s="58">
        <f ca="1">OFFSET(CumulativeActive!A34,-A34,MATCH(Country_Data!D34,CumulativeActive!B34:BT34,0))</f>
        <v>43903</v>
      </c>
      <c r="F34" s="43">
        <f>MAX(CumulativeConfirmed!34:34)</f>
        <v>233</v>
      </c>
      <c r="G34" s="43">
        <f>MAX(CumulativeRecovered!34:34)</f>
        <v>57</v>
      </c>
      <c r="H34" s="43">
        <f>MAX(CumulativeDead!34:34)</f>
        <v>20</v>
      </c>
      <c r="K34" s="43">
        <v>40222493</v>
      </c>
      <c r="L34" s="54">
        <v>0</v>
      </c>
      <c r="M34" s="43">
        <v>0</v>
      </c>
      <c r="N34" s="71">
        <f t="shared" si="0"/>
        <v>8.5836909871244635E-2</v>
      </c>
      <c r="O34" s="54">
        <f>VLOOKUP(C34,Deaths_since_10!H:I,2,FALSE)</f>
        <v>8</v>
      </c>
      <c r="P34" s="58">
        <f ca="1">OFFSET(CumulativeDead!A34,-A34,MATCH(Country_Data!O34,CumulativeDead!B34:BT34,0))</f>
        <v>43902</v>
      </c>
      <c r="Q34" s="54">
        <f t="shared" ca="1" si="1"/>
        <v>-1</v>
      </c>
    </row>
    <row r="35" spans="1:17" x14ac:dyDescent="0.3">
      <c r="A35" s="54">
        <v>34</v>
      </c>
      <c r="B35" s="57" t="s">
        <v>98</v>
      </c>
      <c r="C35" s="57" t="s">
        <v>98</v>
      </c>
      <c r="D35" s="54">
        <f>VLOOKUP(C35,Days_Since_100_active!H:I,2,FALSE)</f>
        <v>127</v>
      </c>
      <c r="E35" s="58">
        <f ca="1">OFFSET(CumulativeActive!A35,-A35,MATCH(Country_Data!D35,CumulativeActive!B35:BT35,0))</f>
        <v>43904</v>
      </c>
      <c r="F35" s="43">
        <f>MAX(CumulativeConfirmed!35:35)</f>
        <v>906</v>
      </c>
      <c r="G35" s="43">
        <f>MAX(CumulativeRecovered!35:35)</f>
        <v>5</v>
      </c>
      <c r="H35" s="43">
        <f>MAX(CumulativeDead!35:35)</f>
        <v>4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1">
        <f t="shared" si="0"/>
        <v>4.4150110375275938E-3</v>
      </c>
      <c r="O35" s="54" t="e">
        <f>VLOOKUP(C35,Deaths_since_10!H:I,2,FALSE)</f>
        <v>#N/A</v>
      </c>
      <c r="P35" s="58" t="e">
        <f ca="1">OFFSET(CumulativeDead!A35,-A35,MATCH(Country_Data!O35,CumulativeDead!B35:BT35,0))</f>
        <v>#N/A</v>
      </c>
      <c r="Q35" s="54" t="e">
        <f t="shared" ca="1" si="1"/>
        <v>#N/A</v>
      </c>
    </row>
    <row r="36" spans="1:17" x14ac:dyDescent="0.3">
      <c r="A36" s="54">
        <v>35</v>
      </c>
      <c r="B36" s="57" t="s">
        <v>86</v>
      </c>
      <c r="C36" s="57" t="s">
        <v>86</v>
      </c>
      <c r="D36" s="54">
        <f>VLOOKUP(C36,Days_Since_100_active!H:I,2,FALSE)</f>
        <v>114</v>
      </c>
      <c r="E36" s="58">
        <f ca="1">OFFSET(CumulativeActive!A36,-A36,MATCH(Country_Data!D36,CumulativeActive!B36:BT36,0))</f>
        <v>43904</v>
      </c>
      <c r="F36" s="43">
        <f>MAX(CumulativeConfirmed!36:36)</f>
        <v>433</v>
      </c>
      <c r="G36" s="43">
        <f>MAX(CumulativeRecovered!36:36)</f>
        <v>64</v>
      </c>
      <c r="H36" s="43">
        <f>MAX(CumulativeDead!36:36)</f>
        <v>3</v>
      </c>
      <c r="K36" s="43">
        <v>19237691</v>
      </c>
      <c r="L36" s="54">
        <v>21.4</v>
      </c>
      <c r="M36" s="43">
        <v>4116.8658740000001</v>
      </c>
      <c r="N36" s="71">
        <f t="shared" si="0"/>
        <v>6.9284064665127024E-3</v>
      </c>
      <c r="O36" s="54" t="e">
        <f>VLOOKUP(C36,Deaths_since_10!H:I,2,FALSE)</f>
        <v>#N/A</v>
      </c>
      <c r="P36" s="58" t="e">
        <f ca="1">OFFSET(CumulativeDead!A36,-A36,MATCH(Country_Data!O36,CumulativeDead!B36:BT36,0))</f>
        <v>#N/A</v>
      </c>
      <c r="Q36" s="54" t="e">
        <f t="shared" ca="1" si="1"/>
        <v>#N/A</v>
      </c>
    </row>
    <row r="37" spans="1:17" x14ac:dyDescent="0.3">
      <c r="A37" s="54">
        <v>36</v>
      </c>
      <c r="B37" s="57" t="s">
        <v>113</v>
      </c>
      <c r="C37" s="57" t="s">
        <v>113</v>
      </c>
      <c r="D37" s="54">
        <f>VLOOKUP(C37,Days_Since_100_active!H:I,2,FALSE)</f>
        <v>102</v>
      </c>
      <c r="E37" s="58">
        <f ca="1">OFFSET(CumulativeActive!A37,-A37,MATCH(Country_Data!D37,CumulativeActive!B37:BT37,0))</f>
        <v>43904</v>
      </c>
      <c r="F37" s="43">
        <f>MAX(CumulativeConfirmed!37:37)</f>
        <v>511</v>
      </c>
      <c r="G37" s="43">
        <f>MAX(CumulativeRecovered!37:37)</f>
        <v>16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1">
        <f t="shared" si="0"/>
        <v>0</v>
      </c>
      <c r="O37" s="54" t="e">
        <f>VLOOKUP(C37,Deaths_since_10!H:I,2,FALSE)</f>
        <v>#N/A</v>
      </c>
      <c r="P37" s="58" t="e">
        <f ca="1">OFFSET(CumulativeDead!A37,-A37,MATCH(Country_Data!O37,CumulativeDead!B37:BT37,0))</f>
        <v>#N/A</v>
      </c>
      <c r="Q37" s="54" t="e">
        <f t="shared" ca="1" si="1"/>
        <v>#N/A</v>
      </c>
    </row>
    <row r="38" spans="1:17" x14ac:dyDescent="0.3">
      <c r="A38" s="54">
        <v>37</v>
      </c>
      <c r="B38" s="57" t="s">
        <v>55</v>
      </c>
      <c r="C38" s="57" t="s">
        <v>55</v>
      </c>
      <c r="D38" s="54">
        <f>VLOOKUP(C38,Days_Since_100_active!H:I,2,FALSE)</f>
        <v>87</v>
      </c>
      <c r="E38" s="58">
        <f ca="1">OFFSET(CumulativeActive!A38,-A38,MATCH(Country_Data!D38,CumulativeActive!B38:BT38,0))</f>
        <v>43908</v>
      </c>
      <c r="F38" s="43">
        <f>MAX(CumulativeConfirmed!38:38)</f>
        <v>153</v>
      </c>
      <c r="G38" s="43">
        <f>MAX(CumulativeRecovered!38:38)</f>
        <v>38</v>
      </c>
      <c r="H38" s="43">
        <f>MAX(CumulativeDead!38:38)</f>
        <v>2</v>
      </c>
      <c r="K38" s="43">
        <v>9890402</v>
      </c>
      <c r="L38" s="54">
        <v>0</v>
      </c>
      <c r="M38" s="43">
        <v>0</v>
      </c>
      <c r="N38" s="71">
        <f t="shared" si="0"/>
        <v>1.3071895424836602E-2</v>
      </c>
      <c r="O38" s="54" t="e">
        <f>VLOOKUP(C38,Deaths_since_10!H:I,2,FALSE)</f>
        <v>#N/A</v>
      </c>
      <c r="P38" s="58" t="e">
        <f ca="1">OFFSET(CumulativeDead!A38,-A38,MATCH(Country_Data!O38,CumulativeDead!B38:BT38,0))</f>
        <v>#N/A</v>
      </c>
      <c r="Q38" s="54" t="e">
        <f t="shared" ca="1" si="1"/>
        <v>#N/A</v>
      </c>
    </row>
    <row r="39" spans="1:17" x14ac:dyDescent="0.3">
      <c r="A39" s="54">
        <v>38</v>
      </c>
      <c r="B39" s="57" t="s">
        <v>57</v>
      </c>
      <c r="C39" s="57" t="s">
        <v>57</v>
      </c>
      <c r="D39" s="54">
        <f>VLOOKUP(C39,Days_Since_100_active!H:I,2,FALSE)</f>
        <v>96</v>
      </c>
      <c r="E39" s="58">
        <f ca="1">OFFSET(CumulativeActive!A39,-A39,MATCH(Country_Data!D39,CumulativeActive!B39:BT39,0))</f>
        <v>43904</v>
      </c>
      <c r="F39" s="43">
        <f>MAX(CumulativeConfirmed!39:39)</f>
        <v>396</v>
      </c>
      <c r="G39" s="43">
        <f>MAX(CumulativeRecovered!39:39)</f>
        <v>27</v>
      </c>
      <c r="H39" s="43">
        <f>MAX(CumulativeDead!39:39)</f>
        <v>7</v>
      </c>
      <c r="K39" s="43">
        <v>1380004385</v>
      </c>
      <c r="L39" s="54">
        <v>2.2999999999999998</v>
      </c>
      <c r="M39" s="43">
        <v>31740.100854999997</v>
      </c>
      <c r="N39" s="71">
        <f t="shared" si="0"/>
        <v>1.7676767676767676E-2</v>
      </c>
      <c r="O39" s="54" t="e">
        <f>VLOOKUP(C39,Deaths_since_10!H:I,2,FALSE)</f>
        <v>#N/A</v>
      </c>
      <c r="P39" s="58" t="e">
        <f ca="1">OFFSET(CumulativeDead!A39,-A39,MATCH(Country_Data!O39,CumulativeDead!B39:BT39,0))</f>
        <v>#N/A</v>
      </c>
      <c r="Q39" s="54" t="e">
        <f t="shared" ca="1" si="1"/>
        <v>#N/A</v>
      </c>
    </row>
    <row r="40" spans="1:17" x14ac:dyDescent="0.3">
      <c r="A40" s="54">
        <v>39</v>
      </c>
      <c r="B40" s="57" t="s">
        <v>65</v>
      </c>
      <c r="C40" s="57" t="s">
        <v>65</v>
      </c>
      <c r="D40" s="54">
        <f>VLOOKUP(C40,Days_Since_100_active!H:I,2,FALSE)</f>
        <v>80</v>
      </c>
      <c r="E40" s="58">
        <f ca="1">OFFSET(CumulativeActive!A40,-A40,MATCH(Country_Data!D40,CumulativeActive!B40:BT40,0))</f>
        <v>43904</v>
      </c>
      <c r="F40" s="43">
        <f>MAX(CumulativeConfirmed!40:40)</f>
        <v>327</v>
      </c>
      <c r="G40" s="43">
        <f>MAX(CumulativeRecovered!40:40)</f>
        <v>56</v>
      </c>
      <c r="H40" s="43">
        <f>MAX(CumulativeDead!40:40)</f>
        <v>14</v>
      </c>
      <c r="K40" s="43">
        <v>102334404</v>
      </c>
      <c r="L40" s="54">
        <v>0</v>
      </c>
      <c r="M40" s="43">
        <v>0</v>
      </c>
      <c r="N40" s="71">
        <f t="shared" si="0"/>
        <v>4.2813455657492352E-2</v>
      </c>
      <c r="O40" s="54">
        <f>VLOOKUP(C40,Deaths_since_10!H:I,2,FALSE)</f>
        <v>8</v>
      </c>
      <c r="P40" s="58">
        <f ca="1">OFFSET(CumulativeDead!A40,-A40,MATCH(Country_Data!O40,CumulativeDead!B40:BT40,0))</f>
        <v>43910</v>
      </c>
      <c r="Q40" s="54">
        <f t="shared" ca="1" si="1"/>
        <v>6</v>
      </c>
    </row>
    <row r="41" spans="1:17" x14ac:dyDescent="0.3">
      <c r="A41" s="54">
        <v>40</v>
      </c>
      <c r="B41" s="57" t="s">
        <v>74</v>
      </c>
      <c r="C41" s="57" t="s">
        <v>74</v>
      </c>
      <c r="D41" s="54">
        <f>VLOOKUP(C41,Days_Since_100_active!H:I,2,FALSE)</f>
        <v>99</v>
      </c>
      <c r="E41" s="58">
        <f ca="1">OFFSET(CumulativeActive!A41,-A41,MATCH(Country_Data!D41,CumulativeActive!B41:BT41,0))</f>
        <v>43904</v>
      </c>
      <c r="F41" s="43">
        <f>MAX(CumulativeConfirmed!41:41)</f>
        <v>188</v>
      </c>
      <c r="G41" s="43">
        <f>MAX(CumulativeRecovered!41:41)</f>
        <v>27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1">
        <f t="shared" si="0"/>
        <v>0</v>
      </c>
      <c r="O41" s="54" t="e">
        <f>VLOOKUP(C41,Deaths_since_10!H:I,2,FALSE)</f>
        <v>#N/A</v>
      </c>
      <c r="P41" s="58" t="e">
        <f ca="1">OFFSET(CumulativeDead!A41,-A41,MATCH(Country_Data!O41,CumulativeDead!B41:BT41,0))</f>
        <v>#N/A</v>
      </c>
      <c r="Q41" s="54" t="e">
        <f t="shared" ca="1" si="1"/>
        <v>#N/A</v>
      </c>
    </row>
    <row r="42" spans="1:17" x14ac:dyDescent="0.3">
      <c r="A42" s="54">
        <v>41</v>
      </c>
      <c r="B42" s="57" t="s">
        <v>90</v>
      </c>
      <c r="C42" s="57" t="s">
        <v>90</v>
      </c>
      <c r="D42" s="54">
        <f>VLOOKUP(C42,Days_Since_100_active!H:I,2,FALSE)</f>
        <v>92</v>
      </c>
      <c r="E42" s="58">
        <f ca="1">OFFSET(CumulativeActive!A42,-A42,MATCH(Country_Data!D42,CumulativeActive!B42:BT42,0))</f>
        <v>43905</v>
      </c>
      <c r="F42" s="43">
        <f>MAX(CumulativeConfirmed!42:42)</f>
        <v>160</v>
      </c>
      <c r="G42" s="43">
        <f>MAX(CumulativeRecovered!42:42)</f>
        <v>4</v>
      </c>
      <c r="H42" s="43">
        <f>MAX(CumulativeDead!42:42)</f>
        <v>20</v>
      </c>
      <c r="K42" s="43">
        <v>33931</v>
      </c>
      <c r="L42" s="54">
        <v>0</v>
      </c>
      <c r="M42" s="43">
        <v>0</v>
      </c>
      <c r="N42" s="71">
        <f t="shared" si="0"/>
        <v>0.125</v>
      </c>
      <c r="O42" s="54">
        <f>VLOOKUP(C42,Deaths_since_10!H:I,2,FALSE)</f>
        <v>11</v>
      </c>
      <c r="P42" s="58">
        <f ca="1">OFFSET(CumulativeDead!A42,-A42,MATCH(Country_Data!O42,CumulativeDead!B42:BT42,0))</f>
        <v>43908</v>
      </c>
      <c r="Q42" s="54">
        <f t="shared" ca="1" si="1"/>
        <v>3</v>
      </c>
    </row>
    <row r="43" spans="1:17" x14ac:dyDescent="0.3">
      <c r="A43" s="54">
        <v>42</v>
      </c>
      <c r="B43" s="57" t="s">
        <v>88</v>
      </c>
      <c r="C43" s="57" t="s">
        <v>88</v>
      </c>
      <c r="D43" s="54">
        <f>VLOOKUP(C43,Days_Since_100_active!H:I,2,FALSE)</f>
        <v>115</v>
      </c>
      <c r="E43" s="58">
        <f ca="1">OFFSET(CumulativeActive!A43,-A43,MATCH(Country_Data!D43,CumulativeActive!B43:BT43,0))</f>
        <v>43904</v>
      </c>
      <c r="F43" s="43">
        <f>MAX(CumulativeConfirmed!43:43)</f>
        <v>326</v>
      </c>
      <c r="G43" s="43">
        <f>MAX(CumulativeRecovered!43:43)</f>
        <v>2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1">
        <f t="shared" si="0"/>
        <v>0</v>
      </c>
      <c r="O43" s="54" t="e">
        <f>VLOOKUP(C43,Deaths_since_10!H:I,2,FALSE)</f>
        <v>#N/A</v>
      </c>
      <c r="P43" s="58" t="e">
        <f ca="1">OFFSET(CumulativeDead!A43,-A43,MATCH(Country_Data!O43,CumulativeDead!B43:BT43,0))</f>
        <v>#N/A</v>
      </c>
      <c r="Q43" s="54" t="e">
        <f t="shared" ca="1" si="1"/>
        <v>#N/A</v>
      </c>
    </row>
    <row r="44" spans="1:17" x14ac:dyDescent="0.3">
      <c r="A44" s="54">
        <v>43</v>
      </c>
      <c r="B44" s="57" t="s">
        <v>67</v>
      </c>
      <c r="C44" s="57" t="s">
        <v>67</v>
      </c>
      <c r="D44" s="54">
        <f>VLOOKUP(C44,Days_Since_100_active!H:I,2,FALSE)</f>
        <v>106</v>
      </c>
      <c r="E44" s="58">
        <f ca="1">OFFSET(CumulativeActive!A44,-A44,MATCH(Country_Data!D44,CumulativeActive!B44:BT44,0))</f>
        <v>43905</v>
      </c>
      <c r="F44" s="43">
        <f>MAX(CumulativeConfirmed!44:44)</f>
        <v>248</v>
      </c>
      <c r="G44" s="43">
        <f>MAX(CumulativeRecovered!44:44)</f>
        <v>8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1">
        <f t="shared" si="0"/>
        <v>1.6129032258064516E-2</v>
      </c>
      <c r="O44" s="54" t="e">
        <f>VLOOKUP(C44,Deaths_since_10!H:I,2,FALSE)</f>
        <v>#N/A</v>
      </c>
      <c r="P44" s="58" t="e">
        <f ca="1">OFFSET(CumulativeDead!A44,-A44,MATCH(Country_Data!O44,CumulativeDead!B44:BT44,0))</f>
        <v>#N/A</v>
      </c>
      <c r="Q44" s="54" t="e">
        <f t="shared" ca="1" si="1"/>
        <v>#N/A</v>
      </c>
    </row>
    <row r="45" spans="1:17" x14ac:dyDescent="0.3">
      <c r="A45" s="54">
        <v>44</v>
      </c>
      <c r="B45" s="57" t="s">
        <v>35</v>
      </c>
      <c r="C45" s="57" t="s">
        <v>35</v>
      </c>
      <c r="D45" s="54">
        <f>VLOOKUP(C45,Days_Since_100_active!H:I,2,FALSE)</f>
        <v>78</v>
      </c>
      <c r="E45" s="58">
        <f ca="1">OFFSET(CumulativeActive!A45,-A45,MATCH(Country_Data!D45,CumulativeActive!B45:BT45,0))</f>
        <v>43905</v>
      </c>
      <c r="F45" s="43">
        <f>MAX(CumulativeConfirmed!45:45)</f>
        <v>599</v>
      </c>
      <c r="G45" s="43">
        <f>MAX(CumulativeRecovered!45:45)</f>
        <v>44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1">
        <f t="shared" si="0"/>
        <v>1.6694490818030051E-3</v>
      </c>
      <c r="O45" s="54" t="e">
        <f>VLOOKUP(C45,Deaths_since_10!H:I,2,FALSE)</f>
        <v>#N/A</v>
      </c>
      <c r="P45" s="58" t="e">
        <f ca="1">OFFSET(CumulativeDead!A45,-A45,MATCH(Country_Data!O45,CumulativeDead!B45:BT45,0))</f>
        <v>#N/A</v>
      </c>
      <c r="Q45" s="54" t="e">
        <f t="shared" ca="1" si="1"/>
        <v>#N/A</v>
      </c>
    </row>
    <row r="46" spans="1:17" x14ac:dyDescent="0.3">
      <c r="A46" s="54">
        <v>45</v>
      </c>
      <c r="B46" s="57" t="s">
        <v>107</v>
      </c>
      <c r="C46" s="57" t="s">
        <v>107</v>
      </c>
      <c r="D46" s="54">
        <f>VLOOKUP(C46,Days_Since_100_active!H:I,2,FALSE)</f>
        <v>104</v>
      </c>
      <c r="E46" s="58">
        <f ca="1">OFFSET(CumulativeActive!A46,-A46,MATCH(Country_Data!D46,CumulativeActive!B46:BT46,0))</f>
        <v>43905</v>
      </c>
      <c r="F46" s="43">
        <f>MAX(CumulativeConfirmed!46:46)</f>
        <v>514</v>
      </c>
      <c r="G46" s="43">
        <f>MAX(CumulativeRecovered!46:46)</f>
        <v>29</v>
      </c>
      <c r="H46" s="43">
        <f>MAX(CumulativeDead!46:46)</f>
        <v>48</v>
      </c>
      <c r="K46" s="43">
        <v>273523615</v>
      </c>
      <c r="L46" s="54">
        <v>0</v>
      </c>
      <c r="M46" s="43">
        <v>0</v>
      </c>
      <c r="N46" s="71">
        <f t="shared" si="0"/>
        <v>9.3385214007782102E-2</v>
      </c>
      <c r="O46" s="54">
        <f>VLOOKUP(C46,Deaths_since_10!H:I,2,FALSE)</f>
        <v>19</v>
      </c>
      <c r="P46" s="58">
        <f ca="1">OFFSET(CumulativeDead!A46,-A46,MATCH(Country_Data!O46,CumulativeDead!B46:BT46,0))</f>
        <v>43908</v>
      </c>
      <c r="Q46" s="54">
        <f t="shared" ca="1" si="1"/>
        <v>3</v>
      </c>
    </row>
    <row r="47" spans="1:17" x14ac:dyDescent="0.3">
      <c r="A47" s="54">
        <v>46</v>
      </c>
      <c r="B47" s="57" t="s">
        <v>137</v>
      </c>
      <c r="C47" s="57" t="s">
        <v>137</v>
      </c>
      <c r="D47" s="54">
        <f>VLOOKUP(C47,Days_Since_100_active!H:I,2,FALSE)</f>
        <v>100</v>
      </c>
      <c r="E47" s="58">
        <f ca="1">OFFSET(CumulativeActive!A47,-A47,MATCH(Country_Data!D47,CumulativeActive!B47:BT47,0))</f>
        <v>43904</v>
      </c>
      <c r="F47" s="43">
        <f>MAX(CumulativeConfirmed!47:47)</f>
        <v>634</v>
      </c>
      <c r="G47" s="43">
        <f>MAX(CumulativeRecovered!47:47)</f>
        <v>13</v>
      </c>
      <c r="H47" s="43">
        <f>MAX(CumulativeDead!47:47)</f>
        <v>7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1">
        <f t="shared" si="0"/>
        <v>1.1041009463722398E-2</v>
      </c>
      <c r="O47" s="54" t="e">
        <f>VLOOKUP(C47,Deaths_since_10!H:I,2,FALSE)</f>
        <v>#N/A</v>
      </c>
      <c r="P47" s="58" t="e">
        <f ca="1">OFFSET(CumulativeDead!A47,-A47,MATCH(Country_Data!O47,CumulativeDead!B47:BT47,0))</f>
        <v>#N/A</v>
      </c>
      <c r="Q47" s="54" t="e">
        <f t="shared" ca="1" si="1"/>
        <v>#N/A</v>
      </c>
    </row>
    <row r="48" spans="1:17" x14ac:dyDescent="0.3">
      <c r="A48" s="54">
        <v>47</v>
      </c>
      <c r="B48" s="57" t="s">
        <v>56</v>
      </c>
      <c r="C48" s="57" t="s">
        <v>56</v>
      </c>
      <c r="D48" s="54">
        <f>VLOOKUP(C48,Days_Since_100_active!H:I,2,FALSE)</f>
        <v>101</v>
      </c>
      <c r="E48" s="58">
        <f ca="1">OFFSET(CumulativeActive!A48,-A48,MATCH(Country_Data!D48,CumulativeActive!B48:BT48,0))</f>
        <v>43904</v>
      </c>
      <c r="F48" s="43">
        <f>MAX(CumulativeConfirmed!48:48)</f>
        <v>380</v>
      </c>
      <c r="G48" s="43">
        <f>MAX(CumulativeRecovered!48:48)</f>
        <v>17</v>
      </c>
      <c r="H48" s="43">
        <f>MAX(CumulativeDead!48:48)</f>
        <v>25</v>
      </c>
      <c r="K48" s="43">
        <v>109581078</v>
      </c>
      <c r="L48" s="54">
        <v>0</v>
      </c>
      <c r="M48" s="43">
        <v>0</v>
      </c>
      <c r="N48" s="71">
        <f t="shared" si="0"/>
        <v>6.5789473684210523E-2</v>
      </c>
      <c r="O48" s="54">
        <f>VLOOKUP(C48,Deaths_since_10!H:I,2,FALSE)</f>
        <v>8</v>
      </c>
      <c r="P48" s="58">
        <f ca="1">OFFSET(CumulativeDead!A48,-A48,MATCH(Country_Data!O48,CumulativeDead!B48:BT48,0))</f>
        <v>43904</v>
      </c>
      <c r="Q48" s="54">
        <f t="shared" ca="1" si="1"/>
        <v>0</v>
      </c>
    </row>
    <row r="49" spans="1:17" x14ac:dyDescent="0.3">
      <c r="A49" s="54">
        <v>48</v>
      </c>
      <c r="B49" s="57" t="s">
        <v>342</v>
      </c>
      <c r="C49" s="57" t="s">
        <v>342</v>
      </c>
      <c r="D49" s="54">
        <f>VLOOKUP(C49,Days_Since_100_active!H:I,2,FALSE)</f>
        <v>77</v>
      </c>
      <c r="E49" s="58">
        <f ca="1">OFFSET(CumulativeActive!A49,-A49,MATCH(Country_Data!D49,CumulativeActive!B49:BT49,0))</f>
        <v>43908</v>
      </c>
      <c r="F49" s="43">
        <f>MAX(CumulativeConfirmed!49:49)</f>
        <v>169</v>
      </c>
      <c r="G49" s="43">
        <f>MAX(CumulativeRecovered!49:49)</f>
        <v>28</v>
      </c>
      <c r="H49" s="43">
        <f>MAX(CumulativeDead!49:49)</f>
        <v>2</v>
      </c>
      <c r="K49" s="43">
        <v>23816775</v>
      </c>
      <c r="L49" s="54">
        <v>0</v>
      </c>
      <c r="M49" s="43">
        <v>0</v>
      </c>
      <c r="N49" s="71">
        <f t="shared" si="0"/>
        <v>1.1834319526627219E-2</v>
      </c>
      <c r="O49" s="54" t="e">
        <f>VLOOKUP(C49,Deaths_since_10!H:I,2,FALSE)</f>
        <v>#N/A</v>
      </c>
      <c r="P49" s="58" t="e">
        <f ca="1">OFFSET(CumulativeDead!A49,-A49,MATCH(Country_Data!O49,CumulativeDead!B49:BT49,0))</f>
        <v>#N/A</v>
      </c>
      <c r="Q49" s="54" t="e">
        <f t="shared" ca="1" si="1"/>
        <v>#N/A</v>
      </c>
    </row>
    <row r="50" spans="1:17" x14ac:dyDescent="0.3">
      <c r="A50" s="54">
        <v>49</v>
      </c>
      <c r="B50" s="57" t="s">
        <v>343</v>
      </c>
      <c r="C50" s="57" t="s">
        <v>343</v>
      </c>
      <c r="D50" s="54">
        <f>VLOOKUP(C50,Days_Since_100_active!H:I,2,FALSE)</f>
        <v>96</v>
      </c>
      <c r="E50" s="58">
        <f ca="1">OFFSET(CumulativeActive!A50,-A50,MATCH(Country_Data!D50,CumulativeActive!B50:BT50,0))</f>
        <v>43912</v>
      </c>
      <c r="F50" s="43">
        <f>MAX(CumulativeConfirmed!50:50)</f>
        <v>113</v>
      </c>
      <c r="G50" s="43">
        <f>MAX(CumulativeRecovered!50:50)</f>
        <v>17</v>
      </c>
      <c r="H50" s="43">
        <f>MAX(CumulativeDead!50:50)</f>
        <v>0</v>
      </c>
      <c r="K50" s="43">
        <v>97338579</v>
      </c>
      <c r="L50" s="54" t="s">
        <v>515</v>
      </c>
      <c r="M50" s="43" t="e">
        <v>#VALUE!</v>
      </c>
      <c r="N50" s="71">
        <f t="shared" si="0"/>
        <v>0</v>
      </c>
      <c r="O50" s="54" t="e">
        <f>VLOOKUP(C50,Deaths_since_10!H:I,2,FALSE)</f>
        <v>#N/A</v>
      </c>
      <c r="P50" s="58" t="e">
        <f ca="1">OFFSET(CumulativeDead!A50,-A50,MATCH(Country_Data!O50,CumulativeDead!B50:BT50,0))</f>
        <v>#N/A</v>
      </c>
      <c r="Q50" s="54" t="e">
        <f t="shared" ca="1" si="1"/>
        <v>#N/A</v>
      </c>
    </row>
    <row r="51" spans="1:17" x14ac:dyDescent="0.3">
      <c r="A51" s="54">
        <v>50</v>
      </c>
      <c r="B51" s="57" t="s">
        <v>344</v>
      </c>
      <c r="C51" s="57" t="s">
        <v>344</v>
      </c>
      <c r="D51" s="54">
        <f>VLOOKUP(C51,Days_Since_100_active!H:I,2,FALSE)</f>
        <v>106</v>
      </c>
      <c r="E51" s="58">
        <f ca="1">OFFSET(CumulativeActive!A51,-A51,MATCH(Country_Data!D51,CumulativeActive!B51:BT51,0))</f>
        <v>43907</v>
      </c>
      <c r="F51" s="43">
        <f>MAX(CumulativeConfirmed!51:51)</f>
        <v>367</v>
      </c>
      <c r="G51" s="43">
        <f>MAX(CumulativeRecovered!51:51)</f>
        <v>16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1">
        <f t="shared" si="0"/>
        <v>2.7247956403269754E-3</v>
      </c>
      <c r="O51" s="54" t="e">
        <f>VLOOKUP(C51,Deaths_since_10!H:I,2,FALSE)</f>
        <v>#N/A</v>
      </c>
      <c r="P51" s="58" t="e">
        <f ca="1">OFFSET(CumulativeDead!A51,-A51,MATCH(Country_Data!O51,CumulativeDead!B51:BT51,0))</f>
        <v>#N/A</v>
      </c>
      <c r="Q51" s="54" t="e">
        <f t="shared" ca="1" si="1"/>
        <v>#N/A</v>
      </c>
    </row>
    <row r="52" spans="1:17" x14ac:dyDescent="0.3">
      <c r="A52" s="54">
        <v>51</v>
      </c>
      <c r="B52" s="57" t="s">
        <v>124</v>
      </c>
      <c r="C52" s="57" t="s">
        <v>124</v>
      </c>
      <c r="D52" s="54">
        <f>VLOOKUP(C52,Days_Since_100_active!H:I,2,FALSE)</f>
        <v>155</v>
      </c>
      <c r="E52" s="58">
        <f ca="1">OFFSET(CumulativeActive!A52,-A52,MATCH(Country_Data!D52,CumulativeActive!B52:BT52,0))</f>
        <v>43906</v>
      </c>
      <c r="F52" s="43">
        <f>MAX(CumulativeConfirmed!52:52)</f>
        <v>632</v>
      </c>
      <c r="G52" s="43">
        <f>MAX(CumulativeRecovered!52:52)</f>
        <v>8</v>
      </c>
      <c r="H52" s="43">
        <f>MAX(CumulativeDead!52:52)</f>
        <v>1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1">
        <f t="shared" si="0"/>
        <v>1.5822784810126582E-3</v>
      </c>
      <c r="O52" s="54" t="e">
        <f>VLOOKUP(C52,Deaths_since_10!H:I,2,FALSE)</f>
        <v>#N/A</v>
      </c>
      <c r="P52" s="58" t="e">
        <f ca="1">OFFSET(CumulativeDead!A52,-A52,MATCH(Country_Data!O52,CumulativeDead!B52:BT52,0))</f>
        <v>#N/A</v>
      </c>
      <c r="Q52" s="54" t="e">
        <f t="shared" ca="1" si="1"/>
        <v>#N/A</v>
      </c>
    </row>
    <row r="53" spans="1:17" x14ac:dyDescent="0.3">
      <c r="A53" s="54">
        <v>52</v>
      </c>
      <c r="B53" s="57" t="s">
        <v>233</v>
      </c>
      <c r="C53" s="57" t="s">
        <v>233</v>
      </c>
      <c r="D53" s="54" t="e">
        <f>VLOOKUP(C53,Days_Since_100_active!H:I,2,FALSE)</f>
        <v>#N/A</v>
      </c>
      <c r="E53" s="58" t="e">
        <f ca="1">OFFSET(CumulativeActive!A53,-A53,MATCH(Country_Data!D53,CumulativeActive!B53:BT53,0))</f>
        <v>#N/A</v>
      </c>
      <c r="F53" s="43">
        <f>MAX(CumulativeConfirmed!53:53)</f>
        <v>88</v>
      </c>
      <c r="G53" s="43">
        <f>MAX(CumulativeRecovered!53:53)</f>
        <v>2</v>
      </c>
      <c r="H53" s="43">
        <f>MAX(CumulativeDead!53:53)</f>
        <v>0</v>
      </c>
      <c r="K53" s="43">
        <v>437479</v>
      </c>
      <c r="L53" s="54" t="s">
        <v>515</v>
      </c>
      <c r="M53" s="43" t="e">
        <v>#VALUE!</v>
      </c>
      <c r="N53" s="71">
        <f t="shared" si="0"/>
        <v>0</v>
      </c>
      <c r="O53" s="54" t="e">
        <f>VLOOKUP(C53,Deaths_since_10!H:I,2,FALSE)</f>
        <v>#N/A</v>
      </c>
      <c r="P53" s="58" t="e">
        <f ca="1">OFFSET(CumulativeDead!A53,-A53,MATCH(Country_Data!O53,CumulativeDead!B53:BT53,0))</f>
        <v>#N/A</v>
      </c>
      <c r="Q53" s="54" t="e">
        <f t="shared" ca="1" si="1"/>
        <v>#N/A</v>
      </c>
    </row>
    <row r="54" spans="1:17" x14ac:dyDescent="0.3">
      <c r="A54" s="54">
        <v>53</v>
      </c>
      <c r="B54" s="57" t="s">
        <v>161</v>
      </c>
      <c r="C54" s="57" t="s">
        <v>161</v>
      </c>
      <c r="D54" s="54">
        <f>VLOOKUP(C54,Days_Since_100_active!H:I,2,FALSE)</f>
        <v>102</v>
      </c>
      <c r="E54" s="58">
        <f ca="1">OFFSET(CumulativeActive!A54,-A54,MATCH(Country_Data!D54,CumulativeActive!B54:BT54,0))</f>
        <v>43909</v>
      </c>
      <c r="F54" s="43">
        <f>MAX(CumulativeConfirmed!54:54)</f>
        <v>222</v>
      </c>
      <c r="G54" s="43">
        <f>MAX(CumulativeRecovered!54:54)</f>
        <v>1</v>
      </c>
      <c r="H54" s="43">
        <f>MAX(CumulativeDead!54:54)</f>
        <v>2</v>
      </c>
      <c r="K54" s="43">
        <v>8737371</v>
      </c>
      <c r="L54" s="54" t="s">
        <v>515</v>
      </c>
      <c r="M54" s="43" t="e">
        <v>#VALUE!</v>
      </c>
      <c r="N54" s="71">
        <f t="shared" si="0"/>
        <v>9.0090090090090089E-3</v>
      </c>
      <c r="O54" s="54" t="e">
        <f>VLOOKUP(C54,Deaths_since_10!H:I,2,FALSE)</f>
        <v>#N/A</v>
      </c>
      <c r="P54" s="58" t="e">
        <f ca="1">OFFSET(CumulativeDead!A54,-A54,MATCH(Country_Data!O54,CumulativeDead!B54:BT54,0))</f>
        <v>#N/A</v>
      </c>
      <c r="Q54" s="54" t="e">
        <f t="shared" ca="1" si="1"/>
        <v>#N/A</v>
      </c>
    </row>
    <row r="55" spans="1:17" x14ac:dyDescent="0.3">
      <c r="A55" s="54">
        <v>54</v>
      </c>
      <c r="B55" s="57" t="s">
        <v>99</v>
      </c>
      <c r="C55" s="57" t="s">
        <v>99</v>
      </c>
      <c r="D55" s="54">
        <f>VLOOKUP(C55,Days_Since_100_active!H:I,2,FALSE)</f>
        <v>139</v>
      </c>
      <c r="E55" s="58">
        <f ca="1">OFFSET(CumulativeActive!A55,-A55,MATCH(Country_Data!D55,CumulativeActive!B55:BT55,0))</f>
        <v>43907</v>
      </c>
      <c r="F55" s="43">
        <f>MAX(CumulativeConfirmed!55:55)</f>
        <v>798</v>
      </c>
      <c r="G55" s="43">
        <f>MAX(CumulativeRecovered!55:55)</f>
        <v>6</v>
      </c>
      <c r="H55" s="43">
        <f>MAX(CumulativeDead!55:55)</f>
        <v>8</v>
      </c>
      <c r="K55" s="43">
        <v>625978</v>
      </c>
      <c r="L55" s="54">
        <v>24.8</v>
      </c>
      <c r="M55" s="43">
        <v>155.24254400000001</v>
      </c>
      <c r="N55" s="71">
        <f t="shared" si="0"/>
        <v>1.0025062656641603E-2</v>
      </c>
      <c r="O55" s="54">
        <f>VLOOKUP(C55,Deaths_since_10!H:I,2,FALSE)</f>
        <v>8</v>
      </c>
      <c r="P55" s="58">
        <f ca="1">OFFSET(CumulativeDead!A55,-A55,MATCH(Country_Data!O55,CumulativeDead!B55:BT55,0))</f>
        <v>43911</v>
      </c>
      <c r="Q55" s="54">
        <f t="shared" ca="1" si="1"/>
        <v>4</v>
      </c>
    </row>
    <row r="56" spans="1:17" x14ac:dyDescent="0.3">
      <c r="A56" s="54">
        <v>55</v>
      </c>
      <c r="B56" s="57" t="s">
        <v>230</v>
      </c>
      <c r="C56" s="57" t="s">
        <v>230</v>
      </c>
      <c r="D56" s="54" t="e">
        <f>VLOOKUP(C56,Days_Since_100_active!H:I,2,FALSE)</f>
        <v>#N/A</v>
      </c>
      <c r="E56" s="58" t="e">
        <f ca="1">OFFSET(CumulativeActive!A56,-A56,MATCH(Country_Data!D56,CumulativeActive!B56:BT56,0))</f>
        <v>#N/A</v>
      </c>
      <c r="F56" s="43">
        <f>MAX(CumulativeConfirmed!56:56)</f>
        <v>89</v>
      </c>
      <c r="G56" s="43">
        <f>MAX(CumulativeRecovered!56:56)</f>
        <v>2</v>
      </c>
      <c r="H56" s="43">
        <f>MAX(CumulativeDead!56:56)</f>
        <v>2</v>
      </c>
      <c r="K56" s="43">
        <v>2877797</v>
      </c>
      <c r="L56" s="54" t="s">
        <v>515</v>
      </c>
      <c r="M56" s="43" t="e">
        <v>#VALUE!</v>
      </c>
      <c r="N56" s="71">
        <f t="shared" si="0"/>
        <v>2.247191011235955E-2</v>
      </c>
      <c r="O56" s="54" t="e">
        <f>VLOOKUP(C56,Deaths_since_10!H:I,2,FALSE)</f>
        <v>#N/A</v>
      </c>
      <c r="P56" s="58" t="e">
        <f ca="1">OFFSET(CumulativeDead!A56,-A56,MATCH(Country_Data!O56,CumulativeDead!B56:BT56,0))</f>
        <v>#N/A</v>
      </c>
      <c r="Q56" s="54" t="e">
        <f t="shared" ca="1" si="1"/>
        <v>#N/A</v>
      </c>
    </row>
    <row r="57" spans="1:17" x14ac:dyDescent="0.3">
      <c r="A57" s="54">
        <v>56</v>
      </c>
      <c r="B57" s="57" t="s">
        <v>76</v>
      </c>
      <c r="C57" s="57" t="s">
        <v>76</v>
      </c>
      <c r="D57" s="54">
        <f>VLOOKUP(C57,Days_Since_100_active!H:I,2,FALSE)</f>
        <v>99</v>
      </c>
      <c r="E57" s="58">
        <f ca="1">OFFSET(CumulativeActive!A57,-A57,MATCH(Country_Data!D57,CumulativeActive!B57:BT57,0))</f>
        <v>43909</v>
      </c>
      <c r="F57" s="43">
        <f>MAX(CumulativeConfirmed!57:57)</f>
        <v>254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1">
        <f t="shared" si="0"/>
        <v>3.937007874015748E-3</v>
      </c>
      <c r="O57" s="54" t="e">
        <f>VLOOKUP(C57,Deaths_since_10!H:I,2,FALSE)</f>
        <v>#N/A</v>
      </c>
      <c r="P57" s="58" t="e">
        <f ca="1">OFFSET(CumulativeDead!A57,-A57,MATCH(Country_Data!O57,CumulativeDead!B57:BT57,0))</f>
        <v>#N/A</v>
      </c>
      <c r="Q57" s="54" t="e">
        <f t="shared" ca="1" si="1"/>
        <v>#N/A</v>
      </c>
    </row>
    <row r="58" spans="1:17" x14ac:dyDescent="0.3">
      <c r="A58" s="54">
        <v>57</v>
      </c>
      <c r="B58" s="57" t="s">
        <v>162</v>
      </c>
      <c r="C58" s="57" t="s">
        <v>162</v>
      </c>
      <c r="D58" s="54">
        <f>VLOOKUP(C58,Days_Since_100_active!H:I,2,FALSE)</f>
        <v>104</v>
      </c>
      <c r="E58" s="58">
        <f ca="1">OFFSET(CumulativeActive!A58,-A58,MATCH(Country_Data!D58,CumulativeActive!B58:BT58,0))</f>
        <v>43908</v>
      </c>
      <c r="F58" s="43">
        <f>MAX(CumulativeConfirmed!58:58)</f>
        <v>185</v>
      </c>
      <c r="G58" s="43">
        <f>MAX(CumulativeRecovered!58:58)</f>
        <v>7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1">
        <f t="shared" si="0"/>
        <v>5.4054054054054057E-3</v>
      </c>
      <c r="O58" s="54" t="e">
        <f>VLOOKUP(C58,Deaths_since_10!H:I,2,FALSE)</f>
        <v>#N/A</v>
      </c>
      <c r="P58" s="58" t="e">
        <f ca="1">OFFSET(CumulativeDead!A58,-A58,MATCH(Country_Data!O58,CumulativeDead!B58:BT58,0))</f>
        <v>#N/A</v>
      </c>
      <c r="Q58" s="54" t="e">
        <f t="shared" ca="1" si="1"/>
        <v>#N/A</v>
      </c>
    </row>
    <row r="59" spans="1:17" x14ac:dyDescent="0.3">
      <c r="A59" s="54">
        <v>58</v>
      </c>
      <c r="B59" s="57" t="s">
        <v>123</v>
      </c>
      <c r="C59" s="57" t="s">
        <v>123</v>
      </c>
      <c r="D59" s="54">
        <f>VLOOKUP(C59,Days_Since_100_active!H:I,2,FALSE)</f>
        <v>122</v>
      </c>
      <c r="E59" s="58">
        <f ca="1">OFFSET(CumulativeActive!A59,-A59,MATCH(Country_Data!D59,CumulativeActive!B59:BT59,0))</f>
        <v>43910</v>
      </c>
      <c r="F59" s="43">
        <f>MAX(CumulativeConfirmed!59:59)</f>
        <v>225</v>
      </c>
      <c r="G59" s="43">
        <f>MAX(CumulativeRecovered!59:59)</f>
        <v>3</v>
      </c>
      <c r="H59" s="43">
        <f>MAX(CumulativeDead!59:59)</f>
        <v>4</v>
      </c>
      <c r="K59" s="43">
        <v>45195774</v>
      </c>
      <c r="L59" s="54" t="s">
        <v>515</v>
      </c>
      <c r="M59" s="43" t="e">
        <v>#VALUE!</v>
      </c>
      <c r="N59" s="71">
        <f t="shared" si="0"/>
        <v>1.7777777777777778E-2</v>
      </c>
      <c r="O59" s="54" t="e">
        <f>VLOOKUP(C59,Deaths_since_10!H:I,2,FALSE)</f>
        <v>#N/A</v>
      </c>
      <c r="P59" s="58" t="e">
        <f ca="1">OFFSET(CumulativeDead!A59,-A59,MATCH(Country_Data!O59,CumulativeDead!B59:BT59,0))</f>
        <v>#N/A</v>
      </c>
      <c r="Q59" s="54" t="e">
        <f t="shared" ca="1" si="1"/>
        <v>#N/A</v>
      </c>
    </row>
    <row r="60" spans="1:17" x14ac:dyDescent="0.3">
      <c r="A60" s="54">
        <v>59</v>
      </c>
      <c r="B60" s="57" t="s">
        <v>80</v>
      </c>
      <c r="C60" s="57" t="s">
        <v>80</v>
      </c>
      <c r="D60" s="54">
        <f>VLOOKUP(C60,Days_Since_100_active!H:I,2,FALSE)</f>
        <v>134</v>
      </c>
      <c r="E60" s="58">
        <f ca="1">OFFSET(CumulativeActive!A60,-A60,MATCH(Country_Data!D60,CumulativeActive!B60:BT60,0))</f>
        <v>43906</v>
      </c>
      <c r="F60" s="43">
        <f>MAX(CumulativeConfirmed!60:60)</f>
        <v>776</v>
      </c>
      <c r="G60" s="43">
        <f>MAX(CumulativeRecovered!60:60)</f>
        <v>13</v>
      </c>
      <c r="H60" s="43">
        <f>MAX(CumulativeDead!60:60)</f>
        <v>5</v>
      </c>
      <c r="K60" s="43">
        <v>220892340</v>
      </c>
      <c r="L60" s="54">
        <v>0</v>
      </c>
      <c r="M60" s="43">
        <v>0</v>
      </c>
      <c r="N60" s="71">
        <f t="shared" si="0"/>
        <v>6.4432989690721646E-3</v>
      </c>
      <c r="O60" s="54" t="e">
        <f>VLOOKUP(C60,Deaths_since_10!H:I,2,FALSE)</f>
        <v>#N/A</v>
      </c>
      <c r="P60" s="58" t="e">
        <f ca="1">OFFSET(CumulativeDead!A60,-A60,MATCH(Country_Data!O60,CumulativeDead!B60:BT60,0))</f>
        <v>#N/A</v>
      </c>
      <c r="Q60" s="54" t="e">
        <f t="shared" ca="1" si="1"/>
        <v>#N/A</v>
      </c>
    </row>
    <row r="61" spans="1:17" x14ac:dyDescent="0.3">
      <c r="A61" s="54">
        <v>60</v>
      </c>
      <c r="B61" s="57" t="s">
        <v>160</v>
      </c>
      <c r="C61" s="57" t="s">
        <v>160</v>
      </c>
      <c r="D61" s="54">
        <f>VLOOKUP(C61,Days_Since_100_active!H:I,2,FALSE)</f>
        <v>116</v>
      </c>
      <c r="E61" s="58">
        <f ca="1">OFFSET(CumulativeActive!A61,-A61,MATCH(Country_Data!D61,CumulativeActive!B61:BT61,0))</f>
        <v>43907</v>
      </c>
      <c r="F61" s="43">
        <f>MAX(CumulativeConfirmed!61:61)</f>
        <v>363</v>
      </c>
      <c r="G61" s="43">
        <f>MAX(CumulativeRecovered!61:61)</f>
        <v>1</v>
      </c>
      <c r="H61" s="43">
        <f>MAX(CumulativeDead!61:61)</f>
        <v>5</v>
      </c>
      <c r="K61" s="43">
        <v>32971854</v>
      </c>
      <c r="L61" s="54">
        <v>0</v>
      </c>
      <c r="M61" s="43">
        <v>0</v>
      </c>
      <c r="N61" s="71">
        <f t="shared" si="0"/>
        <v>1.3774104683195593E-2</v>
      </c>
      <c r="O61" s="54" t="e">
        <f>VLOOKUP(C61,Deaths_since_10!H:I,2,FALSE)</f>
        <v>#N/A</v>
      </c>
      <c r="P61" s="58" t="e">
        <f ca="1">OFFSET(CumulativeDead!A61,-A61,MATCH(Country_Data!O61,CumulativeDead!B61:BT61,0))</f>
        <v>#N/A</v>
      </c>
      <c r="Q61" s="54" t="e">
        <f t="shared" ca="1" si="1"/>
        <v>#N/A</v>
      </c>
    </row>
    <row r="62" spans="1:17" x14ac:dyDescent="0.3">
      <c r="A62" s="54">
        <v>61</v>
      </c>
      <c r="B62" s="57" t="s">
        <v>91</v>
      </c>
      <c r="C62" s="57" t="s">
        <v>91</v>
      </c>
      <c r="D62" s="54" t="e">
        <f>VLOOKUP(C62,Days_Since_100_active!H:I,2,FALSE)</f>
        <v>#N/A</v>
      </c>
      <c r="E62" s="58" t="e">
        <f ca="1">OFFSET(CumulativeActive!A62,-A62,MATCH(Country_Data!D62,CumulativeActive!B62:BT62,0))</f>
        <v>#N/A</v>
      </c>
      <c r="F62" s="43">
        <f>MAX(CumulativeConfirmed!62:62)</f>
        <v>76</v>
      </c>
      <c r="G62" s="43">
        <f>MAX(CumulativeRecovered!62:62)</f>
        <v>15</v>
      </c>
      <c r="H62" s="43">
        <f>MAX(CumulativeDead!62:62)</f>
        <v>0</v>
      </c>
      <c r="K62" s="43">
        <v>9449323</v>
      </c>
      <c r="L62" s="54" t="s">
        <v>515</v>
      </c>
      <c r="M62" s="43" t="e">
        <v>#VALUE!</v>
      </c>
      <c r="N62" s="71">
        <f t="shared" si="0"/>
        <v>0</v>
      </c>
      <c r="O62" s="54" t="e">
        <f>VLOOKUP(C62,Deaths_since_10!H:I,2,FALSE)</f>
        <v>#N/A</v>
      </c>
      <c r="P62" s="58" t="e">
        <f ca="1">OFFSET(CumulativeDead!A62,-A62,MATCH(Country_Data!O62,CumulativeDead!B62:BT62,0))</f>
        <v>#N/A</v>
      </c>
      <c r="Q62" s="54" t="e">
        <f t="shared" ca="1" si="1"/>
        <v>#N/A</v>
      </c>
    </row>
    <row r="63" spans="1:17" x14ac:dyDescent="0.3">
      <c r="A63" s="54">
        <v>62</v>
      </c>
      <c r="B63" s="57" t="s">
        <v>283</v>
      </c>
      <c r="C63" s="57" t="s">
        <v>283</v>
      </c>
      <c r="D63" s="54">
        <f>VLOOKUP(C63,Days_Since_100_active!H:I,2,FALSE)</f>
        <v>108</v>
      </c>
      <c r="E63" s="58">
        <f ca="1">OFFSET(CumulativeActive!A63,-A63,MATCH(Country_Data!D63,CumulativeActive!B63:BT63,0))</f>
        <v>43909</v>
      </c>
      <c r="F63" s="43">
        <f>MAX(CumulativeConfirmed!63:63)</f>
        <v>245</v>
      </c>
      <c r="G63" s="43">
        <f>MAX(CumulativeRecovered!63:63)</f>
        <v>0</v>
      </c>
      <c r="H63" s="43">
        <f>MAX(CumulativeDead!63:63)</f>
        <v>3</v>
      </c>
      <c r="K63" s="43">
        <v>4314767</v>
      </c>
      <c r="L63" s="54" t="s">
        <v>515</v>
      </c>
      <c r="M63" s="43" t="e">
        <v>#VALUE!</v>
      </c>
      <c r="N63" s="71">
        <f t="shared" si="0"/>
        <v>1.2244897959183673E-2</v>
      </c>
      <c r="O63" s="54" t="e">
        <f>VLOOKUP(C63,Deaths_since_10!H:I,2,FALSE)</f>
        <v>#N/A</v>
      </c>
      <c r="P63" s="58" t="e">
        <f ca="1">OFFSET(CumulativeDead!A63,-A63,MATCH(Country_Data!O63,CumulativeDead!B63:BT63,0))</f>
        <v>#N/A</v>
      </c>
      <c r="Q63" s="54" t="e">
        <f t="shared" ca="1" si="1"/>
        <v>#N/A</v>
      </c>
    </row>
    <row r="64" spans="1:17" x14ac:dyDescent="0.3">
      <c r="A64" s="54">
        <v>63</v>
      </c>
      <c r="B64" s="57" t="s">
        <v>75</v>
      </c>
      <c r="C64" s="57" t="s">
        <v>75</v>
      </c>
      <c r="D64" s="54">
        <f>VLOOKUP(C64,Days_Since_100_active!H:I,2,FALSE)</f>
        <v>92</v>
      </c>
      <c r="E64" s="58">
        <f ca="1">OFFSET(CumulativeActive!A64,-A64,MATCH(Country_Data!D64,CumulativeActive!B64:BT64,0))</f>
        <v>43911</v>
      </c>
      <c r="F64" s="43">
        <f>MAX(CumulativeConfirmed!64:64)</f>
        <v>201</v>
      </c>
      <c r="G64" s="43">
        <f>MAX(CumulativeRecovered!64:64)</f>
        <v>65</v>
      </c>
      <c r="H64" s="43">
        <f>MAX(CumulativeDead!64:64)</f>
        <v>17</v>
      </c>
      <c r="K64" s="43">
        <v>43851044</v>
      </c>
      <c r="L64" s="54" t="s">
        <v>515</v>
      </c>
      <c r="M64" s="43" t="e">
        <v>#VALUE!</v>
      </c>
      <c r="N64" s="71">
        <f t="shared" si="0"/>
        <v>8.45771144278607E-2</v>
      </c>
      <c r="O64" s="54">
        <f>VLOOKUP(C64,Deaths_since_10!H:I,2,FALSE)</f>
        <v>9</v>
      </c>
      <c r="P64" s="58">
        <f ca="1">OFFSET(CumulativeDead!A64,-A64,MATCH(Country_Data!O64,CumulativeDead!B64:BT64,0))</f>
        <v>43909</v>
      </c>
      <c r="Q64" s="54">
        <f t="shared" ca="1" si="1"/>
        <v>-2</v>
      </c>
    </row>
    <row r="65" spans="1:17" x14ac:dyDescent="0.3">
      <c r="A65" s="54">
        <v>64</v>
      </c>
      <c r="B65" s="57" t="s">
        <v>82</v>
      </c>
      <c r="C65" s="57" t="s">
        <v>82</v>
      </c>
      <c r="D65" s="54" t="e">
        <f>VLOOKUP(C65,Days_Since_100_active!H:I,2,FALSE)</f>
        <v>#N/A</v>
      </c>
      <c r="E65" s="58" t="e">
        <f ca="1">OFFSET(CumulativeActive!A65,-A65,MATCH(Country_Data!D65,CumulativeActive!B65:BT65,0))</f>
        <v>#N/A</v>
      </c>
      <c r="F65" s="43">
        <f>MAX(CumulativeConfirmed!65:65)</f>
        <v>54</v>
      </c>
      <c r="G65" s="43">
        <f>MAX(CumulativeRecovered!65:65)</f>
        <v>3</v>
      </c>
      <c r="H65" s="43">
        <f>MAX(CumulativeDead!65:65)</f>
        <v>0</v>
      </c>
      <c r="K65" s="43">
        <v>3989167</v>
      </c>
      <c r="L65" s="54" t="s">
        <v>515</v>
      </c>
      <c r="M65" s="43" t="e">
        <v>#VALUE!</v>
      </c>
      <c r="N65" s="71">
        <f t="shared" si="0"/>
        <v>0</v>
      </c>
      <c r="O65" s="54" t="e">
        <f>VLOOKUP(C65,Deaths_since_10!H:I,2,FALSE)</f>
        <v>#N/A</v>
      </c>
      <c r="P65" s="58" t="e">
        <f ca="1">OFFSET(CumulativeDead!A65,-A65,MATCH(Country_Data!O65,CumulativeDead!B65:BT65,0))</f>
        <v>#N/A</v>
      </c>
      <c r="Q65" s="54" t="e">
        <f t="shared" ca="1" si="1"/>
        <v>#N/A</v>
      </c>
    </row>
    <row r="66" spans="1:17" x14ac:dyDescent="0.3">
      <c r="A66" s="54">
        <v>65</v>
      </c>
      <c r="B66" s="57" t="s">
        <v>145</v>
      </c>
      <c r="C66" s="57" t="s">
        <v>145</v>
      </c>
      <c r="D66" s="54">
        <f>VLOOKUP(C66,Days_Since_100_active!H:I,2,FALSE)</f>
        <v>116</v>
      </c>
      <c r="E66" s="58">
        <f ca="1">OFFSET(CumulativeActive!A66,-A66,MATCH(Country_Data!D66,CumulativeActive!B66:BT66,0))</f>
        <v>43908</v>
      </c>
      <c r="F66" s="43">
        <f>MAX(CumulativeConfirmed!66:66)</f>
        <v>274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1">
        <f t="shared" si="0"/>
        <v>0</v>
      </c>
      <c r="O66" s="54" t="e">
        <f>VLOOKUP(C66,Deaths_since_10!H:I,2,FALSE)</f>
        <v>#N/A</v>
      </c>
      <c r="P66" s="58" t="e">
        <f ca="1">OFFSET(CumulativeDead!A66,-A66,MATCH(Country_Data!O66,CumulativeDead!B66:BT66,0))</f>
        <v>#N/A</v>
      </c>
      <c r="Q66" s="54" t="e">
        <f t="shared" ca="1" si="1"/>
        <v>#N/A</v>
      </c>
    </row>
    <row r="67" spans="1:17" x14ac:dyDescent="0.3">
      <c r="A67" s="54">
        <v>66</v>
      </c>
      <c r="B67" s="57" t="s">
        <v>199</v>
      </c>
      <c r="C67" s="57" t="s">
        <v>199</v>
      </c>
      <c r="D67" s="54">
        <f>VLOOKUP(C67,Days_Since_100_active!H:I,2,FALSE)</f>
        <v>124</v>
      </c>
      <c r="E67" s="58">
        <f ca="1">OFFSET(CumulativeActive!A67,-A67,MATCH(Country_Data!D67,CumulativeActive!B67:BT67,0))</f>
        <v>43910</v>
      </c>
      <c r="F67" s="43">
        <f>MAX(CumulativeConfirmed!67:67)</f>
        <v>187</v>
      </c>
      <c r="G67" s="43">
        <f>MAX(CumulativeRecovered!67:67)</f>
        <v>3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1">
        <f t="shared" ref="N67:N127" si="2">H67/F67</f>
        <v>1.6042780748663103E-2</v>
      </c>
      <c r="O67" s="54" t="e">
        <f>VLOOKUP(C67,Deaths_since_10!H:I,2,FALSE)</f>
        <v>#N/A</v>
      </c>
      <c r="P67" s="58" t="e">
        <f ca="1">OFFSET(CumulativeDead!A67,-A67,MATCH(Country_Data!O67,CumulativeDead!B67:BT67,0))</f>
        <v>#N/A</v>
      </c>
      <c r="Q67" s="54" t="e">
        <f t="shared" ref="Q67:Q127" ca="1" si="3">P67-E67</f>
        <v>#N/A</v>
      </c>
    </row>
    <row r="68" spans="1:17" x14ac:dyDescent="0.3">
      <c r="A68" s="54">
        <v>67</v>
      </c>
      <c r="B68" s="57" t="s">
        <v>159</v>
      </c>
      <c r="C68" s="57" t="s">
        <v>159</v>
      </c>
      <c r="D68" s="54">
        <f>VLOOKUP(C68,Days_Since_100_active!H:I,2,FALSE)</f>
        <v>113</v>
      </c>
      <c r="E68" s="58">
        <f ca="1">OFFSET(CumulativeActive!A68,-A68,MATCH(Country_Data!D68,CumulativeActive!B68:BT68,0))</f>
        <v>43911</v>
      </c>
      <c r="F68" s="43">
        <f>MAX(CumulativeConfirmed!68:68)</f>
        <v>134</v>
      </c>
      <c r="G68" s="43">
        <f>MAX(CumulativeRecovered!68:68)</f>
        <v>2</v>
      </c>
      <c r="H68" s="43">
        <f>MAX(CumulativeDead!68:68)</f>
        <v>2</v>
      </c>
      <c r="K68" s="43">
        <v>5094118</v>
      </c>
      <c r="L68" s="54" t="s">
        <v>515</v>
      </c>
      <c r="M68" s="43" t="e">
        <v>#VALUE!</v>
      </c>
      <c r="N68" s="71">
        <f t="shared" si="2"/>
        <v>1.4925373134328358E-2</v>
      </c>
      <c r="O68" s="54" t="e">
        <f>VLOOKUP(C68,Deaths_since_10!H:I,2,FALSE)</f>
        <v>#N/A</v>
      </c>
      <c r="P68" s="58" t="e">
        <f ca="1">OFFSET(CumulativeDead!A68,-A68,MATCH(Country_Data!O68,CumulativeDead!B68:BT68,0))</f>
        <v>#N/A</v>
      </c>
      <c r="Q68" s="54" t="e">
        <f t="shared" ca="1" si="3"/>
        <v>#N/A</v>
      </c>
    </row>
    <row r="69" spans="1:17" x14ac:dyDescent="0.3">
      <c r="A69" s="54">
        <v>68</v>
      </c>
      <c r="B69" s="57" t="s">
        <v>132</v>
      </c>
      <c r="C69" s="57" t="s">
        <v>132</v>
      </c>
      <c r="D69" s="54">
        <f>VLOOKUP(C69,Days_Since_100_active!H:I,2,FALSE)</f>
        <v>92</v>
      </c>
      <c r="E69" s="58">
        <f ca="1">OFFSET(CumulativeActive!A69,-A69,MATCH(Country_Data!D69,CumulativeActive!B69:BT69,0))</f>
        <v>43911</v>
      </c>
      <c r="F69" s="43">
        <f>MAX(CumulativeConfirmed!69:69)</f>
        <v>131</v>
      </c>
      <c r="G69" s="43">
        <f>MAX(CumulativeRecovered!69:69)</f>
        <v>16</v>
      </c>
      <c r="H69" s="43">
        <f>MAX(CumulativeDead!69:69)</f>
        <v>6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1">
        <f t="shared" si="2"/>
        <v>4.5801526717557252E-2</v>
      </c>
      <c r="O69" s="54" t="e">
        <f>VLOOKUP(C69,Deaths_since_10!H:I,2,FALSE)</f>
        <v>#N/A</v>
      </c>
      <c r="P69" s="58" t="e">
        <f ca="1">OFFSET(CumulativeDead!A69,-A69,MATCH(Country_Data!O69,CumulativeDead!B69:BT69,0))</f>
        <v>#N/A</v>
      </c>
      <c r="Q69" s="54" t="e">
        <f t="shared" ca="1" si="3"/>
        <v>#N/A</v>
      </c>
    </row>
    <row r="70" spans="1:17" x14ac:dyDescent="0.3">
      <c r="A70" s="54">
        <v>69</v>
      </c>
      <c r="B70" s="57" t="s">
        <v>71</v>
      </c>
      <c r="C70" s="57" t="s">
        <v>71</v>
      </c>
      <c r="D70" s="54" t="e">
        <f>VLOOKUP(C70,Days_Since_100_active!H:I,2,FALSE)</f>
        <v>#N/A</v>
      </c>
      <c r="E70" s="58" t="e">
        <f ca="1">OFFSET(CumulativeActive!A70,-A70,MATCH(Country_Data!D70,CumulativeActive!B70:BT70,0))</f>
        <v>#N/A</v>
      </c>
      <c r="F70" s="43">
        <f>MAX(CumulativeConfirmed!70:70)</f>
        <v>55</v>
      </c>
      <c r="G70" s="43">
        <f>MAX(CumulativeRecovered!70:70)</f>
        <v>17</v>
      </c>
      <c r="H70" s="43">
        <f>MAX(CumulativeDead!70:70)</f>
        <v>0</v>
      </c>
      <c r="K70" s="43">
        <v>5106626</v>
      </c>
      <c r="L70" s="54" t="s">
        <v>515</v>
      </c>
      <c r="M70" s="43" t="e">
        <v>#VALUE!</v>
      </c>
      <c r="N70" s="71">
        <f t="shared" si="2"/>
        <v>0</v>
      </c>
      <c r="O70" s="54" t="e">
        <f>VLOOKUP(C70,Deaths_since_10!H:I,2,FALSE)</f>
        <v>#N/A</v>
      </c>
      <c r="P70" s="58" t="e">
        <f ca="1">OFFSET(CumulativeDead!A70,-A70,MATCH(Country_Data!O70,CumulativeDead!B70:BT70,0))</f>
        <v>#N/A</v>
      </c>
      <c r="Q70" s="54" t="e">
        <f t="shared" ca="1" si="3"/>
        <v>#N/A</v>
      </c>
    </row>
    <row r="71" spans="1:17" x14ac:dyDescent="0.3">
      <c r="A71" s="54">
        <v>70</v>
      </c>
      <c r="B71" s="57" t="s">
        <v>103</v>
      </c>
      <c r="C71" s="57" t="s">
        <v>103</v>
      </c>
      <c r="D71" s="54">
        <f>VLOOKUP(C71,Days_Since_100_active!H:I,2,FALSE)</f>
        <v>109</v>
      </c>
      <c r="E71" s="58">
        <f ca="1">OFFSET(CumulativeActive!A71,-A71,MATCH(Country_Data!D71,CumulativeActive!B71:BT71,0))</f>
        <v>43908</v>
      </c>
      <c r="F71" s="43">
        <f>MAX(CumulativeConfirmed!71:71)</f>
        <v>789</v>
      </c>
      <c r="G71" s="43">
        <f>MAX(CumulativeRecovered!71:71)</f>
        <v>3</v>
      </c>
      <c r="H71" s="43">
        <f>MAX(CumulativeDead!71:71)</f>
        <v>14</v>
      </c>
      <c r="K71" s="43">
        <v>17643054</v>
      </c>
      <c r="L71" s="54">
        <v>0</v>
      </c>
      <c r="M71" s="43">
        <v>0</v>
      </c>
      <c r="N71" s="71">
        <f t="shared" si="2"/>
        <v>1.7743979721166033E-2</v>
      </c>
      <c r="O71" s="54">
        <f>VLOOKUP(C71,Deaths_since_10!H:I,2,FALSE)</f>
        <v>14</v>
      </c>
      <c r="P71" s="58">
        <f ca="1">OFFSET(CumulativeDead!A71,-A71,MATCH(Country_Data!O71,CumulativeDead!B71:BT71,0))</f>
        <v>43912</v>
      </c>
      <c r="Q71" s="54">
        <f t="shared" ca="1" si="3"/>
        <v>4</v>
      </c>
    </row>
    <row r="72" spans="1:17" x14ac:dyDescent="0.3">
      <c r="A72" s="54">
        <v>71</v>
      </c>
      <c r="B72" s="57" t="s">
        <v>111</v>
      </c>
      <c r="C72" s="57" t="s">
        <v>111</v>
      </c>
      <c r="D72" s="54">
        <f>VLOOKUP(C72,Days_Since_100_active!H:I,2,FALSE)</f>
        <v>110</v>
      </c>
      <c r="E72" s="58">
        <f ca="1">OFFSET(CumulativeActive!A72,-A72,MATCH(Country_Data!D72,CumulativeActive!B72:BT72,0))</f>
        <v>43910</v>
      </c>
      <c r="F72" s="43">
        <f>MAX(CumulativeConfirmed!72:72)</f>
        <v>139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1">
        <f t="shared" si="2"/>
        <v>0</v>
      </c>
      <c r="O72" s="54" t="e">
        <f>VLOOKUP(C72,Deaths_since_10!H:I,2,FALSE)</f>
        <v>#N/A</v>
      </c>
      <c r="P72" s="58" t="e">
        <f ca="1">OFFSET(CumulativeDead!A72,-A72,MATCH(Country_Data!O72,CumulativeDead!B72:BT72,0))</f>
        <v>#N/A</v>
      </c>
      <c r="Q72" s="54" t="e">
        <f t="shared" ca="1" si="3"/>
        <v>#N/A</v>
      </c>
    </row>
    <row r="73" spans="1:17" x14ac:dyDescent="0.3">
      <c r="A73" s="54">
        <v>72</v>
      </c>
      <c r="B73" s="57" t="s">
        <v>138</v>
      </c>
      <c r="C73" s="57" t="s">
        <v>138</v>
      </c>
      <c r="D73" s="54" t="e">
        <f>VLOOKUP(C73,Days_Since_100_active!H:I,2,FALSE)</f>
        <v>#N/A</v>
      </c>
      <c r="E73" s="58" t="e">
        <f ca="1">OFFSET(CumulativeActive!A73,-A73,MATCH(Country_Data!D73,CumulativeActive!B73:BT73,0))</f>
        <v>#N/A</v>
      </c>
      <c r="F73" s="43">
        <f>MAX(CumulativeConfirmed!73:73)</f>
        <v>75</v>
      </c>
      <c r="G73" s="43">
        <f>MAX(CumulativeRecovered!73:73)</f>
        <v>1</v>
      </c>
      <c r="H73" s="43">
        <f>MAX(CumulativeDead!73:73)</f>
        <v>3</v>
      </c>
      <c r="K73" s="43">
        <v>11818619</v>
      </c>
      <c r="L73" s="54" t="s">
        <v>515</v>
      </c>
      <c r="M73" s="43" t="e">
        <v>#VALUE!</v>
      </c>
      <c r="N73" s="71">
        <f t="shared" si="2"/>
        <v>0.04</v>
      </c>
      <c r="O73" s="54" t="e">
        <f>VLOOKUP(C73,Deaths_since_10!H:I,2,FALSE)</f>
        <v>#N/A</v>
      </c>
      <c r="P73" s="58" t="e">
        <f ca="1">OFFSET(CumulativeDead!A73,-A73,MATCH(Country_Data!O73,CumulativeDead!B73:BT73,0))</f>
        <v>#N/A</v>
      </c>
      <c r="Q73" s="54" t="e">
        <f t="shared" ca="1" si="3"/>
        <v>#N/A</v>
      </c>
    </row>
    <row r="74" spans="1:17" x14ac:dyDescent="0.3">
      <c r="A74" s="54">
        <v>73</v>
      </c>
      <c r="B74" s="57" t="s">
        <v>104</v>
      </c>
      <c r="C74" s="57" t="s">
        <v>104</v>
      </c>
      <c r="D74" s="54" t="e">
        <f>VLOOKUP(C74,Days_Since_100_active!H:I,2,FALSE)</f>
        <v>#N/A</v>
      </c>
      <c r="E74" s="58" t="e">
        <f ca="1">OFFSET(CumulativeActive!A74,-A74,MATCH(Country_Data!D74,CumulativeActive!B74:BT74,0))</f>
        <v>#N/A</v>
      </c>
      <c r="F74" s="43">
        <f>MAX(CumulativeConfirmed!74:74)</f>
        <v>65</v>
      </c>
      <c r="G74" s="43">
        <f>MAX(CumulativeRecovered!74:74)</f>
        <v>11</v>
      </c>
      <c r="H74" s="43">
        <f>MAX(CumulativeDead!74:74)</f>
        <v>1</v>
      </c>
      <c r="K74" s="43">
        <v>10139177</v>
      </c>
      <c r="L74" s="54" t="s">
        <v>515</v>
      </c>
      <c r="M74" s="43" t="e">
        <v>#VALUE!</v>
      </c>
      <c r="N74" s="71">
        <f t="shared" si="2"/>
        <v>1.5384615384615385E-2</v>
      </c>
      <c r="O74" s="54" t="e">
        <f>VLOOKUP(C74,Deaths_since_10!H:I,2,FALSE)</f>
        <v>#N/A</v>
      </c>
      <c r="P74" s="58" t="e">
        <f ca="1">OFFSET(CumulativeDead!A74,-A74,MATCH(Country_Data!O74,CumulativeDead!B74:BT74,0))</f>
        <v>#N/A</v>
      </c>
      <c r="Q74" s="54" t="e">
        <f t="shared" ca="1" si="3"/>
        <v>#N/A</v>
      </c>
    </row>
    <row r="75" spans="1:17" x14ac:dyDescent="0.3">
      <c r="A75" s="54">
        <v>74</v>
      </c>
      <c r="B75" s="57" t="s">
        <v>231</v>
      </c>
      <c r="C75" s="57" t="s">
        <v>231</v>
      </c>
      <c r="D75" s="54" t="e">
        <f>VLOOKUP(C75,Days_Since_100_active!H:I,2,FALSE)</f>
        <v>#N/A</v>
      </c>
      <c r="E75" s="58" t="e">
        <f ca="1">OFFSET(CumulativeActive!A75,-A75,MATCH(Country_Data!D75,CumulativeActive!B75:BT75,0))</f>
        <v>#N/A</v>
      </c>
      <c r="F75" s="43">
        <f>MAX(CumulativeConfirmed!75:75)</f>
        <v>95</v>
      </c>
      <c r="G75" s="43">
        <f>MAX(CumulativeRecovered!75:75)</f>
        <v>3</v>
      </c>
      <c r="H75" s="43">
        <f>MAX(CumulativeDead!75:75)</f>
        <v>1</v>
      </c>
      <c r="K75" s="43">
        <v>1207359</v>
      </c>
      <c r="L75" s="54">
        <v>11.4</v>
      </c>
      <c r="M75" s="43">
        <v>137.638926</v>
      </c>
      <c r="N75" s="71">
        <f t="shared" si="2"/>
        <v>1.0526315789473684E-2</v>
      </c>
      <c r="O75" s="54" t="e">
        <f>VLOOKUP(C75,Deaths_since_10!H:I,2,FALSE)</f>
        <v>#N/A</v>
      </c>
      <c r="P75" s="58" t="e">
        <f ca="1">OFFSET(CumulativeDead!A75,-A75,MATCH(Country_Data!O75,CumulativeDead!B75:BT75,0))</f>
        <v>#N/A</v>
      </c>
      <c r="Q75" s="54" t="e">
        <f t="shared" ca="1" si="3"/>
        <v>#N/A</v>
      </c>
    </row>
    <row r="76" spans="1:17" x14ac:dyDescent="0.3">
      <c r="A76" s="54">
        <v>75</v>
      </c>
      <c r="B76" s="57" t="s">
        <v>84</v>
      </c>
      <c r="C76" s="57" t="s">
        <v>84</v>
      </c>
      <c r="D76" s="54">
        <f>VLOOKUP(C76,Days_Since_100_active!H:I,2,FALSE)</f>
        <v>112</v>
      </c>
      <c r="E76" s="58">
        <f ca="1">OFFSET(CumulativeActive!A76,-A76,MATCH(Country_Data!D76,CumulativeActive!B76:BT76,0))</f>
        <v>43912</v>
      </c>
      <c r="F76" s="43">
        <f>MAX(CumulativeConfirmed!76:76)</f>
        <v>114</v>
      </c>
      <c r="G76" s="43">
        <f>MAX(CumulativeRecovered!76:76)</f>
        <v>1</v>
      </c>
      <c r="H76" s="43">
        <f>MAX(CumulativeDead!76:76)</f>
        <v>1</v>
      </c>
      <c r="K76" s="43">
        <v>2083374</v>
      </c>
      <c r="L76" s="54" t="s">
        <v>515</v>
      </c>
      <c r="M76" s="43" t="e">
        <v>#VALUE!</v>
      </c>
      <c r="N76" s="71">
        <f t="shared" si="2"/>
        <v>8.771929824561403E-3</v>
      </c>
      <c r="O76" s="54" t="e">
        <f>VLOOKUP(C76,Deaths_since_10!H:I,2,FALSE)</f>
        <v>#N/A</v>
      </c>
      <c r="P76" s="58" t="e">
        <f ca="1">OFFSET(CumulativeDead!A76,-A76,MATCH(Country_Data!O76,CumulativeDead!B76:BT76,0))</f>
        <v>#N/A</v>
      </c>
      <c r="Q76" s="54" t="e">
        <f t="shared" ca="1" si="3"/>
        <v>#N/A</v>
      </c>
    </row>
    <row r="77" spans="1:17" x14ac:dyDescent="0.3">
      <c r="A77" s="54">
        <v>76</v>
      </c>
      <c r="B77" s="57" t="s">
        <v>140</v>
      </c>
      <c r="C77" s="57" t="s">
        <v>140</v>
      </c>
      <c r="D77" s="54">
        <f>VLOOKUP(C77,Days_Since_100_active!H:I,2,FALSE)</f>
        <v>123</v>
      </c>
      <c r="E77" s="58">
        <f ca="1">OFFSET(CumulativeActive!A77,-A77,MATCH(Country_Data!D77,CumulativeActive!B77:BT77,0))</f>
        <v>43912</v>
      </c>
      <c r="F77" s="43">
        <f>MAX(CumulativeConfirmed!77:77)</f>
        <v>126</v>
      </c>
      <c r="G77" s="43">
        <f>MAX(CumulativeRecovered!77:77)</f>
        <v>2</v>
      </c>
      <c r="H77" s="43">
        <f>MAX(CumulativeDead!77:77)</f>
        <v>1</v>
      </c>
      <c r="K77" s="43">
        <v>3280819</v>
      </c>
      <c r="L77" s="54" t="s">
        <v>515</v>
      </c>
      <c r="M77" s="43" t="e">
        <v>#VALUE!</v>
      </c>
      <c r="N77" s="71">
        <f t="shared" si="2"/>
        <v>7.9365079365079361E-3</v>
      </c>
      <c r="O77" s="54" t="e">
        <f>VLOOKUP(C77,Deaths_since_10!H:I,2,FALSE)</f>
        <v>#N/A</v>
      </c>
      <c r="P77" s="58" t="e">
        <f ca="1">OFFSET(CumulativeDead!A77,-A77,MATCH(Country_Data!O77,CumulativeDead!B77:BT77,0))</f>
        <v>#N/A</v>
      </c>
      <c r="Q77" s="54" t="e">
        <f t="shared" ca="1" si="3"/>
        <v>#N/A</v>
      </c>
    </row>
    <row r="78" spans="1:17" x14ac:dyDescent="0.3">
      <c r="A78" s="54">
        <v>77</v>
      </c>
      <c r="B78" s="57" t="s">
        <v>158</v>
      </c>
      <c r="C78" s="57" t="s">
        <v>158</v>
      </c>
      <c r="D78" s="54">
        <f>VLOOKUP(C78,Days_Since_100_active!H:I,2,FALSE)</f>
        <v>101</v>
      </c>
      <c r="E78" s="58">
        <f ca="1">OFFSET(CumulativeActive!A78,-A78,MATCH(Country_Data!D78,CumulativeActive!B78:BT78,0))</f>
        <v>43909</v>
      </c>
      <c r="F78" s="43">
        <f>MAX(CumulativeConfirmed!78:78)</f>
        <v>231</v>
      </c>
      <c r="G78" s="43">
        <f>MAX(CumulativeRecovered!78:78)</f>
        <v>3</v>
      </c>
      <c r="H78" s="43">
        <f>MAX(CumulativeDead!78:78)</f>
        <v>2</v>
      </c>
      <c r="K78" s="43">
        <v>50882891</v>
      </c>
      <c r="L78" s="54" t="s">
        <v>515</v>
      </c>
      <c r="M78" s="43" t="e">
        <v>#VALUE!</v>
      </c>
      <c r="N78" s="71">
        <f t="shared" si="2"/>
        <v>8.658008658008658E-3</v>
      </c>
      <c r="O78" s="54" t="e">
        <f>VLOOKUP(C78,Deaths_since_10!H:I,2,FALSE)</f>
        <v>#N/A</v>
      </c>
      <c r="P78" s="58" t="e">
        <f ca="1">OFFSET(CumulativeDead!A78,-A78,MATCH(Country_Data!O78,CumulativeDead!B78:BT78,0))</f>
        <v>#N/A</v>
      </c>
      <c r="Q78" s="54" t="e">
        <f t="shared" ca="1" si="3"/>
        <v>#N/A</v>
      </c>
    </row>
    <row r="79" spans="1:17" x14ac:dyDescent="0.3">
      <c r="A79" s="54">
        <v>78</v>
      </c>
      <c r="B79" s="57" t="s">
        <v>177</v>
      </c>
      <c r="C79" s="57" t="s">
        <v>177</v>
      </c>
      <c r="D79" s="54" t="e">
        <f>VLOOKUP(C79,Days_Since_100_active!H:I,2,FALSE)</f>
        <v>#N/A</v>
      </c>
      <c r="E79" s="58" t="e">
        <f ca="1">OFFSET(CumulativeActive!A79,-A79,MATCH(Country_Data!D79,CumulativeActive!B79:BT79,0))</f>
        <v>#N/A</v>
      </c>
      <c r="F79" s="43">
        <f>MAX(CumulativeConfirmed!79:79)</f>
        <v>90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515</v>
      </c>
      <c r="M79" s="43" t="e">
        <v>#VALUE!</v>
      </c>
      <c r="N79" s="71">
        <f t="shared" si="2"/>
        <v>0</v>
      </c>
      <c r="O79" s="54" t="e">
        <f>VLOOKUP(C79,Deaths_since_10!H:I,2,FALSE)</f>
        <v>#N/A</v>
      </c>
      <c r="P79" s="58" t="e">
        <f ca="1">OFFSET(CumulativeDead!A79,-A79,MATCH(Country_Data!O79,CumulativeDead!B79:BT79,0))</f>
        <v>#N/A</v>
      </c>
      <c r="Q79" s="54" t="e">
        <f t="shared" ca="1" si="3"/>
        <v>#N/A</v>
      </c>
    </row>
    <row r="80" spans="1:17" x14ac:dyDescent="0.3">
      <c r="A80" s="54">
        <v>79</v>
      </c>
      <c r="B80" s="57" t="s">
        <v>94</v>
      </c>
      <c r="C80" s="57" t="s">
        <v>94</v>
      </c>
      <c r="D80" s="54">
        <f>VLOOKUP(C80,Days_Since_100_active!H:I,2,FALSE)</f>
        <v>113</v>
      </c>
      <c r="E80" s="58">
        <f ca="1">OFFSET(CumulativeActive!A80,-A80,MATCH(Country_Data!D80,CumulativeActive!B80:BT80,0))</f>
        <v>43909</v>
      </c>
      <c r="F80" s="43">
        <f>MAX(CumulativeConfirmed!80:80)</f>
        <v>251</v>
      </c>
      <c r="G80" s="43">
        <f>MAX(CumulativeRecovered!80:80)</f>
        <v>4</v>
      </c>
      <c r="H80" s="43">
        <f>MAX(CumulativeDead!80:80)</f>
        <v>2</v>
      </c>
      <c r="K80" s="43">
        <v>128932753</v>
      </c>
      <c r="L80" s="54" t="s">
        <v>515</v>
      </c>
      <c r="M80" s="43" t="e">
        <v>#VALUE!</v>
      </c>
      <c r="N80" s="71">
        <f t="shared" si="2"/>
        <v>7.9681274900398405E-3</v>
      </c>
      <c r="O80" s="54" t="e">
        <f>VLOOKUP(C80,Deaths_since_10!H:I,2,FALSE)</f>
        <v>#N/A</v>
      </c>
      <c r="P80" s="58" t="e">
        <f ca="1">OFFSET(CumulativeDead!A80,-A80,MATCH(Country_Data!O80,CumulativeDead!B80:BT80,0))</f>
        <v>#N/A</v>
      </c>
      <c r="Q80" s="54" t="e">
        <f t="shared" ca="1" si="3"/>
        <v>#N/A</v>
      </c>
    </row>
    <row r="81" spans="1:17" x14ac:dyDescent="0.3">
      <c r="A81" s="54">
        <v>80</v>
      </c>
      <c r="B81" s="57" t="s">
        <v>114</v>
      </c>
      <c r="C81" s="57" t="s">
        <v>114</v>
      </c>
      <c r="D81" s="54" t="e">
        <f>VLOOKUP(C81,Days_Since_100_active!H:I,2,FALSE)</f>
        <v>#N/A</v>
      </c>
      <c r="E81" s="58" t="e">
        <f ca="1">OFFSET(CumulativeActive!A81,-A81,MATCH(Country_Data!D81,CumulativeActive!B81:BT81,0))</f>
        <v>#N/A</v>
      </c>
      <c r="F81" s="43">
        <f>MAX(CumulativeConfirmed!81:81)</f>
        <v>67</v>
      </c>
      <c r="G81" s="43">
        <f>MAX(CumulativeRecovered!81:81)</f>
        <v>5</v>
      </c>
      <c r="H81" s="43">
        <f>MAX(CumulativeDead!81:81)</f>
        <v>0</v>
      </c>
      <c r="K81" s="43">
        <v>16743927</v>
      </c>
      <c r="L81" s="54" t="s">
        <v>515</v>
      </c>
      <c r="M81" s="43" t="e">
        <v>#VALUE!</v>
      </c>
      <c r="N81" s="71">
        <f t="shared" si="2"/>
        <v>0</v>
      </c>
      <c r="O81" s="54" t="e">
        <f>VLOOKUP(C81,Deaths_since_10!H:I,2,FALSE)</f>
        <v>#N/A</v>
      </c>
      <c r="P81" s="58" t="e">
        <f ca="1">OFFSET(CumulativeDead!A81,-A81,MATCH(Country_Data!O81,CumulativeDead!B81:BT81,0))</f>
        <v>#N/A</v>
      </c>
      <c r="Q81" s="54" t="e">
        <f t="shared" ca="1" si="3"/>
        <v>#N/A</v>
      </c>
    </row>
    <row r="82" spans="1:17" x14ac:dyDescent="0.3">
      <c r="A82" s="54">
        <v>81</v>
      </c>
      <c r="B82" s="57" t="s">
        <v>200</v>
      </c>
      <c r="C82" s="57" t="s">
        <v>200</v>
      </c>
      <c r="D82" s="54" t="e">
        <f>VLOOKUP(C82,Days_Since_100_active!H:I,2,FALSE)</f>
        <v>#N/A</v>
      </c>
      <c r="E82" s="58" t="e">
        <f ca="1">OFFSET(CumulativeActive!A82,-A82,MATCH(Country_Data!D82,CumulativeActive!B82:BT82,0))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515</v>
      </c>
      <c r="M82" s="43" t="e">
        <v>#VALUE!</v>
      </c>
      <c r="N82" s="71">
        <f t="shared" si="2"/>
        <v>0</v>
      </c>
      <c r="O82" s="54" t="e">
        <f>VLOOKUP(C82,Deaths_since_10!H:I,2,FALSE)</f>
        <v>#N/A</v>
      </c>
      <c r="P82" s="58" t="e">
        <f ca="1">OFFSET(CumulativeDead!A82,-A82,MATCH(Country_Data!O82,CumulativeDead!B82:BT82,0))</f>
        <v>#N/A</v>
      </c>
      <c r="Q82" s="54" t="e">
        <f t="shared" ca="1" si="3"/>
        <v>#N/A</v>
      </c>
    </row>
    <row r="83" spans="1:17" x14ac:dyDescent="0.3">
      <c r="A83" s="54">
        <v>82</v>
      </c>
      <c r="B83" s="57" t="s">
        <v>105</v>
      </c>
      <c r="C83" s="57" t="s">
        <v>105</v>
      </c>
      <c r="D83" s="54">
        <f>VLOOKUP(C83,Days_Since_100_active!H:I,2,FALSE)</f>
        <v>114</v>
      </c>
      <c r="E83" s="58">
        <f ca="1">OFFSET(CumulativeActive!A83,-A83,MATCH(Country_Data!D83,CumulativeActive!B83:BT83,0))</f>
        <v>43909</v>
      </c>
      <c r="F83" s="43">
        <f>MAX(CumulativeConfirmed!83:83)</f>
        <v>194</v>
      </c>
      <c r="G83" s="43">
        <f>MAX(CumulativeRecovered!83:83)</f>
        <v>2</v>
      </c>
      <c r="H83" s="43">
        <f>MAX(CumulativeDead!83:83)</f>
        <v>0</v>
      </c>
      <c r="K83" s="43">
        <v>2963243</v>
      </c>
      <c r="L83" s="54" t="s">
        <v>515</v>
      </c>
      <c r="M83" s="43" t="e">
        <v>#VALUE!</v>
      </c>
      <c r="N83" s="71">
        <f t="shared" si="2"/>
        <v>0</v>
      </c>
      <c r="O83" s="54" t="e">
        <f>VLOOKUP(C83,Deaths_since_10!H:I,2,FALSE)</f>
        <v>#N/A</v>
      </c>
      <c r="P83" s="58" t="e">
        <f ca="1">OFFSET(CumulativeDead!A83,-A83,MATCH(Country_Data!O83,CumulativeDead!B83:BT83,0))</f>
        <v>#N/A</v>
      </c>
      <c r="Q83" s="54" t="e">
        <f t="shared" ca="1" si="3"/>
        <v>#N/A</v>
      </c>
    </row>
    <row r="84" spans="1:17" x14ac:dyDescent="0.3">
      <c r="A84" s="54">
        <v>83</v>
      </c>
      <c r="B84" s="57" t="s">
        <v>353</v>
      </c>
      <c r="C84" s="57" t="s">
        <v>353</v>
      </c>
      <c r="D84" s="54" t="e">
        <f>VLOOKUP(C84,Days_Since_100_active!H:I,2,FALSE)</f>
        <v>#N/A</v>
      </c>
      <c r="E84" s="58" t="e">
        <f ca="1">OFFSET(CumulativeActive!A84,-A84,MATCH(Country_Data!D84,CumulativeActive!B84:BT84,0))</f>
        <v>#N/A</v>
      </c>
      <c r="F84" s="43">
        <f>MAX(CumulativeConfirmed!84:84)</f>
        <v>16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515</v>
      </c>
      <c r="M84" s="43" t="e">
        <v>#VALUE!</v>
      </c>
      <c r="N84" s="71">
        <f t="shared" si="2"/>
        <v>6.25E-2</v>
      </c>
      <c r="O84" s="54" t="e">
        <f>VLOOKUP(C84,Deaths_since_10!H:I,2,FALSE)</f>
        <v>#N/A</v>
      </c>
      <c r="P84" s="58" t="e">
        <f ca="1">OFFSET(CumulativeDead!A84,-A84,MATCH(Country_Data!O84,CumulativeDead!B84:BT84,0))</f>
        <v>#N/A</v>
      </c>
      <c r="Q84" s="54" t="e">
        <f t="shared" ca="1" si="3"/>
        <v>#N/A</v>
      </c>
    </row>
    <row r="85" spans="1:17" x14ac:dyDescent="0.3">
      <c r="A85" s="54">
        <v>84</v>
      </c>
      <c r="B85" s="57" t="s">
        <v>72</v>
      </c>
      <c r="C85" s="57" t="s">
        <v>72</v>
      </c>
      <c r="D85" s="54" t="e">
        <f>VLOOKUP(C85,Days_Since_100_active!H:I,2,FALSE)</f>
        <v>#N/A</v>
      </c>
      <c r="E85" s="58" t="e">
        <f ca="1">OFFSET(CumulativeActive!A85,-A85,MATCH(Country_Data!D85,CumulativeActive!B85:BT85,0))</f>
        <v>#N/A</v>
      </c>
      <c r="F85" s="43">
        <f>MAX(CumulativeConfirmed!85:85)</f>
        <v>40</v>
      </c>
      <c r="G85" s="43">
        <f>MAX(CumulativeRecovered!85:85)</f>
        <v>1</v>
      </c>
      <c r="H85" s="43">
        <f>MAX(CumulativeDead!85:85)</f>
        <v>1</v>
      </c>
      <c r="K85" s="43">
        <v>38928346</v>
      </c>
      <c r="L85" s="54" t="s">
        <v>515</v>
      </c>
      <c r="M85" s="43" t="e">
        <v>#VALUE!</v>
      </c>
      <c r="N85" s="71">
        <f t="shared" si="2"/>
        <v>2.5000000000000001E-2</v>
      </c>
      <c r="O85" s="54" t="e">
        <f>VLOOKUP(C85,Deaths_since_10!H:I,2,FALSE)</f>
        <v>#N/A</v>
      </c>
      <c r="P85" s="58" t="e">
        <f ca="1">OFFSET(CumulativeDead!A85,-A85,MATCH(Country_Data!O85,CumulativeDead!B85:BT85,0))</f>
        <v>#N/A</v>
      </c>
      <c r="Q85" s="54" t="e">
        <f t="shared" ca="1" si="3"/>
        <v>#N/A</v>
      </c>
    </row>
    <row r="86" spans="1:17" x14ac:dyDescent="0.3">
      <c r="A86" s="54">
        <v>85</v>
      </c>
      <c r="B86" s="57" t="s">
        <v>112</v>
      </c>
      <c r="C86" s="57" t="s">
        <v>112</v>
      </c>
      <c r="D86" s="54">
        <f>VLOOKUP(C86,Days_Since_100_active!H:I,2,FALSE)</f>
        <v>108</v>
      </c>
      <c r="E86" s="58">
        <f ca="1">OFFSET(CumulativeActive!A86,-A86,MATCH(Country_Data!D86,CumulativeActive!B86:BT86,0))</f>
        <v>43912</v>
      </c>
      <c r="F86" s="43">
        <f>MAX(CumulativeConfirmed!86:86)</f>
        <v>115</v>
      </c>
      <c r="G86" s="43">
        <f>MAX(CumulativeRecovered!86:86)</f>
        <v>3</v>
      </c>
      <c r="H86" s="43">
        <f>MAX(CumulativeDead!86:86)</f>
        <v>4</v>
      </c>
      <c r="K86" s="43">
        <v>36910560</v>
      </c>
      <c r="L86" s="54" t="s">
        <v>515</v>
      </c>
      <c r="M86" s="43" t="e">
        <v>#VALUE!</v>
      </c>
      <c r="N86" s="71">
        <f t="shared" si="2"/>
        <v>3.4782608695652174E-2</v>
      </c>
      <c r="O86" s="54" t="e">
        <f>VLOOKUP(C86,Deaths_since_10!H:I,2,FALSE)</f>
        <v>#N/A</v>
      </c>
      <c r="P86" s="58" t="e">
        <f ca="1">OFFSET(CumulativeDead!A86,-A86,MATCH(Country_Data!O86,CumulativeDead!B86:BT86,0))</f>
        <v>#N/A</v>
      </c>
      <c r="Q86" s="54" t="e">
        <f t="shared" ca="1" si="3"/>
        <v>#N/A</v>
      </c>
    </row>
    <row r="87" spans="1:17" x14ac:dyDescent="0.3">
      <c r="A87" s="54">
        <v>86</v>
      </c>
      <c r="B87" s="57" t="s">
        <v>93</v>
      </c>
      <c r="C87" s="57" t="s">
        <v>93</v>
      </c>
      <c r="D87" s="54">
        <f>VLOOKUP(C87,Days_Since_100_active!H:I,2,FALSE)</f>
        <v>129</v>
      </c>
      <c r="E87" s="58">
        <f ca="1">OFFSET(CumulativeActive!A87,-A87,MATCH(Country_Data!D87,CumulativeActive!B87:BT87,0))</f>
        <v>43912</v>
      </c>
      <c r="F87" s="43">
        <f>MAX(CumulativeConfirmed!87:87)</f>
        <v>131</v>
      </c>
      <c r="G87" s="43">
        <f>MAX(CumulativeRecovered!87:87)</f>
        <v>1</v>
      </c>
      <c r="H87" s="43">
        <f>MAX(CumulativeDead!87:87)</f>
        <v>1</v>
      </c>
      <c r="K87" s="43">
        <v>2722289</v>
      </c>
      <c r="L87" s="54">
        <v>15.5</v>
      </c>
      <c r="M87" s="43">
        <v>421.95479499999999</v>
      </c>
      <c r="N87" s="71">
        <f t="shared" si="2"/>
        <v>7.6335877862595417E-3</v>
      </c>
      <c r="O87" s="54" t="e">
        <f>VLOOKUP(C87,Deaths_since_10!H:I,2,FALSE)</f>
        <v>#N/A</v>
      </c>
      <c r="P87" s="58" t="e">
        <f ca="1">OFFSET(CumulativeDead!A87,-A87,MATCH(Country_Data!O87,CumulativeDead!B87:BT87,0))</f>
        <v>#N/A</v>
      </c>
      <c r="Q87" s="54" t="e">
        <f t="shared" ca="1" si="3"/>
        <v>#N/A</v>
      </c>
    </row>
    <row r="88" spans="1:17" x14ac:dyDescent="0.3">
      <c r="A88" s="54">
        <v>87</v>
      </c>
      <c r="B88" s="57" t="s">
        <v>345</v>
      </c>
      <c r="C88" s="57" t="s">
        <v>345</v>
      </c>
      <c r="D88" s="54" t="e">
        <f>VLOOKUP(C88,Days_Since_100_active!H:I,2,FALSE)</f>
        <v>#N/A</v>
      </c>
      <c r="E88" s="58" t="e">
        <f ca="1">OFFSET(CumulativeActive!A88,-A88,MATCH(Country_Data!D88,CumulativeActive!B88:BT88,0))</f>
        <v>#N/A</v>
      </c>
      <c r="F88" s="43">
        <f>MAX(CumulativeConfirmed!88:88)</f>
        <v>94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515</v>
      </c>
      <c r="M88" s="43" t="e">
        <v>#VALUE!</v>
      </c>
      <c r="N88" s="71">
        <f t="shared" si="2"/>
        <v>1.0638297872340425E-2</v>
      </c>
      <c r="O88" s="54" t="e">
        <f>VLOOKUP(C88,Deaths_since_10!H:I,2,FALSE)</f>
        <v>#N/A</v>
      </c>
      <c r="P88" s="58" t="e">
        <f ca="1">OFFSET(CumulativeDead!A88,-A88,MATCH(Country_Data!O88,CumulativeDead!B88:BT88,0))</f>
        <v>#N/A</v>
      </c>
      <c r="Q88" s="54" t="e">
        <f t="shared" ca="1" si="3"/>
        <v>#N/A</v>
      </c>
    </row>
    <row r="89" spans="1:17" x14ac:dyDescent="0.3">
      <c r="A89" s="54">
        <v>88</v>
      </c>
      <c r="B89" s="57" t="s">
        <v>206</v>
      </c>
      <c r="C89" s="57" t="s">
        <v>206</v>
      </c>
      <c r="D89" s="54" t="e">
        <f>VLOOKUP(C89,Days_Since_100_active!H:I,2,FALSE)</f>
        <v>#N/A</v>
      </c>
      <c r="E89" s="58" t="e">
        <f ca="1">OFFSET(CumulativeActive!A89,-A89,MATCH(Country_Data!D89,CumulativeActive!B89:BT89,0))</f>
        <v>#N/A</v>
      </c>
      <c r="F89" s="43">
        <f>MAX(CumulativeConfirmed!89:89)</f>
        <v>22</v>
      </c>
      <c r="G89" s="43">
        <f>MAX(CumulativeRecovered!89:89)</f>
        <v>0</v>
      </c>
      <c r="H89" s="43">
        <f>MAX(CumulativeDead!89:89)</f>
        <v>1</v>
      </c>
      <c r="K89" s="43">
        <v>7132538</v>
      </c>
      <c r="L89" s="54" t="s">
        <v>515</v>
      </c>
      <c r="M89" s="43" t="e">
        <v>#VALUE!</v>
      </c>
      <c r="N89" s="71">
        <f t="shared" si="2"/>
        <v>4.5454545454545456E-2</v>
      </c>
      <c r="O89" s="54" t="e">
        <f>VLOOKUP(C89,Deaths_since_10!H:I,2,FALSE)</f>
        <v>#N/A</v>
      </c>
      <c r="P89" s="58" t="e">
        <f ca="1">OFFSET(CumulativeDead!A89,-A89,MATCH(Country_Data!O89,CumulativeDead!B89:BT89,0))</f>
        <v>#N/A</v>
      </c>
      <c r="Q89" s="54" t="e">
        <f t="shared" ca="1" si="3"/>
        <v>#N/A</v>
      </c>
    </row>
    <row r="90" spans="1:17" x14ac:dyDescent="0.3">
      <c r="A90" s="54">
        <v>89</v>
      </c>
      <c r="B90" s="57" t="s">
        <v>52</v>
      </c>
      <c r="C90" s="57" t="s">
        <v>52</v>
      </c>
      <c r="D90" s="54" t="e">
        <f>VLOOKUP(C90,Days_Since_100_active!H:I,2,FALSE)</f>
        <v>#N/A</v>
      </c>
      <c r="E90" s="58" t="e">
        <f ca="1">OFFSET(CumulativeActive!A90,-A90,MATCH(Country_Data!D90,CumulativeActive!B90:BT90,0))</f>
        <v>#N/A</v>
      </c>
      <c r="F90" s="43">
        <f>MAX(CumulativeConfirmed!90:90)</f>
        <v>82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515</v>
      </c>
      <c r="M90" s="43" t="e">
        <v>#VALUE!</v>
      </c>
      <c r="N90" s="71">
        <f t="shared" si="2"/>
        <v>0</v>
      </c>
      <c r="O90" s="54" t="e">
        <f>VLOOKUP(C90,Deaths_since_10!H:I,2,FALSE)</f>
        <v>#N/A</v>
      </c>
      <c r="P90" s="58" t="e">
        <f ca="1">OFFSET(CumulativeDead!A90,-A90,MATCH(Country_Data!O90,CumulativeDead!B90:BT90,0))</f>
        <v>#N/A</v>
      </c>
      <c r="Q90" s="54" t="e">
        <f t="shared" ca="1" si="3"/>
        <v>#N/A</v>
      </c>
    </row>
    <row r="91" spans="1:17" x14ac:dyDescent="0.3">
      <c r="A91" s="54">
        <v>90</v>
      </c>
      <c r="B91" s="57" t="s">
        <v>51</v>
      </c>
      <c r="C91" s="57" t="s">
        <v>51</v>
      </c>
      <c r="D91" s="54" t="e">
        <f>VLOOKUP(C91,Days_Since_100_active!H:I,2,FALSE)</f>
        <v>#N/A</v>
      </c>
      <c r="E91" s="58" t="e">
        <f ca="1">OFFSET(CumulativeActive!A91,-A91,MATCH(Country_Data!D91,CumulativeActive!B91:BT91,0))</f>
        <v>#N/A</v>
      </c>
      <c r="F91" s="43">
        <f>MAX(CumulativeConfirmed!91:91)</f>
        <v>84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515</v>
      </c>
      <c r="M91" s="43" t="e">
        <v>#VALUE!</v>
      </c>
      <c r="N91" s="71">
        <f t="shared" si="2"/>
        <v>0</v>
      </c>
      <c r="O91" s="54" t="e">
        <f>VLOOKUP(C91,Deaths_since_10!H:I,2,FALSE)</f>
        <v>#N/A</v>
      </c>
      <c r="P91" s="58" t="e">
        <f ca="1">OFFSET(CumulativeDead!A91,-A91,MATCH(Country_Data!O91,CumulativeDead!B91:BT91,0))</f>
        <v>#N/A</v>
      </c>
      <c r="Q91" s="54" t="e">
        <f t="shared" ca="1" si="3"/>
        <v>#N/A</v>
      </c>
    </row>
    <row r="92" spans="1:17" x14ac:dyDescent="0.3">
      <c r="A92" s="54">
        <v>91</v>
      </c>
      <c r="B92" s="57" t="s">
        <v>106</v>
      </c>
      <c r="C92" s="57" t="s">
        <v>106</v>
      </c>
      <c r="D92" s="54">
        <f>VLOOKUP(C92,Days_Since_100_active!H:I,2,FALSE)</f>
        <v>110</v>
      </c>
      <c r="E92" s="58">
        <f ca="1">OFFSET(CumulativeActive!A92,-A92,MATCH(Country_Data!D92,CumulativeActive!B92:BT92,0))</f>
        <v>43911</v>
      </c>
      <c r="F92" s="43">
        <f>MAX(CumulativeConfirmed!92:92)</f>
        <v>202</v>
      </c>
      <c r="G92" s="43">
        <f>MAX(CumulativeRecovered!92:92)</f>
        <v>0</v>
      </c>
      <c r="H92" s="43">
        <f>MAX(CumulativeDead!92:92)</f>
        <v>3</v>
      </c>
      <c r="K92" s="43">
        <v>10847910</v>
      </c>
      <c r="L92" s="54" t="s">
        <v>515</v>
      </c>
      <c r="M92" s="43" t="e">
        <v>#VALUE!</v>
      </c>
      <c r="N92" s="71">
        <f t="shared" si="2"/>
        <v>1.4851485148514851E-2</v>
      </c>
      <c r="O92" s="54" t="e">
        <f>VLOOKUP(C92,Deaths_since_10!H:I,2,FALSE)</f>
        <v>#N/A</v>
      </c>
      <c r="P92" s="58" t="e">
        <f ca="1">OFFSET(CumulativeDead!A92,-A92,MATCH(Country_Data!O92,CumulativeDead!B92:BT92,0))</f>
        <v>#N/A</v>
      </c>
      <c r="Q92" s="54" t="e">
        <f t="shared" ca="1" si="3"/>
        <v>#N/A</v>
      </c>
    </row>
    <row r="93" spans="1:17" x14ac:dyDescent="0.3">
      <c r="A93" s="54">
        <v>92</v>
      </c>
      <c r="B93" s="57" t="s">
        <v>176</v>
      </c>
      <c r="C93" s="57" t="s">
        <v>176</v>
      </c>
      <c r="D93" s="54" t="e">
        <f>VLOOKUP(C93,Days_Since_100_active!H:I,2,FALSE)</f>
        <v>#N/A</v>
      </c>
      <c r="E93" s="58" t="e">
        <f ca="1">OFFSET(CumulativeActive!A93,-A93,MATCH(Country_Data!D93,CumulativeActive!B93:BT93,0))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515</v>
      </c>
      <c r="M93" s="43" t="e">
        <v>#VALUE!</v>
      </c>
      <c r="N93" s="71" t="e">
        <f t="shared" si="2"/>
        <v>#DIV/0!</v>
      </c>
      <c r="O93" s="54" t="e">
        <f>VLOOKUP(C93,Deaths_since_10!H:I,2,FALSE)</f>
        <v>#N/A</v>
      </c>
      <c r="P93" s="58" t="e">
        <f ca="1">OFFSET(CumulativeDead!A93,-A93,MATCH(Country_Data!O93,CumulativeDead!B93:BT93,0))</f>
        <v>#N/A</v>
      </c>
      <c r="Q93" s="54" t="e">
        <f t="shared" ca="1" si="3"/>
        <v>#N/A</v>
      </c>
    </row>
    <row r="94" spans="1:17" x14ac:dyDescent="0.3">
      <c r="A94" s="54">
        <v>93</v>
      </c>
      <c r="B94" s="57" t="s">
        <v>95</v>
      </c>
      <c r="C94" s="57" t="s">
        <v>95</v>
      </c>
      <c r="D94" s="54" t="e">
        <f>VLOOKUP(C94,Days_Since_100_active!H:I,2,FALSE)</f>
        <v>#N/A</v>
      </c>
      <c r="E94" s="58" t="e">
        <f ca="1">OFFSET(CumulativeActive!A94,-A94,MATCH(Country_Data!D94,CumulativeActive!B94:BT94,0))</f>
        <v>#N/A</v>
      </c>
      <c r="F94" s="43">
        <f>MAX(CumulativeConfirmed!94:94)</f>
        <v>66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515</v>
      </c>
      <c r="M94" s="43" t="e">
        <v>#VALUE!</v>
      </c>
      <c r="N94" s="71">
        <f t="shared" si="2"/>
        <v>0</v>
      </c>
      <c r="O94" s="54" t="e">
        <f>VLOOKUP(C94,Deaths_since_10!H:I,2,FALSE)</f>
        <v>#N/A</v>
      </c>
      <c r="P94" s="58" t="e">
        <f ca="1">OFFSET(CumulativeDead!A94,-A94,MATCH(Country_Data!O94,CumulativeDead!B94:BT94,0))</f>
        <v>#N/A</v>
      </c>
      <c r="Q94" s="54" t="e">
        <f t="shared" ca="1" si="3"/>
        <v>#N/A</v>
      </c>
    </row>
    <row r="95" spans="1:17" x14ac:dyDescent="0.3">
      <c r="A95" s="54">
        <v>94</v>
      </c>
      <c r="B95" s="57" t="s">
        <v>354</v>
      </c>
      <c r="C95" s="57" t="s">
        <v>354</v>
      </c>
      <c r="D95" s="54" t="e">
        <f>VLOOKUP(C95,Days_Since_100_active!H:I,2,FALSE)</f>
        <v>#N/A</v>
      </c>
      <c r="E95" s="58" t="e">
        <f ca="1">OFFSET(CumulativeActive!A95,-A95,MATCH(Country_Data!D95,CumulativeActive!B95:BT95,0))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515</v>
      </c>
      <c r="M95" s="43" t="e">
        <v>#N/A</v>
      </c>
      <c r="N95" s="71" t="e">
        <f t="shared" si="2"/>
        <v>#DIV/0!</v>
      </c>
      <c r="O95" s="54" t="e">
        <f>VLOOKUP(C95,Deaths_since_10!H:I,2,FALSE)</f>
        <v>#N/A</v>
      </c>
      <c r="P95" s="58" t="e">
        <f ca="1">OFFSET(CumulativeDead!A95,-A95,MATCH(Country_Data!O95,CumulativeDead!B95:BT95,0))</f>
        <v>#N/A</v>
      </c>
      <c r="Q95" s="54" t="e">
        <f t="shared" ca="1" si="3"/>
        <v>#N/A</v>
      </c>
    </row>
    <row r="96" spans="1:17" x14ac:dyDescent="0.3">
      <c r="A96" s="54">
        <v>95</v>
      </c>
      <c r="B96" s="57" t="s">
        <v>355</v>
      </c>
      <c r="C96" s="57" t="s">
        <v>355</v>
      </c>
      <c r="D96" s="54">
        <f>VLOOKUP(C96,Days_Since_100_active!H:I,2,FALSE)</f>
        <v>189</v>
      </c>
      <c r="E96" s="58">
        <f ca="1">OFFSET(CumulativeActive!A96,-A96,MATCH(Country_Data!D96,CumulativeActive!B96:BT96,0))</f>
        <v>43909</v>
      </c>
      <c r="F96" s="43">
        <f>MAX(CumulativeConfirmed!96:96)</f>
        <v>1236</v>
      </c>
      <c r="G96" s="43">
        <f>MAX(CumulativeRecovered!96:96)</f>
        <v>0</v>
      </c>
      <c r="H96" s="43">
        <f>MAX(CumulativeDead!96:96)</f>
        <v>30</v>
      </c>
      <c r="K96" s="43">
        <v>84339067</v>
      </c>
      <c r="L96" s="54" t="s">
        <v>515</v>
      </c>
      <c r="M96" s="43" t="e">
        <v>#VALUE!</v>
      </c>
      <c r="N96" s="71">
        <f t="shared" si="2"/>
        <v>2.4271844660194174E-2</v>
      </c>
      <c r="O96" s="54">
        <f>VLOOKUP(C96,Deaths_since_10!H:I,2,FALSE)</f>
        <v>9</v>
      </c>
      <c r="P96" s="58">
        <f ca="1">OFFSET(CumulativeDead!A96,-A96,MATCH(Country_Data!O96,CumulativeDead!B96:BT96,0))</f>
        <v>43911</v>
      </c>
      <c r="Q96" s="54">
        <f t="shared" ca="1" si="3"/>
        <v>2</v>
      </c>
    </row>
    <row r="97" spans="1:17" x14ac:dyDescent="0.3">
      <c r="A97" s="54">
        <v>96</v>
      </c>
      <c r="B97" s="57" t="s">
        <v>410</v>
      </c>
      <c r="C97" s="57" t="s">
        <v>410</v>
      </c>
      <c r="D97" s="54" t="e">
        <f>VLOOKUP(C97,Days_Since_100_active!H:I,2,FALSE)</f>
        <v>#N/A</v>
      </c>
      <c r="E97" s="58" t="e">
        <f ca="1">OFFSET(CumulativeActive!A97,-A97,MATCH(Country_Data!D97,CumulativeActive!B97:BT97,0))</f>
        <v>#N/A</v>
      </c>
      <c r="F97" s="43">
        <f>MAX(CumulativeConfirmed!97:97)</f>
        <v>35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515</v>
      </c>
      <c r="M97" s="43" t="e">
        <v>#VALUE!</v>
      </c>
      <c r="N97" s="71">
        <f t="shared" si="2"/>
        <v>2.8571428571428571E-2</v>
      </c>
      <c r="O97" s="54" t="e">
        <f>VLOOKUP(C97,Deaths_since_10!H:I,2,FALSE)</f>
        <v>#N/A</v>
      </c>
      <c r="P97" s="58" t="e">
        <f ca="1">OFFSET(CumulativeDead!A97,-A97,MATCH(Country_Data!O97,CumulativeDead!B97:BT97,0))</f>
        <v>#N/A</v>
      </c>
      <c r="Q97" s="54" t="e">
        <f t="shared" ca="1" si="3"/>
        <v>#N/A</v>
      </c>
    </row>
    <row r="98" spans="1:17" x14ac:dyDescent="0.3">
      <c r="A98" s="54">
        <v>97</v>
      </c>
      <c r="B98" s="57" t="s">
        <v>413</v>
      </c>
      <c r="C98" s="57" t="s">
        <v>413</v>
      </c>
      <c r="D98" s="54" t="e">
        <f>VLOOKUP(C98,Days_Since_100_active!H:I,2,FALSE)</f>
        <v>#N/A</v>
      </c>
      <c r="E98" s="58" t="e">
        <f ca="1">OFFSET(CumulativeActive!A98,-A98,MATCH(Country_Data!D98,CumulativeActive!B98:BT98,0))</f>
        <v>#N/A</v>
      </c>
      <c r="F98" s="43">
        <f>MAX(CumulativeConfirmed!98:98)</f>
        <v>60</v>
      </c>
      <c r="G98" s="43">
        <f>MAX(CumulativeRecovered!98:98)</f>
        <v>0</v>
      </c>
      <c r="H98" s="43">
        <f>MAX(CumulativeDead!98:98)</f>
        <v>3</v>
      </c>
      <c r="K98" s="43">
        <v>18776707</v>
      </c>
      <c r="L98" s="54" t="s">
        <v>515</v>
      </c>
      <c r="M98" s="43" t="e">
        <v>#VALUE!</v>
      </c>
      <c r="N98" s="71">
        <f t="shared" si="2"/>
        <v>0.05</v>
      </c>
      <c r="O98" s="54" t="e">
        <f>VLOOKUP(C98,Deaths_since_10!H:I,2,FALSE)</f>
        <v>#N/A</v>
      </c>
      <c r="P98" s="58" t="e">
        <f ca="1">OFFSET(CumulativeDead!A98,-A98,MATCH(Country_Data!O98,CumulativeDead!B98:BT98,0))</f>
        <v>#N/A</v>
      </c>
      <c r="Q98" s="54" t="e">
        <f t="shared" ca="1" si="3"/>
        <v>#N/A</v>
      </c>
    </row>
    <row r="99" spans="1:17" x14ac:dyDescent="0.3">
      <c r="A99" s="54">
        <v>98</v>
      </c>
      <c r="B99" s="57" t="s">
        <v>202</v>
      </c>
      <c r="C99" s="57" t="s">
        <v>202</v>
      </c>
      <c r="D99" s="54" t="e">
        <f>VLOOKUP(C99,Days_Since_100_active!H:I,2,FALSE)</f>
        <v>#N/A</v>
      </c>
      <c r="E99" s="58" t="e">
        <f ca="1">OFFSET(CumulativeActive!A99,-A99,MATCH(Country_Data!D99,CumulativeActive!B99:BT99,0))</f>
        <v>#N/A</v>
      </c>
      <c r="F99" s="43">
        <f>MAX(CumulativeConfirmed!99:99)</f>
        <v>27</v>
      </c>
      <c r="G99" s="43">
        <f>MAX(CumulativeRecovered!99:99)</f>
        <v>3</v>
      </c>
      <c r="H99" s="43">
        <f>MAX(CumulativeDead!99:99)</f>
        <v>2</v>
      </c>
      <c r="K99" s="43">
        <v>164689383</v>
      </c>
      <c r="L99" s="54" t="s">
        <v>515</v>
      </c>
      <c r="M99" s="43" t="e">
        <v>#VALUE!</v>
      </c>
      <c r="N99" s="71">
        <f t="shared" si="2"/>
        <v>7.407407407407407E-2</v>
      </c>
      <c r="O99" s="54" t="e">
        <f>VLOOKUP(C99,Deaths_since_10!H:I,2,FALSE)</f>
        <v>#N/A</v>
      </c>
      <c r="P99" s="58" t="e">
        <f ca="1">OFFSET(CumulativeDead!A99,-A99,MATCH(Country_Data!O99,CumulativeDead!B99:BT99,0))</f>
        <v>#N/A</v>
      </c>
      <c r="Q99" s="54" t="e">
        <f t="shared" ca="1" si="3"/>
        <v>#N/A</v>
      </c>
    </row>
    <row r="100" spans="1:17" x14ac:dyDescent="0.3">
      <c r="A100" s="54">
        <v>99</v>
      </c>
      <c r="B100" s="57" t="s">
        <v>346</v>
      </c>
      <c r="C100" s="57" t="s">
        <v>346</v>
      </c>
      <c r="D100" s="54" t="e">
        <f>VLOOKUP(C100,Days_Since_100_active!H:I,2,FALSE)</f>
        <v>#N/A</v>
      </c>
      <c r="E100" s="58" t="e">
        <f ca="1">OFFSET(CumulativeActive!A100,-A100,MATCH(Country_Data!D100,CumulativeActive!B100:BT100,0))</f>
        <v>#N/A</v>
      </c>
      <c r="F100" s="43">
        <f>MAX(CumulativeConfirmed!100:100)</f>
        <v>24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515</v>
      </c>
      <c r="M100" s="43" t="e">
        <v>#VALUE!</v>
      </c>
      <c r="N100" s="71">
        <f t="shared" si="2"/>
        <v>0</v>
      </c>
      <c r="O100" s="54" t="e">
        <f>VLOOKUP(C100,Deaths_since_10!H:I,2,FALSE)</f>
        <v>#N/A</v>
      </c>
      <c r="P100" s="58" t="e">
        <f ca="1">OFFSET(CumulativeDead!A100,-A100,MATCH(Country_Data!O100,CumulativeDead!B100:BT100,0))</f>
        <v>#N/A</v>
      </c>
      <c r="Q100" s="54" t="e">
        <f t="shared" ca="1" si="3"/>
        <v>#N/A</v>
      </c>
    </row>
    <row r="101" spans="1:17" x14ac:dyDescent="0.3">
      <c r="A101" s="54">
        <v>100</v>
      </c>
      <c r="B101" s="57" t="s">
        <v>180</v>
      </c>
      <c r="C101" s="57" t="s">
        <v>180</v>
      </c>
      <c r="D101" s="54" t="e">
        <f>VLOOKUP(C101,Days_Since_100_active!H:I,2,FALSE)</f>
        <v>#N/A</v>
      </c>
      <c r="E101" s="58" t="e">
        <f ca="1">OFFSET(CumulativeActive!A101,-A101,MATCH(Country_Data!D101,CumulativeActive!B101:BT101,0))</f>
        <v>#N/A</v>
      </c>
      <c r="F101" s="43">
        <f>MAX(CumulativeConfirmed!101:101)</f>
        <v>37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515</v>
      </c>
      <c r="M101" s="43" t="e">
        <v>#VALUE!</v>
      </c>
      <c r="N101" s="71">
        <f t="shared" si="2"/>
        <v>2.7027027027027029E-2</v>
      </c>
      <c r="O101" s="54" t="e">
        <f>VLOOKUP(C101,Deaths_since_10!H:I,2,FALSE)</f>
        <v>#N/A</v>
      </c>
      <c r="P101" s="58" t="e">
        <f ca="1">OFFSET(CumulativeDead!A101,-A101,MATCH(Country_Data!O101,CumulativeDead!B101:BT101,0))</f>
        <v>#N/A</v>
      </c>
      <c r="Q101" s="54" t="e">
        <f t="shared" ca="1" si="3"/>
        <v>#N/A</v>
      </c>
    </row>
    <row r="102" spans="1:17" x14ac:dyDescent="0.3">
      <c r="A102" s="54">
        <v>101</v>
      </c>
      <c r="B102" s="57" t="s">
        <v>129</v>
      </c>
      <c r="C102" s="57" t="s">
        <v>129</v>
      </c>
      <c r="D102" s="54" t="e">
        <f>VLOOKUP(C102,Days_Since_100_active!H:I,2,FALSE)</f>
        <v>#N/A</v>
      </c>
      <c r="E102" s="58" t="e">
        <f ca="1">OFFSET(CumulativeActive!A102,-A102,MATCH(Country_Data!D102,CumulativeActive!B102:BT102,0))</f>
        <v>#N/A</v>
      </c>
      <c r="F102" s="43">
        <f>MAX(CumulativeConfirmed!102:102)</f>
        <v>73</v>
      </c>
      <c r="G102" s="43">
        <f>MAX(CumulativeRecovered!102:102)</f>
        <v>1</v>
      </c>
      <c r="H102" s="43">
        <f>MAX(CumulativeDead!102:102)</f>
        <v>3</v>
      </c>
      <c r="K102" s="43">
        <v>43733762</v>
      </c>
      <c r="L102" s="54" t="s">
        <v>515</v>
      </c>
      <c r="M102" s="43" t="e">
        <v>#VALUE!</v>
      </c>
      <c r="N102" s="71">
        <f t="shared" si="2"/>
        <v>4.1095890410958902E-2</v>
      </c>
      <c r="O102" s="54" t="e">
        <f>VLOOKUP(C102,Deaths_since_10!H:I,2,FALSE)</f>
        <v>#N/A</v>
      </c>
      <c r="P102" s="58" t="e">
        <f ca="1">OFFSET(CumulativeDead!A102,-A102,MATCH(Country_Data!O102,CumulativeDead!B102:BT102,0))</f>
        <v>#N/A</v>
      </c>
      <c r="Q102" s="54" t="e">
        <f t="shared" ca="1" si="3"/>
        <v>#N/A</v>
      </c>
    </row>
    <row r="103" spans="1:17" x14ac:dyDescent="0.3">
      <c r="A103" s="54">
        <v>102</v>
      </c>
      <c r="B103" s="57" t="s">
        <v>422</v>
      </c>
      <c r="C103" s="57" t="s">
        <v>422</v>
      </c>
      <c r="D103" s="54" t="e">
        <f>VLOOKUP(C103,Days_Since_100_active!H:I,2,FALSE)</f>
        <v>#N/A</v>
      </c>
      <c r="E103" s="58" t="e">
        <f ca="1">OFFSET(CumulativeActive!A103,-A103,MATCH(Country_Data!D103,CumulativeActive!B103:BT103,0))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515</v>
      </c>
      <c r="M103" s="43" t="e">
        <v>#VALUE!</v>
      </c>
      <c r="N103" s="71" t="e">
        <f t="shared" si="2"/>
        <v>#DIV/0!</v>
      </c>
      <c r="O103" s="54" t="e">
        <f>VLOOKUP(C103,Deaths_since_10!H:I,2,FALSE)</f>
        <v>#N/A</v>
      </c>
      <c r="P103" s="58" t="e">
        <f ca="1">OFFSET(CumulativeDead!A103,-A103,MATCH(Country_Data!O103,CumulativeDead!B103:BT103,0))</f>
        <v>#N/A</v>
      </c>
      <c r="Q103" s="54" t="e">
        <f t="shared" ca="1" si="3"/>
        <v>#N/A</v>
      </c>
    </row>
    <row r="104" spans="1:17" x14ac:dyDescent="0.3">
      <c r="A104" s="54">
        <v>103</v>
      </c>
      <c r="B104" s="57" t="s">
        <v>279</v>
      </c>
      <c r="C104" s="57" t="s">
        <v>279</v>
      </c>
      <c r="D104" s="54" t="e">
        <f>VLOOKUP(C104,Days_Since_100_active!H:I,2,FALSE)</f>
        <v>#N/A</v>
      </c>
      <c r="E104" s="58" t="e">
        <f ca="1">OFFSET(CumulativeActive!A104,-A104,MATCH(Country_Data!D104,CumulativeActive!B104:BT104,0))</f>
        <v>#N/A</v>
      </c>
      <c r="F104" s="43">
        <f>MAX(CumulativeConfirmed!104:104)</f>
        <v>75</v>
      </c>
      <c r="G104" s="43">
        <f>MAX(CumulativeRecovered!104:104)</f>
        <v>5</v>
      </c>
      <c r="H104" s="43">
        <f>MAX(CumulativeDead!104:104)</f>
        <v>4</v>
      </c>
      <c r="K104" s="43">
        <v>20903273</v>
      </c>
      <c r="L104" s="54" t="s">
        <v>515</v>
      </c>
      <c r="M104" s="43" t="e">
        <v>#VALUE!</v>
      </c>
      <c r="N104" s="71">
        <f t="shared" si="2"/>
        <v>5.3333333333333337E-2</v>
      </c>
      <c r="O104" s="54" t="e">
        <f>VLOOKUP(C104,Deaths_since_10!H:I,2,FALSE)</f>
        <v>#N/A</v>
      </c>
      <c r="P104" s="58" t="e">
        <f ca="1">OFFSET(CumulativeDead!A104,-A104,MATCH(Country_Data!O104,CumulativeDead!B104:BT104,0))</f>
        <v>#N/A</v>
      </c>
      <c r="Q104" s="54" t="e">
        <f t="shared" ca="1" si="3"/>
        <v>#N/A</v>
      </c>
    </row>
    <row r="105" spans="1:17" x14ac:dyDescent="0.3">
      <c r="A105" s="54">
        <v>104</v>
      </c>
      <c r="B105" s="57" t="s">
        <v>157</v>
      </c>
      <c r="C105" s="57" t="s">
        <v>157</v>
      </c>
      <c r="D105" s="54" t="e">
        <f>VLOOKUP(C105,Days_Since_100_active!H:I,2,FALSE)</f>
        <v>#N/A</v>
      </c>
      <c r="E105" s="58" t="e">
        <f ca="1">OFFSET(CumulativeActive!A105,-A105,MATCH(Country_Data!D105,CumulativeActive!B105:BT105,0))</f>
        <v>#N/A</v>
      </c>
      <c r="F105" s="43">
        <f>MAX(CumulativeConfirmed!105:105)</f>
        <v>40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515</v>
      </c>
      <c r="M105" s="43" t="e">
        <v>#VALUE!</v>
      </c>
      <c r="N105" s="71">
        <f t="shared" si="2"/>
        <v>0</v>
      </c>
      <c r="O105" s="54" t="e">
        <f>VLOOKUP(C105,Deaths_since_10!H:I,2,FALSE)</f>
        <v>#N/A</v>
      </c>
      <c r="P105" s="58" t="e">
        <f ca="1">OFFSET(CumulativeDead!A105,-A105,MATCH(Country_Data!O105,CumulativeDead!B105:BT105,0))</f>
        <v>#N/A</v>
      </c>
      <c r="Q105" s="54" t="e">
        <f t="shared" ca="1" si="3"/>
        <v>#N/A</v>
      </c>
    </row>
    <row r="106" spans="1:17" x14ac:dyDescent="0.3">
      <c r="A106" s="54">
        <v>105</v>
      </c>
      <c r="B106" s="57" t="s">
        <v>351</v>
      </c>
      <c r="C106" s="57" t="s">
        <v>351</v>
      </c>
      <c r="D106" s="54" t="e">
        <f>VLOOKUP(C106,Days_Since_100_active!H:I,2,FALSE)</f>
        <v>#N/A</v>
      </c>
      <c r="E106" s="58" t="e">
        <f ca="1">OFFSET(CumulativeActive!A106,-A106,MATCH(Country_Data!D106,CumulativeActive!B106:BT106,0))</f>
        <v>#N/A</v>
      </c>
      <c r="F106" s="43">
        <f>MAX(CumulativeConfirmed!106:106)</f>
        <v>30</v>
      </c>
      <c r="G106" s="43">
        <f>MAX(CumulativeRecovered!106:106)</f>
        <v>0</v>
      </c>
      <c r="H106" s="43">
        <f>MAX(CumulativeDead!106:106)</f>
        <v>1</v>
      </c>
      <c r="K106" s="43" t="e">
        <v>#N/A</v>
      </c>
      <c r="L106" s="54" t="s">
        <v>515</v>
      </c>
      <c r="M106" s="43" t="e">
        <v>#N/A</v>
      </c>
      <c r="N106" s="71">
        <f t="shared" si="2"/>
        <v>3.3333333333333333E-2</v>
      </c>
      <c r="O106" s="54" t="e">
        <f>VLOOKUP(C106,Deaths_since_10!H:I,2,FALSE)</f>
        <v>#N/A</v>
      </c>
      <c r="P106" s="58" t="e">
        <f ca="1">OFFSET(CumulativeDead!A106,-A106,MATCH(Country_Data!O106,CumulativeDead!B106:BT106,0))</f>
        <v>#N/A</v>
      </c>
      <c r="Q106" s="54" t="e">
        <f t="shared" ca="1" si="3"/>
        <v>#N/A</v>
      </c>
    </row>
    <row r="107" spans="1:17" x14ac:dyDescent="0.3">
      <c r="A107" s="54">
        <v>106</v>
      </c>
      <c r="B107" s="57" t="s">
        <v>348</v>
      </c>
      <c r="C107" s="57" t="s">
        <v>348</v>
      </c>
      <c r="D107" s="54" t="e">
        <f>VLOOKUP(C107,Days_Since_100_active!H:I,2,FALSE)</f>
        <v>#N/A</v>
      </c>
      <c r="E107" s="58" t="e">
        <f ca="1">OFFSET(CumulativeActive!A107,-A107,MATCH(Country_Data!D107,CumulativeActive!B107:BT107,0))</f>
        <v>#N/A</v>
      </c>
      <c r="F107" s="43">
        <f>MAX(CumulativeConfirmed!107:107)</f>
        <v>26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515</v>
      </c>
      <c r="M107" s="43" t="e">
        <v>#VALUE!</v>
      </c>
      <c r="N107" s="71">
        <f t="shared" si="2"/>
        <v>0</v>
      </c>
      <c r="O107" s="54" t="e">
        <f>VLOOKUP(C107,Deaths_since_10!H:I,2,FALSE)</f>
        <v>#N/A</v>
      </c>
      <c r="P107" s="58" t="e">
        <f ca="1">OFFSET(CumulativeDead!A107,-A107,MATCH(Country_Data!O107,CumulativeDead!B107:BT107,0))</f>
        <v>#N/A</v>
      </c>
      <c r="Q107" s="54" t="e">
        <f t="shared" ca="1" si="3"/>
        <v>#N/A</v>
      </c>
    </row>
    <row r="108" spans="1:17" x14ac:dyDescent="0.3">
      <c r="A108" s="54">
        <v>107</v>
      </c>
      <c r="B108" s="57" t="s">
        <v>100</v>
      </c>
      <c r="C108" s="57" t="s">
        <v>100</v>
      </c>
      <c r="D108" s="54" t="e">
        <f>VLOOKUP(C108,Days_Since_100_active!H:I,2,FALSE)</f>
        <v>#N/A</v>
      </c>
      <c r="E108" s="58" t="e">
        <f ca="1">OFFSET(CumulativeActive!A108,-A108,MATCH(Country_Data!D108,CumulativeActive!B108:BT108,0))</f>
        <v>#N/A</v>
      </c>
      <c r="F108" s="43">
        <f>MAX(CumulativeConfirmed!108:108)</f>
        <v>23</v>
      </c>
      <c r="G108" s="43">
        <f>MAX(CumulativeRecovered!108:108)</f>
        <v>1</v>
      </c>
      <c r="H108" s="43">
        <f>MAX(CumulativeDead!108:108)</f>
        <v>0</v>
      </c>
      <c r="K108" s="43">
        <v>39242</v>
      </c>
      <c r="L108" s="54" t="s">
        <v>515</v>
      </c>
      <c r="M108" s="43" t="e">
        <v>#VALUE!</v>
      </c>
      <c r="N108" s="71">
        <f t="shared" si="2"/>
        <v>0</v>
      </c>
      <c r="O108" s="54" t="e">
        <f>VLOOKUP(C108,Deaths_since_10!H:I,2,FALSE)</f>
        <v>#N/A</v>
      </c>
      <c r="P108" s="58" t="e">
        <f ca="1">OFFSET(CumulativeDead!A108,-A108,MATCH(Country_Data!O108,CumulativeDead!B108:BT108,0))</f>
        <v>#N/A</v>
      </c>
      <c r="Q108" s="54" t="e">
        <f t="shared" ca="1" si="3"/>
        <v>#N/A</v>
      </c>
    </row>
    <row r="109" spans="1:17" x14ac:dyDescent="0.3">
      <c r="A109" s="54">
        <v>108</v>
      </c>
      <c r="B109" s="57" t="s">
        <v>96</v>
      </c>
      <c r="C109" s="57" t="s">
        <v>96</v>
      </c>
      <c r="D109" s="54" t="e">
        <f>VLOOKUP(C109,Days_Since_100_active!H:I,2,FALSE)</f>
        <v>#N/A</v>
      </c>
      <c r="E109" s="58" t="e">
        <f ca="1">OFFSET(CumulativeActive!A109,-A109,MATCH(Country_Data!D109,CumulativeActive!B109:BT109,0))</f>
        <v>#N/A</v>
      </c>
      <c r="F109" s="43">
        <f>MAX(CumulativeConfirmed!109:109)</f>
        <v>30</v>
      </c>
      <c r="G109" s="43">
        <f>MAX(CumulativeRecovered!109:109)</f>
        <v>2</v>
      </c>
      <c r="H109" s="43">
        <f>MAX(CumulativeDead!109:109)</f>
        <v>0</v>
      </c>
      <c r="K109" s="43">
        <v>206139589</v>
      </c>
      <c r="L109" s="54" t="s">
        <v>515</v>
      </c>
      <c r="M109" s="43" t="e">
        <v>#VALUE!</v>
      </c>
      <c r="N109" s="71">
        <f t="shared" si="2"/>
        <v>0</v>
      </c>
      <c r="O109" s="54" t="e">
        <f>VLOOKUP(C109,Deaths_since_10!H:I,2,FALSE)</f>
        <v>#N/A</v>
      </c>
      <c r="P109" s="58" t="e">
        <f ca="1">OFFSET(CumulativeDead!A109,-A109,MATCH(Country_Data!O109,CumulativeDead!B109:BT109,0))</f>
        <v>#N/A</v>
      </c>
      <c r="Q109" s="54" t="e">
        <f t="shared" ca="1" si="3"/>
        <v>#N/A</v>
      </c>
    </row>
    <row r="110" spans="1:17" x14ac:dyDescent="0.3">
      <c r="A110" s="54">
        <v>109</v>
      </c>
      <c r="B110" s="57" t="s">
        <v>109</v>
      </c>
      <c r="C110" s="57" t="s">
        <v>109</v>
      </c>
      <c r="D110" s="54">
        <f>VLOOKUP(C110,Days_Since_100_active!H:I,2,FALSE)</f>
        <v>111</v>
      </c>
      <c r="E110" s="58">
        <f ca="1">OFFSET(CumulativeActive!A110,-A110,MATCH(Country_Data!D110,CumulativeActive!B110:BT110,0))</f>
        <v>43912</v>
      </c>
      <c r="F110" s="43">
        <f>MAX(CumulativeConfirmed!110:110)</f>
        <v>113</v>
      </c>
      <c r="G110" s="43">
        <f>MAX(CumulativeRecovered!110:110)</f>
        <v>1</v>
      </c>
      <c r="H110" s="43">
        <f>MAX(CumulativeDead!110:110)</f>
        <v>1</v>
      </c>
      <c r="K110" s="43">
        <v>77265</v>
      </c>
      <c r="L110" s="54" t="s">
        <v>515</v>
      </c>
      <c r="M110" s="43" t="e">
        <v>#VALUE!</v>
      </c>
      <c r="N110" s="71">
        <f t="shared" si="2"/>
        <v>8.8495575221238937E-3</v>
      </c>
      <c r="O110" s="54" t="e">
        <f>VLOOKUP(C110,Deaths_since_10!H:I,2,FALSE)</f>
        <v>#N/A</v>
      </c>
      <c r="P110" s="58" t="e">
        <f ca="1">OFFSET(CumulativeDead!A110,-A110,MATCH(Country_Data!O110,CumulativeDead!B110:BT110,0))</f>
        <v>#N/A</v>
      </c>
      <c r="Q110" s="54" t="e">
        <f t="shared" ca="1" si="3"/>
        <v>#N/A</v>
      </c>
    </row>
    <row r="111" spans="1:17" x14ac:dyDescent="0.3">
      <c r="A111" s="54">
        <v>110</v>
      </c>
      <c r="B111" s="57" t="s">
        <v>424</v>
      </c>
      <c r="C111" s="57" t="s">
        <v>424</v>
      </c>
      <c r="D111" s="54" t="e">
        <f>VLOOKUP(C111,Days_Since_100_active!H:I,2,FALSE)</f>
        <v>#N/A</v>
      </c>
      <c r="E111" s="58" t="e">
        <f ca="1">OFFSET(CumulativeActive!A111,-A111,MATCH(Country_Data!D111,CumulativeActive!B111:BT111,0))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515</v>
      </c>
      <c r="M111" s="43" t="e">
        <v>#VALUE!</v>
      </c>
      <c r="N111" s="71">
        <f t="shared" si="2"/>
        <v>0</v>
      </c>
      <c r="O111" s="54" t="e">
        <f>VLOOKUP(C111,Deaths_since_10!H:I,2,FALSE)</f>
        <v>#N/A</v>
      </c>
      <c r="P111" s="58" t="e">
        <f ca="1">OFFSET(CumulativeDead!A111,-A111,MATCH(Country_Data!O111,CumulativeDead!B111:BT111,0))</f>
        <v>#N/A</v>
      </c>
      <c r="Q111" s="54" t="e">
        <f t="shared" ca="1" si="3"/>
        <v>#N/A</v>
      </c>
    </row>
    <row r="112" spans="1:17" x14ac:dyDescent="0.3">
      <c r="A112" s="54">
        <v>111</v>
      </c>
      <c r="B112" s="57" t="s">
        <v>156</v>
      </c>
      <c r="C112" s="57" t="s">
        <v>156</v>
      </c>
      <c r="D112" s="54" t="e">
        <f>VLOOKUP(C112,Days_Since_100_active!H:I,2,FALSE)</f>
        <v>#N/A</v>
      </c>
      <c r="E112" s="58" t="e">
        <f ca="1">OFFSET(CumulativeActive!A112,-A112,MATCH(Country_Data!D112,CumulativeActive!B112:BT112,0))</f>
        <v>#N/A</v>
      </c>
      <c r="F112" s="43">
        <f>MAX(CumulativeConfirmed!112:112)</f>
        <v>2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515</v>
      </c>
      <c r="M112" s="43" t="e">
        <v>#VALUE!</v>
      </c>
      <c r="N112" s="71">
        <f t="shared" si="2"/>
        <v>0</v>
      </c>
      <c r="O112" s="54" t="e">
        <f>VLOOKUP(C112,Deaths_since_10!H:I,2,FALSE)</f>
        <v>#N/A</v>
      </c>
      <c r="P112" s="58" t="e">
        <f ca="1">OFFSET(CumulativeDead!A112,-A112,MATCH(Country_Data!O112,CumulativeDead!B112:BT112,0))</f>
        <v>#N/A</v>
      </c>
      <c r="Q112" s="54" t="e">
        <f t="shared" ca="1" si="3"/>
        <v>#N/A</v>
      </c>
    </row>
    <row r="113" spans="1:17" x14ac:dyDescent="0.3">
      <c r="A113" s="54">
        <v>112</v>
      </c>
      <c r="B113" s="57" t="s">
        <v>415</v>
      </c>
      <c r="C113" s="57" t="s">
        <v>415</v>
      </c>
      <c r="D113" s="54" t="e">
        <f>VLOOKUP(C113,Days_Since_100_active!H:I,2,FALSE)</f>
        <v>#N/A</v>
      </c>
      <c r="E113" s="58" t="e">
        <f ca="1">OFFSET(CumulativeActive!A113,-A113,MATCH(Country_Data!D113,CumulativeActive!B113:BT113,0))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515</v>
      </c>
      <c r="M113" s="43" t="e">
        <v>#VALUE!</v>
      </c>
      <c r="N113" s="71" t="e">
        <f t="shared" si="2"/>
        <v>#DIV/0!</v>
      </c>
      <c r="O113" s="54" t="e">
        <f>VLOOKUP(C113,Deaths_since_10!H:I,2,FALSE)</f>
        <v>#N/A</v>
      </c>
      <c r="P113" s="58" t="e">
        <f ca="1">OFFSET(CumulativeDead!A113,-A113,MATCH(Country_Data!O113,CumulativeDead!B113:BT113,0))</f>
        <v>#N/A</v>
      </c>
      <c r="Q113" s="54" t="e">
        <f t="shared" ca="1" si="3"/>
        <v>#N/A</v>
      </c>
    </row>
    <row r="114" spans="1:17" x14ac:dyDescent="0.3">
      <c r="A114" s="54">
        <v>113</v>
      </c>
      <c r="B114" s="57" t="s">
        <v>352</v>
      </c>
      <c r="C114" s="57" t="s">
        <v>352</v>
      </c>
      <c r="D114" s="54" t="e">
        <f>VLOOKUP(C114,Days_Since_100_active!H:I,2,FALSE)</f>
        <v>#N/A</v>
      </c>
      <c r="E114" s="58" t="e">
        <f ca="1">OFFSET(CumulativeActive!A114,-A114,MATCH(Country_Data!D114,CumulativeActive!B114:BT114,0))</f>
        <v>#N/A</v>
      </c>
      <c r="F114" s="43">
        <f>MAX(CumulativeConfirmed!114:114)</f>
        <v>14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515</v>
      </c>
      <c r="M114" s="43" t="e">
        <v>#N/A</v>
      </c>
      <c r="N114" s="71">
        <f t="shared" si="2"/>
        <v>0</v>
      </c>
      <c r="O114" s="54" t="e">
        <f>VLOOKUP(C114,Deaths_since_10!H:I,2,FALSE)</f>
        <v>#N/A</v>
      </c>
      <c r="P114" s="58" t="e">
        <f ca="1">OFFSET(CumulativeDead!A114,-A114,MATCH(Country_Data!O114,CumulativeDead!B114:BT114,0))</f>
        <v>#N/A</v>
      </c>
      <c r="Q114" s="54" t="e">
        <f t="shared" ca="1" si="3"/>
        <v>#N/A</v>
      </c>
    </row>
    <row r="115" spans="1:17" x14ac:dyDescent="0.3">
      <c r="A115" s="54">
        <v>114</v>
      </c>
      <c r="B115" s="57" t="s">
        <v>419</v>
      </c>
      <c r="C115" s="57" t="s">
        <v>419</v>
      </c>
      <c r="D115" s="54" t="e">
        <f>VLOOKUP(C115,Days_Since_100_active!H:I,2,FALSE)</f>
        <v>#N/A</v>
      </c>
      <c r="E115" s="58" t="e">
        <f ca="1">OFFSET(CumulativeActive!A115,-A115,MATCH(Country_Data!D115,CumulativeActive!B115:BT115,0))</f>
        <v>#N/A</v>
      </c>
      <c r="F115" s="43">
        <f>MAX(CumulativeConfirmed!115:115)</f>
        <v>11</v>
      </c>
      <c r="G115" s="43">
        <f>MAX(CumulativeRecovered!115:115)</f>
        <v>4</v>
      </c>
      <c r="H115" s="43">
        <f>MAX(CumulativeDead!115:115)</f>
        <v>0</v>
      </c>
      <c r="K115" s="43">
        <v>114963588</v>
      </c>
      <c r="L115" s="54" t="s">
        <v>515</v>
      </c>
      <c r="M115" s="43" t="e">
        <v>#VALUE!</v>
      </c>
      <c r="N115" s="71">
        <f t="shared" si="2"/>
        <v>0</v>
      </c>
      <c r="O115" s="54" t="e">
        <f>VLOOKUP(C115,Deaths_since_10!H:I,2,FALSE)</f>
        <v>#N/A</v>
      </c>
      <c r="P115" s="58" t="e">
        <f ca="1">OFFSET(CumulativeDead!A115,-A115,MATCH(Country_Data!O115,CumulativeDead!B115:BT115,0))</f>
        <v>#N/A</v>
      </c>
      <c r="Q115" s="54" t="e">
        <f t="shared" ca="1" si="3"/>
        <v>#N/A</v>
      </c>
    </row>
    <row r="116" spans="1:17" x14ac:dyDescent="0.3">
      <c r="A116" s="54">
        <v>115</v>
      </c>
      <c r="B116" s="57" t="s">
        <v>416</v>
      </c>
      <c r="C116" s="57" t="s">
        <v>416</v>
      </c>
      <c r="D116" s="54" t="e">
        <f>VLOOKUP(C116,Days_Since_100_active!H:I,2,FALSE)</f>
        <v>#N/A</v>
      </c>
      <c r="E116" s="58" t="e">
        <f ca="1">OFFSET(CumulativeActive!A116,-A116,MATCH(Country_Data!D116,CumulativeActive!B116:BT116,0))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515</v>
      </c>
      <c r="M116" s="43" t="e">
        <v>#VALUE!</v>
      </c>
      <c r="N116" s="71" t="e">
        <f t="shared" si="2"/>
        <v>#DIV/0!</v>
      </c>
      <c r="O116" s="54" t="e">
        <f>VLOOKUP(C116,Deaths_since_10!H:I,2,FALSE)</f>
        <v>#N/A</v>
      </c>
      <c r="P116" s="58" t="e">
        <f ca="1">OFFSET(CumulativeDead!A116,-A116,MATCH(Country_Data!O116,CumulativeDead!B116:BT116,0))</f>
        <v>#N/A</v>
      </c>
      <c r="Q116" s="54" t="e">
        <f t="shared" ca="1" si="3"/>
        <v>#N/A</v>
      </c>
    </row>
    <row r="117" spans="1:17" x14ac:dyDescent="0.3">
      <c r="A117" s="54">
        <v>116</v>
      </c>
      <c r="B117" s="57" t="s">
        <v>421</v>
      </c>
      <c r="C117" s="57" t="s">
        <v>421</v>
      </c>
      <c r="D117" s="54" t="e">
        <f>VLOOKUP(C117,Days_Since_100_active!H:I,2,FALSE)</f>
        <v>#N/A</v>
      </c>
      <c r="E117" s="58" t="e">
        <f ca="1">OFFSET(CumulativeActive!A117,-A117,MATCH(Country_Data!D117,CumulativeActive!B117:BT117,0))</f>
        <v>#N/A</v>
      </c>
      <c r="F117" s="43">
        <f>MAX(CumulativeConfirmed!117:117)</f>
        <v>2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515</v>
      </c>
      <c r="M117" s="43" t="e">
        <v>#VALUE!</v>
      </c>
      <c r="N117" s="71">
        <f t="shared" si="2"/>
        <v>0</v>
      </c>
      <c r="O117" s="54" t="e">
        <f>VLOOKUP(C117,Deaths_since_10!H:I,2,FALSE)</f>
        <v>#N/A</v>
      </c>
      <c r="P117" s="58" t="e">
        <f ca="1">OFFSET(CumulativeDead!A117,-A117,MATCH(Country_Data!O117,CumulativeDead!B117:BT117,0))</f>
        <v>#N/A</v>
      </c>
      <c r="Q117" s="54" t="e">
        <f t="shared" ca="1" si="3"/>
        <v>#N/A</v>
      </c>
    </row>
    <row r="118" spans="1:17" x14ac:dyDescent="0.3">
      <c r="A118" s="54">
        <v>117</v>
      </c>
      <c r="B118" s="57" t="s">
        <v>411</v>
      </c>
      <c r="C118" s="57" t="s">
        <v>411</v>
      </c>
      <c r="D118" s="54" t="e">
        <f>VLOOKUP(C118,Days_Since_100_active!H:I,2,FALSE)</f>
        <v>#N/A</v>
      </c>
      <c r="E118" s="58" t="e">
        <f ca="1">OFFSET(CumulativeActive!A118,-A118,MATCH(Country_Data!D118,CumulativeActive!B118:BT118,0))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515</v>
      </c>
      <c r="M118" s="43" t="e">
        <v>#VALUE!</v>
      </c>
      <c r="N118" s="71">
        <f t="shared" si="2"/>
        <v>0.14285714285714285</v>
      </c>
      <c r="O118" s="54" t="e">
        <f>VLOOKUP(C118,Deaths_since_10!H:I,2,FALSE)</f>
        <v>#N/A</v>
      </c>
      <c r="P118" s="58" t="e">
        <f ca="1">OFFSET(CumulativeDead!A118,-A118,MATCH(Country_Data!O118,CumulativeDead!B118:BT118,0))</f>
        <v>#N/A</v>
      </c>
      <c r="Q118" s="54" t="e">
        <f t="shared" ca="1" si="3"/>
        <v>#N/A</v>
      </c>
    </row>
    <row r="119" spans="1:17" x14ac:dyDescent="0.3">
      <c r="A119" s="54">
        <v>118</v>
      </c>
      <c r="B119" s="57" t="s">
        <v>281</v>
      </c>
      <c r="C119" s="57" t="s">
        <v>281</v>
      </c>
      <c r="D119" s="54" t="e">
        <f>VLOOKUP(C119,Days_Since_100_active!H:I,2,FALSE)</f>
        <v>#N/A</v>
      </c>
      <c r="E119" s="58" t="e">
        <f ca="1">OFFSET(CumulativeActive!A119,-A119,MATCH(Country_Data!D119,CumulativeActive!B119:BT119,0))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515</v>
      </c>
      <c r="M119" s="43" t="e">
        <v>#VALUE!</v>
      </c>
      <c r="N119" s="71">
        <f t="shared" si="2"/>
        <v>0</v>
      </c>
      <c r="O119" s="54" t="e">
        <f>VLOOKUP(C119,Deaths_since_10!H:I,2,FALSE)</f>
        <v>#N/A</v>
      </c>
      <c r="P119" s="58" t="e">
        <f ca="1">OFFSET(CumulativeDead!A119,-A119,MATCH(Country_Data!O119,CumulativeDead!B119:BT119,0))</f>
        <v>#N/A</v>
      </c>
      <c r="Q119" s="54" t="e">
        <f t="shared" ca="1" si="3"/>
        <v>#N/A</v>
      </c>
    </row>
    <row r="120" spans="1:17" x14ac:dyDescent="0.3">
      <c r="A120" s="54">
        <v>119</v>
      </c>
      <c r="B120" s="57" t="s">
        <v>125</v>
      </c>
      <c r="C120" s="57" t="s">
        <v>125</v>
      </c>
      <c r="D120" s="54">
        <f>VLOOKUP(C120,Days_Since_100_active!H:I,2,FALSE)</f>
        <v>111</v>
      </c>
      <c r="E120" s="58">
        <f ca="1">OFFSET(CumulativeActive!A120,-A120,MATCH(Country_Data!D120,CumulativeActive!B120:BT120,0))</f>
        <v>43912</v>
      </c>
      <c r="F120" s="43">
        <f>MAX(CumulativeConfirmed!120:120)</f>
        <v>112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515</v>
      </c>
      <c r="M120" s="43" t="e">
        <v>#VALUE!</v>
      </c>
      <c r="N120" s="71">
        <f t="shared" si="2"/>
        <v>0</v>
      </c>
      <c r="O120" s="54" t="e">
        <f>VLOOKUP(C120,Deaths_since_10!H:I,2,FALSE)</f>
        <v>#N/A</v>
      </c>
      <c r="P120" s="58" t="e">
        <f ca="1">OFFSET(CumulativeDead!A120,-A120,MATCH(Country_Data!O120,CumulativeDead!B120:BT120,0))</f>
        <v>#N/A</v>
      </c>
      <c r="Q120" s="54" t="e">
        <f t="shared" ca="1" si="3"/>
        <v>#N/A</v>
      </c>
    </row>
    <row r="121" spans="1:17" x14ac:dyDescent="0.3">
      <c r="A121" s="54">
        <v>120</v>
      </c>
      <c r="B121" s="57" t="s">
        <v>423</v>
      </c>
      <c r="C121" s="57" t="s">
        <v>423</v>
      </c>
      <c r="D121" s="54" t="e">
        <f>VLOOKUP(C121,Days_Since_100_active!H:I,2,FALSE)</f>
        <v>#N/A</v>
      </c>
      <c r="E121" s="58" t="e">
        <f ca="1">OFFSET(CumulativeActive!A121,-A121,MATCH(Country_Data!D121,CumulativeActive!B121:BT121,0))</f>
        <v>#N/A</v>
      </c>
      <c r="F121" s="43">
        <f>MAX(CumulativeConfirmed!121:121)</f>
        <v>15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515</v>
      </c>
      <c r="M121" s="43" t="e">
        <v>#VALUE!</v>
      </c>
      <c r="N121" s="71">
        <f t="shared" si="2"/>
        <v>0</v>
      </c>
      <c r="O121" s="54" t="e">
        <f>VLOOKUP(C121,Deaths_since_10!H:I,2,FALSE)</f>
        <v>#N/A</v>
      </c>
      <c r="P121" s="58" t="e">
        <f ca="1">OFFSET(CumulativeDead!A121,-A121,MATCH(Country_Data!O121,CumulativeDead!B121:BT121,0))</f>
        <v>#N/A</v>
      </c>
      <c r="Q121" s="54" t="e">
        <f t="shared" ca="1" si="3"/>
        <v>#N/A</v>
      </c>
    </row>
    <row r="122" spans="1:17" x14ac:dyDescent="0.3">
      <c r="A122" s="54">
        <v>121</v>
      </c>
      <c r="B122" s="57" t="s">
        <v>136</v>
      </c>
      <c r="C122" s="57" t="s">
        <v>136</v>
      </c>
      <c r="D122" s="54" t="e">
        <f>VLOOKUP(C122,Days_Since_100_active!H:I,2,FALSE)</f>
        <v>#N/A</v>
      </c>
      <c r="E122" s="58" t="e">
        <f ca="1">OFFSET(CumulativeActive!A122,-A122,MATCH(Country_Data!D122,CumulativeActive!B122:BT122,0))</f>
        <v>#N/A</v>
      </c>
      <c r="F122" s="43">
        <f>MAX(CumulativeConfirmed!122:122)</f>
        <v>37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515</v>
      </c>
      <c r="M122" s="43" t="e">
        <v>#VALUE!</v>
      </c>
      <c r="N122" s="71">
        <f t="shared" si="2"/>
        <v>0</v>
      </c>
      <c r="O122" s="54" t="e">
        <f>VLOOKUP(C122,Deaths_since_10!H:I,2,FALSE)</f>
        <v>#N/A</v>
      </c>
      <c r="P122" s="58" t="e">
        <f ca="1">OFFSET(CumulativeDead!A122,-A122,MATCH(Country_Data!O122,CumulativeDead!B122:BT122,0))</f>
        <v>#N/A</v>
      </c>
      <c r="Q122" s="54" t="e">
        <f t="shared" ca="1" si="3"/>
        <v>#N/A</v>
      </c>
    </row>
    <row r="123" spans="1:17" x14ac:dyDescent="0.3">
      <c r="A123" s="54">
        <v>122</v>
      </c>
      <c r="B123" s="57" t="s">
        <v>282</v>
      </c>
      <c r="C123" s="57" t="s">
        <v>282</v>
      </c>
      <c r="D123" s="54" t="e">
        <f>VLOOKUP(C123,Days_Since_100_active!H:I,2,FALSE)</f>
        <v>#N/A</v>
      </c>
      <c r="E123" s="58" t="e">
        <f ca="1">OFFSET(CumulativeActive!A123,-A123,MATCH(Country_Data!D123,CumulativeActive!B123:BT123,0))</f>
        <v>#N/A</v>
      </c>
      <c r="F123" s="43">
        <f>MAX(CumulativeConfirmed!123:123)</f>
        <v>10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515</v>
      </c>
      <c r="M123" s="43" t="e">
        <v>#VALUE!</v>
      </c>
      <c r="N123" s="71">
        <f t="shared" si="2"/>
        <v>0</v>
      </c>
      <c r="O123" s="54" t="e">
        <f>VLOOKUP(C123,Deaths_since_10!H:I,2,FALSE)</f>
        <v>#N/A</v>
      </c>
      <c r="P123" s="58" t="e">
        <f ca="1">OFFSET(CumulativeDead!A123,-A123,MATCH(Country_Data!O123,CumulativeDead!B123:BT123,0))</f>
        <v>#N/A</v>
      </c>
      <c r="Q123" s="54" t="e">
        <f t="shared" ca="1" si="3"/>
        <v>#N/A</v>
      </c>
    </row>
    <row r="124" spans="1:17" x14ac:dyDescent="0.3">
      <c r="A124" s="54">
        <v>123</v>
      </c>
      <c r="B124" s="57" t="s">
        <v>42</v>
      </c>
      <c r="C124" s="57" t="s">
        <v>42</v>
      </c>
      <c r="D124" s="54" t="e">
        <f>VLOOKUP(C124,Days_Since_100_active!H:I,2,FALSE)</f>
        <v>#N/A</v>
      </c>
      <c r="E124" s="58" t="e">
        <f ca="1">OFFSET(CumulativeActive!A124,-A124,MATCH(Country_Data!D124,CumulativeActive!B124:BT124,0))</f>
        <v>#N/A</v>
      </c>
      <c r="F124" s="43">
        <f>MAX(CumulativeConfirmed!124:124)</f>
        <v>2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515</v>
      </c>
      <c r="M124" s="43" t="e">
        <v>#VALUE!</v>
      </c>
      <c r="N124" s="71">
        <f t="shared" si="2"/>
        <v>0</v>
      </c>
      <c r="O124" s="54" t="e">
        <f>VLOOKUP(C124,Deaths_since_10!H:I,2,FALSE)</f>
        <v>#N/A</v>
      </c>
      <c r="P124" s="58" t="e">
        <f ca="1">OFFSET(CumulativeDead!A124,-A124,MATCH(Country_Data!O124,CumulativeDead!B124:BT124,0))</f>
        <v>#N/A</v>
      </c>
      <c r="Q124" s="54" t="e">
        <f t="shared" ca="1" si="3"/>
        <v>#N/A</v>
      </c>
    </row>
    <row r="125" spans="1:17" x14ac:dyDescent="0.3">
      <c r="A125" s="54">
        <v>124</v>
      </c>
      <c r="B125" s="57" t="s">
        <v>420</v>
      </c>
      <c r="C125" s="57" t="s">
        <v>420</v>
      </c>
      <c r="D125" s="54" t="e">
        <f>VLOOKUP(C125,Days_Since_100_active!H:I,2,FALSE)</f>
        <v>#N/A</v>
      </c>
      <c r="E125" s="58" t="e">
        <f ca="1">OFFSET(CumulativeActive!A125,-A125,MATCH(Country_Data!D125,CumulativeActive!B125:BT125,0))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515</v>
      </c>
      <c r="M125" s="43" t="e">
        <v>#VALUE!</v>
      </c>
      <c r="N125" s="71">
        <f t="shared" si="2"/>
        <v>0.5</v>
      </c>
      <c r="O125" s="54" t="e">
        <f>VLOOKUP(C125,Deaths_since_10!H:I,2,FALSE)</f>
        <v>#N/A</v>
      </c>
      <c r="P125" s="58" t="e">
        <f ca="1">OFFSET(CumulativeDead!A125,-A125,MATCH(Country_Data!O125,CumulativeDead!B125:BT125,0))</f>
        <v>#N/A</v>
      </c>
      <c r="Q125" s="54" t="e">
        <f t="shared" ca="1" si="3"/>
        <v>#N/A</v>
      </c>
    </row>
    <row r="126" spans="1:17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VLOOKUP(C126,Days_Since_100_active!H:I,2,FALSE)</f>
        <v>#N/A</v>
      </c>
      <c r="E126" s="58" t="e">
        <f ca="1">OFFSET(CumulativeActive!A126,-A126,MATCH(Country_Data!D126,CumulativeActive!B126:BT126,0))</f>
        <v>#N/A</v>
      </c>
      <c r="G126" s="43">
        <f>MAX(CumulativeRecovered!126:126)</f>
        <v>1</v>
      </c>
      <c r="H126" s="43">
        <f>MAX(CumulativeDead!126:126)</f>
        <v>0</v>
      </c>
      <c r="K126" s="43" t="e">
        <v>#N/A</v>
      </c>
      <c r="L126" s="54" t="s">
        <v>515</v>
      </c>
      <c r="M126" s="43" t="e">
        <v>#N/A</v>
      </c>
      <c r="N126" s="71" t="e">
        <f t="shared" si="2"/>
        <v>#DIV/0!</v>
      </c>
      <c r="O126" s="54" t="e">
        <f>VLOOKUP(C126,Deaths_since_10!H:I,2,FALSE)</f>
        <v>#N/A</v>
      </c>
      <c r="P126" s="58" t="e">
        <f ca="1">OFFSET(CumulativeDead!A126,-A126,MATCH(Country_Data!O126,CumulativeDead!B126:BT126,0))</f>
        <v>#N/A</v>
      </c>
      <c r="Q126" s="54" t="e">
        <f t="shared" ca="1" si="3"/>
        <v>#N/A</v>
      </c>
    </row>
    <row r="127" spans="1:17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515</v>
      </c>
      <c r="M127" s="43" t="e">
        <v>#VALUE!</v>
      </c>
      <c r="N127" s="71" t="e">
        <f t="shared" si="2"/>
        <v>#DIV/0!</v>
      </c>
      <c r="O127" s="54" t="e">
        <f>VLOOKUP(C127,Deaths_since_10!H:I,2,FALSE)</f>
        <v>#N/A</v>
      </c>
      <c r="P127" s="58" t="e">
        <f ca="1">OFFSET(CumulativeDead!A127,-A127,MATCH(Country_Data!O127,CumulativeDead!B127:BT127,0))</f>
        <v>#N/A</v>
      </c>
      <c r="Q127" s="54" t="e">
        <f t="shared" ca="1" si="3"/>
        <v>#N/A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81397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59138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21638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8897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28768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24873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12726</v>
      </c>
      <c r="BI8">
        <f>SUMIF(ConfirmedRaw!$B:$B,$A8,ConfirmedRaw!BL:BL)</f>
        <v>14431</v>
      </c>
      <c r="BJ8">
        <f>SUMIF(ConfirmedRaw!$B:$B,$A8,ConfirmedRaw!BM:BM)</f>
        <v>16176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33272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7245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2383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1934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1514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4216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5741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1086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712</v>
      </c>
      <c r="BJ17">
        <f>SUMIF(ConfirmedRaw!$B:$B,$A17,ConfirmedRaw!BM:BM)</f>
        <v>712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3401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3244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494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1314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455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1306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1278</v>
      </c>
      <c r="BJ24">
        <f>SUMIF(ConfirmedRaw!$B:$B,$A24,ConfirmedRaw!BM:BM)</f>
        <v>1465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624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332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1071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626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1593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1120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414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568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1600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233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906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433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511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153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396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327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188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160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326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248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599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514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634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380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169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113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367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632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88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222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798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89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254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185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225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776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363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76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245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201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54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274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187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134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131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55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789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139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75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65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95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114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126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231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90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251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67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13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194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16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40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115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131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94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22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82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84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202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66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1236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35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60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27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24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32</v>
      </c>
      <c r="BI101">
        <f>SUMIF(ConfirmedRaw!$B:$B,$A101,ConfirmedRaw!BL:BL)</f>
        <v>32</v>
      </c>
      <c r="BJ101">
        <f>SUMIF(ConfirmedRaw!$B:$B,$A101,ConfirmedRaw!BM:BM)</f>
        <v>37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73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75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40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30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26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23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30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113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1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2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14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11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2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7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1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112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15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37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10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2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2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16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T2" sqref="T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5770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46638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12022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5884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24421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24513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12264</v>
      </c>
      <c r="BI8">
        <f>CumulativeConfirmed!BI8-CumulativeRecovered!BI8-CumulativeDead!BI8</f>
        <v>13857</v>
      </c>
      <c r="BJ8">
        <f>CumulativeConfirmed!BJ8-CumulativeRecovered!BJ8-CumulativeDead!BJ8</f>
        <v>13296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32855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7016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2375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1897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1500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4034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5392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811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379</v>
      </c>
      <c r="BJ17">
        <f>CumulativeConfirmed!BJ17-CumulativeRecovered!BJ17-CumulativeDead!BJ17</f>
        <v>379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3063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3219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461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1219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309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1157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1249</v>
      </c>
      <c r="BJ24">
        <f>CumulativeConfirmed!BJ24-CumulativeRecovered!BJ24-CumulativeDead!BJ24</f>
        <v>1434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590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181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1033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615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1566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1113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412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531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1581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156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897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366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495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113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362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257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161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136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324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236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554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437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626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338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139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96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351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623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86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219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784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85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248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177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218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766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357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61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242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119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51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274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181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130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109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38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772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138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71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54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91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112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123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226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88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245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62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13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192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13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38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108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129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92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21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79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83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199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66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1206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34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60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22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24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31</v>
      </c>
      <c r="BI101">
        <f>CumulativeConfirmed!BI101-CumulativeRecovered!BI101-CumulativeDead!BI101</f>
        <v>31</v>
      </c>
      <c r="BJ101">
        <f>CumulativeConfirmed!BJ101-CumulativeRecovered!BJ101-CumulativeDead!BJ101</f>
        <v>36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69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66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40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29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26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22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28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111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1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2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13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7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2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6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1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111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15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37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10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1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1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15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72362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7024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7931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2909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2575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266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2206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131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1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16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1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2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67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235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325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263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9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33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88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144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139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10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19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149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37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10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2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6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36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5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57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5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64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16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38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27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56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27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4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2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8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44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29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1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17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28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17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16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8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2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1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6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2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5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7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3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5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1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15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65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3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3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2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16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17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3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1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1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10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3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1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2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3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2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4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5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2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2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1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3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1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1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3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1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3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1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5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1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2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1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1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4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1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1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1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J20" sqref="J20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3265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5476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1685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104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1772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94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450</v>
      </c>
      <c r="BI8">
        <f>SUMIF(DeadRaw!$B:$B,$A8,DeadRaw!BL:BL)</f>
        <v>562</v>
      </c>
      <c r="BJ8">
        <f>SUMIF(DeadRaw!$B:$B,$A8,DeadRaw!BM:BM)</f>
        <v>674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417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98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7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21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13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180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282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40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8</v>
      </c>
      <c r="BJ17">
        <f>SUMIF(DeadRaw!$B:$B,$A17,DeadRaw!BM:BM)</f>
        <v>8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75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16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7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2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10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21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15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2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1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1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25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1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2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1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14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20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4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3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2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7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14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20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4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1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48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7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25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2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1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2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8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2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1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1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4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5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5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3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17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3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2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6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14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3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1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1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1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1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2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2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1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1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4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1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1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1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3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30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1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2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1</v>
      </c>
      <c r="BI101">
        <f>SUMIF(DeadRaw!$B:$B,$A101,DeadRaw!BL:BL)</f>
        <v>1</v>
      </c>
      <c r="BJ101">
        <f>SUMIF(DeadRaw!$B:$B,$A101,DeadRaw!BM:BM)</f>
        <v>1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3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4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1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1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1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1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M488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5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</row>
    <row r="2" spans="1:65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</row>
    <row r="3" spans="1:65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</row>
    <row r="4" spans="1:65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</row>
    <row r="5" spans="1:65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</row>
    <row r="6" spans="1:65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</row>
    <row r="7" spans="1:65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</row>
    <row r="8" spans="1:65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</row>
    <row r="9" spans="1:65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</row>
    <row r="10" spans="1:65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</row>
    <row r="11" spans="1:65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</row>
    <row r="12" spans="1:65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</row>
    <row r="13" spans="1:65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</row>
    <row r="14" spans="1:65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</row>
    <row r="15" spans="1:65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</row>
    <row r="16" spans="1:65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</row>
    <row r="17" spans="1:65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</row>
    <row r="18" spans="1:65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</row>
    <row r="19" spans="1:65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</row>
    <row r="20" spans="1:65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</row>
    <row r="21" spans="1:65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</row>
    <row r="22" spans="1:65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</row>
    <row r="23" spans="1:65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</row>
    <row r="24" spans="1:65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</row>
    <row r="26" spans="1:65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</row>
    <row r="27" spans="1:65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</row>
    <row r="28" spans="1:65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</row>
    <row r="29" spans="1:65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</row>
    <row r="30" spans="1:65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</row>
    <row r="31" spans="1:65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</row>
    <row r="32" spans="1:65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</row>
    <row r="33" spans="2:65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</row>
    <row r="34" spans="2:65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</row>
    <row r="35" spans="2:65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</row>
    <row r="36" spans="2:65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</row>
    <row r="37" spans="2:65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</row>
    <row r="38" spans="2:65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</row>
    <row r="39" spans="2:65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</row>
    <row r="40" spans="2:65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</row>
    <row r="41" spans="2:65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</row>
    <row r="42" spans="2:65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</row>
    <row r="43" spans="2:65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</row>
    <row r="44" spans="2:65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</row>
    <row r="45" spans="2:65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</row>
    <row r="46" spans="2:65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</row>
    <row r="47" spans="2:65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</row>
    <row r="48" spans="2:65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</row>
    <row r="49" spans="1:65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</row>
    <row r="50" spans="1:65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</row>
    <row r="51" spans="1:65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</row>
    <row r="52" spans="1:65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</row>
    <row r="53" spans="1:65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</row>
    <row r="54" spans="1:65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</row>
    <row r="55" spans="1:65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</row>
    <row r="56" spans="1:65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</row>
    <row r="57" spans="1:65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</row>
    <row r="58" spans="1:65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</row>
    <row r="59" spans="1:65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</row>
    <row r="60" spans="1:65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</row>
    <row r="61" spans="1:65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</row>
    <row r="62" spans="1:65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</row>
    <row r="63" spans="1:65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</row>
    <row r="64" spans="1:65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</row>
    <row r="65" spans="1:65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</row>
    <row r="66" spans="1:65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</row>
    <row r="67" spans="1:65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</row>
    <row r="68" spans="1:65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</row>
    <row r="69" spans="1:65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</row>
    <row r="70" spans="1:65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</row>
    <row r="71" spans="1:65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</row>
    <row r="72" spans="1:65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</row>
    <row r="73" spans="1:65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</row>
    <row r="74" spans="1:65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</row>
    <row r="75" spans="1:65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</row>
    <row r="76" spans="1:65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</row>
    <row r="77" spans="1:65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</row>
    <row r="78" spans="1:65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</row>
    <row r="79" spans="1:65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</row>
    <row r="80" spans="1:65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</row>
    <row r="81" spans="1:65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</row>
    <row r="82" spans="1:65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</row>
    <row r="83" spans="1:65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</row>
    <row r="84" spans="1:65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</row>
    <row r="85" spans="1:65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</row>
    <row r="86" spans="1:65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</row>
    <row r="87" spans="1:65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</row>
    <row r="88" spans="1:65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</row>
    <row r="89" spans="1:65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</row>
    <row r="90" spans="1:65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</row>
    <row r="91" spans="1:65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</row>
    <row r="92" spans="1:65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</row>
    <row r="93" spans="1:65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</row>
    <row r="94" spans="1:65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</row>
    <row r="95" spans="1:65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</row>
    <row r="96" spans="1:65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</row>
    <row r="97" spans="1:65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</row>
    <row r="98" spans="1:65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</row>
    <row r="99" spans="1:65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</row>
    <row r="100" spans="1:65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</row>
    <row r="101" spans="1:65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</row>
    <row r="102" spans="1:65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</row>
    <row r="103" spans="1:65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</row>
    <row r="104" spans="1:65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</row>
    <row r="106" spans="1:65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</row>
    <row r="107" spans="1:65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</row>
    <row r="108" spans="1:65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</row>
    <row r="109" spans="1:65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</row>
    <row r="110" spans="1:65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</row>
    <row r="111" spans="1:65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</row>
    <row r="112" spans="1:65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</row>
    <row r="113" spans="1:65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</row>
    <row r="114" spans="1:65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</row>
    <row r="115" spans="1:65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</row>
    <row r="116" spans="1:65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</row>
    <row r="118" spans="1:65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</row>
    <row r="119" spans="1:65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</row>
    <row r="120" spans="1:65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</row>
    <row r="121" spans="1:65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</row>
    <row r="122" spans="1:65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</row>
    <row r="123" spans="1:65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</row>
    <row r="124" spans="1:65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</row>
    <row r="125" spans="1:65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</row>
    <row r="126" spans="1:65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</row>
    <row r="127" spans="1:65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</row>
    <row r="128" spans="1:65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</row>
    <row r="129" spans="1:65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</row>
    <row r="130" spans="1:65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</row>
    <row r="131" spans="1:65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</row>
    <row r="132" spans="1:65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</row>
    <row r="133" spans="1:65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</row>
    <row r="134" spans="1:65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</row>
    <row r="135" spans="1:65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</row>
    <row r="136" spans="1:65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</row>
    <row r="137" spans="1:65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</row>
    <row r="139" spans="1:65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</row>
    <row r="140" spans="1:65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</row>
    <row r="141" spans="1:65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</row>
    <row r="142" spans="1:65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</row>
    <row r="143" spans="1:65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</row>
    <row r="144" spans="1:65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</row>
    <row r="145" spans="1:65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</row>
    <row r="149" spans="1:65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</row>
    <row r="150" spans="1:65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</row>
    <row r="152" spans="1:65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</row>
    <row r="153" spans="1:65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</row>
    <row r="154" spans="1:65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</row>
    <row r="157" spans="1:65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</row>
    <row r="158" spans="1:65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</row>
    <row r="159" spans="1:65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</row>
    <row r="160" spans="1:65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</row>
    <row r="161" spans="1:65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</row>
    <row r="162" spans="1:65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</row>
    <row r="163" spans="1:65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</row>
    <row r="164" spans="1:65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</row>
    <row r="165" spans="1:65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</row>
    <row r="166" spans="1:65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</row>
    <row r="167" spans="1:65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</row>
    <row r="168" spans="1:65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</row>
    <row r="169" spans="1:65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</row>
    <row r="170" spans="1:65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</row>
    <row r="171" spans="1:65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</row>
    <row r="172" spans="1:65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</row>
    <row r="173" spans="1:65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</row>
    <row r="174" spans="1:65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</row>
    <row r="175" spans="1:65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</row>
    <row r="176" spans="1:65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</row>
    <row r="177" spans="1:65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</row>
    <row r="178" spans="1:65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</row>
    <row r="179" spans="1:65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</row>
    <row r="180" spans="1:65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</row>
    <row r="181" spans="1:65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</row>
    <row r="182" spans="1:65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</row>
    <row r="183" spans="1:65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</row>
    <row r="184" spans="1:65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</row>
    <row r="185" spans="1:65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</row>
    <row r="186" spans="1:65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</row>
    <row r="187" spans="1:65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</row>
    <row r="188" spans="1:65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</row>
    <row r="189" spans="1:65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</row>
    <row r="190" spans="1:65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</row>
    <row r="191" spans="1:65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</row>
    <row r="192" spans="1:65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</row>
    <row r="193" spans="1:65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</row>
    <row r="194" spans="1:65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</row>
    <row r="195" spans="1:65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</row>
    <row r="196" spans="1:65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</row>
    <row r="197" spans="1:65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</row>
    <row r="198" spans="1:65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</row>
    <row r="201" spans="1:65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</row>
    <row r="202" spans="1:65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</row>
    <row r="203" spans="1:65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</row>
    <row r="205" spans="1:65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</row>
    <row r="206" spans="1:65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</row>
    <row r="207" spans="1:65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</row>
    <row r="209" spans="1:65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</row>
    <row r="210" spans="1:65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</row>
    <row r="211" spans="1:65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5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5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5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5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5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5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5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5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</row>
    <row r="403" spans="1:65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</row>
    <row r="404" spans="1:65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</row>
    <row r="405" spans="1:65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</row>
    <row r="406" spans="1:65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</row>
    <row r="407" spans="1:65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</row>
    <row r="408" spans="1:65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</row>
    <row r="409" spans="1:65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</row>
    <row r="410" spans="1:65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</row>
    <row r="411" spans="1:65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</row>
    <row r="412" spans="1:65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</row>
    <row r="413" spans="1:65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</row>
    <row r="414" spans="1:65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</row>
    <row r="415" spans="1:65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</row>
    <row r="416" spans="1:65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</row>
    <row r="417" spans="1:65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</row>
    <row r="418" spans="1:65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</row>
    <row r="419" spans="1:65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</row>
    <row r="420" spans="1:65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</row>
    <row r="421" spans="1:65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</row>
    <row r="422" spans="1:65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</row>
    <row r="423" spans="1:65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</row>
    <row r="424" spans="1:65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</row>
    <row r="425" spans="1:65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</row>
    <row r="426" spans="1:65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</row>
    <row r="427" spans="1:65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</row>
    <row r="428" spans="1:65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</row>
    <row r="429" spans="1:65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</row>
    <row r="430" spans="1:65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</row>
    <row r="431" spans="1:65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</row>
    <row r="432" spans="1:65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</row>
    <row r="433" spans="1:65" x14ac:dyDescent="0.3">
      <c r="A433" t="s">
        <v>457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</row>
    <row r="434" spans="1:65" x14ac:dyDescent="0.3">
      <c r="B434" t="s">
        <v>458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</row>
    <row r="435" spans="1:65" x14ac:dyDescent="0.3">
      <c r="A435" t="s">
        <v>459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</row>
    <row r="436" spans="1:65" x14ac:dyDescent="0.3">
      <c r="A436" t="s">
        <v>460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</row>
    <row r="437" spans="1:65" x14ac:dyDescent="0.3">
      <c r="B437" t="s">
        <v>461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</row>
    <row r="438" spans="1:65" x14ac:dyDescent="0.3">
      <c r="B438" t="s">
        <v>462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</row>
    <row r="439" spans="1:65" x14ac:dyDescent="0.3">
      <c r="B439" t="s">
        <v>463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</row>
    <row r="440" spans="1:65" x14ac:dyDescent="0.3">
      <c r="A440" t="s">
        <v>464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</row>
    <row r="441" spans="1:65" x14ac:dyDescent="0.3">
      <c r="B441" t="s">
        <v>465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</row>
    <row r="442" spans="1:65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</row>
    <row r="443" spans="1:65" x14ac:dyDescent="0.3">
      <c r="A443" t="s">
        <v>468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</row>
    <row r="444" spans="1:65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</row>
    <row r="445" spans="1:65" x14ac:dyDescent="0.3">
      <c r="B445" t="s">
        <v>469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</row>
    <row r="446" spans="1:65" x14ac:dyDescent="0.3">
      <c r="B446" t="s">
        <v>471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</row>
    <row r="447" spans="1:65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</row>
    <row r="448" spans="1:65" x14ac:dyDescent="0.3">
      <c r="B448" t="s">
        <v>472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</row>
    <row r="449" spans="1:65" x14ac:dyDescent="0.3">
      <c r="B449" t="s">
        <v>473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</row>
    <row r="450" spans="1:65" x14ac:dyDescent="0.3">
      <c r="A450" t="s">
        <v>474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5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</row>
    <row r="452" spans="1:65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</row>
    <row r="453" spans="1:65" x14ac:dyDescent="0.3">
      <c r="B453" t="s">
        <v>486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</row>
    <row r="454" spans="1:65" x14ac:dyDescent="0.3">
      <c r="B454" t="s">
        <v>485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</row>
    <row r="455" spans="1:65" x14ac:dyDescent="0.3">
      <c r="B455" t="s">
        <v>482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</row>
    <row r="456" spans="1:65" x14ac:dyDescent="0.3">
      <c r="B456" t="s">
        <v>483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</row>
    <row r="457" spans="1:65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</row>
    <row r="458" spans="1:65" x14ac:dyDescent="0.3">
      <c r="B458" t="s">
        <v>481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</row>
    <row r="459" spans="1:65" x14ac:dyDescent="0.3">
      <c r="B459" t="s">
        <v>484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</row>
    <row r="460" spans="1:65" x14ac:dyDescent="0.3">
      <c r="B460" t="s">
        <v>513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</row>
    <row r="461" spans="1:65" x14ac:dyDescent="0.3">
      <c r="A461" t="s">
        <v>487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</row>
    <row r="462" spans="1:65" x14ac:dyDescent="0.3">
      <c r="B462" t="s">
        <v>523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</row>
    <row r="463" spans="1:65" x14ac:dyDescent="0.3">
      <c r="A463" t="s">
        <v>470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</row>
    <row r="464" spans="1:65" x14ac:dyDescent="0.3">
      <c r="A464" t="s">
        <v>524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</row>
    <row r="465" spans="1:65" x14ac:dyDescent="0.3">
      <c r="A465" t="s">
        <v>525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</row>
    <row r="466" spans="1:65" x14ac:dyDescent="0.3">
      <c r="B466" t="s">
        <v>526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</row>
    <row r="467" spans="1:65" x14ac:dyDescent="0.3">
      <c r="B467" t="s">
        <v>527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</row>
    <row r="468" spans="1:65" x14ac:dyDescent="0.3">
      <c r="B468" t="s">
        <v>528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</row>
    <row r="469" spans="1:65" x14ac:dyDescent="0.3">
      <c r="B469" t="s">
        <v>529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</row>
    <row r="470" spans="1:65" x14ac:dyDescent="0.3">
      <c r="B470" t="s">
        <v>534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</row>
    <row r="471" spans="1:65" x14ac:dyDescent="0.3">
      <c r="B471" t="s">
        <v>535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</row>
    <row r="472" spans="1:65" x14ac:dyDescent="0.3">
      <c r="B472" t="s">
        <v>536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</row>
    <row r="473" spans="1:65" x14ac:dyDescent="0.3">
      <c r="B473" t="s">
        <v>537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</row>
    <row r="474" spans="1:65" x14ac:dyDescent="0.3">
      <c r="A474" t="s">
        <v>538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</row>
    <row r="475" spans="1:65" x14ac:dyDescent="0.3">
      <c r="B475" t="s">
        <v>539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</row>
    <row r="476" spans="1:65" x14ac:dyDescent="0.3">
      <c r="B476" t="s">
        <v>540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</row>
    <row r="477" spans="1:65" x14ac:dyDescent="0.3">
      <c r="A477" t="s">
        <v>541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</row>
    <row r="478" spans="1:65" x14ac:dyDescent="0.3">
      <c r="B478" t="s">
        <v>542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</row>
    <row r="479" spans="1:65" x14ac:dyDescent="0.3">
      <c r="A479" t="s">
        <v>558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</row>
    <row r="480" spans="1:65" x14ac:dyDescent="0.3">
      <c r="B480" t="s">
        <v>559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</row>
    <row r="481" spans="2:65" x14ac:dyDescent="0.3">
      <c r="B481" t="s">
        <v>560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</row>
    <row r="482" spans="2:65" x14ac:dyDescent="0.3">
      <c r="B482" t="s">
        <v>561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</row>
    <row r="483" spans="2:65" x14ac:dyDescent="0.3">
      <c r="B483" t="s">
        <v>562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</row>
    <row r="484" spans="2:65" x14ac:dyDescent="0.3">
      <c r="B484" t="s">
        <v>565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</row>
    <row r="485" spans="2:65" x14ac:dyDescent="0.3">
      <c r="B485" t="s">
        <v>566</v>
      </c>
      <c r="C485">
        <v>12.1165</v>
      </c>
      <c r="D485">
        <v>-61.679000000000002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</row>
    <row r="486" spans="2:65" x14ac:dyDescent="0.3">
      <c r="B486" t="s">
        <v>567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</row>
    <row r="487" spans="2:65" x14ac:dyDescent="0.3">
      <c r="B487" t="s">
        <v>568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</row>
    <row r="488" spans="2:65" x14ac:dyDescent="0.3">
      <c r="B488" t="s">
        <v>569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M488"/>
  <sheetViews>
    <sheetView workbookViewId="0">
      <selection sqref="A1:CA1000"/>
    </sheetView>
  </sheetViews>
  <sheetFormatPr defaultRowHeight="14.4" x14ac:dyDescent="0.3"/>
  <sheetData>
    <row r="1" spans="1:65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</row>
    <row r="2" spans="1:65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</row>
    <row r="3" spans="1:65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  <c r="BK3">
        <v>33</v>
      </c>
      <c r="BL3">
        <v>35</v>
      </c>
      <c r="BM3">
        <v>40</v>
      </c>
    </row>
    <row r="4" spans="1:65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2</v>
      </c>
      <c r="BM4">
        <v>2</v>
      </c>
    </row>
    <row r="5" spans="1:65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</row>
    <row r="6" spans="1:65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  <c r="BK6">
        <v>3</v>
      </c>
      <c r="BL6">
        <v>4</v>
      </c>
      <c r="BM6">
        <v>10</v>
      </c>
    </row>
    <row r="7" spans="1:65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  <c r="BK7">
        <v>8</v>
      </c>
      <c r="BL7">
        <v>10</v>
      </c>
      <c r="BM7">
        <v>10</v>
      </c>
    </row>
    <row r="8" spans="1:65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  <c r="BK8">
        <v>6</v>
      </c>
      <c r="BL8">
        <v>6</v>
      </c>
      <c r="BM8">
        <v>6</v>
      </c>
    </row>
    <row r="9" spans="1:65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</row>
    <row r="10" spans="1:65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</row>
    <row r="11" spans="1:65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</row>
    <row r="12" spans="1:65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</row>
    <row r="13" spans="1:65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  <c r="BK13">
        <v>67</v>
      </c>
      <c r="BL13">
        <v>84</v>
      </c>
      <c r="BM13">
        <v>94</v>
      </c>
    </row>
    <row r="14" spans="1:65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1</v>
      </c>
    </row>
    <row r="15" spans="1:65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2</v>
      </c>
      <c r="BL15">
        <v>2</v>
      </c>
      <c r="BM15">
        <v>2</v>
      </c>
    </row>
    <row r="16" spans="1:65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  <c r="BK16">
        <v>18</v>
      </c>
      <c r="BL16">
        <v>19</v>
      </c>
      <c r="BM16">
        <v>25</v>
      </c>
    </row>
    <row r="17" spans="1:65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  <c r="BK17">
        <v>5</v>
      </c>
      <c r="BL17">
        <v>4</v>
      </c>
      <c r="BM17">
        <v>7</v>
      </c>
    </row>
    <row r="18" spans="1:65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  <c r="BK18">
        <v>4032</v>
      </c>
      <c r="BL18">
        <v>4825</v>
      </c>
      <c r="BM18">
        <v>5476</v>
      </c>
    </row>
    <row r="19" spans="1:65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  <c r="BK19">
        <v>16</v>
      </c>
      <c r="BL19">
        <v>20</v>
      </c>
      <c r="BM19">
        <v>21</v>
      </c>
    </row>
    <row r="20" spans="1:65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  <c r="BK20">
        <v>1043</v>
      </c>
      <c r="BL20">
        <v>1375</v>
      </c>
      <c r="BM20">
        <v>1772</v>
      </c>
    </row>
    <row r="21" spans="1:65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</row>
    <row r="22" spans="1:65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  <c r="BK22">
        <v>37</v>
      </c>
      <c r="BL22">
        <v>67</v>
      </c>
      <c r="BM22">
        <v>75</v>
      </c>
    </row>
    <row r="23" spans="1:65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  <c r="BK23">
        <v>8</v>
      </c>
      <c r="BL23">
        <v>10</v>
      </c>
      <c r="BM23">
        <v>14</v>
      </c>
    </row>
    <row r="24" spans="1:65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4</v>
      </c>
    </row>
    <row r="26" spans="1:65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  <c r="BK26">
        <v>17</v>
      </c>
      <c r="BL26">
        <v>17</v>
      </c>
      <c r="BM26">
        <v>20</v>
      </c>
    </row>
    <row r="27" spans="1:65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</row>
    <row r="28" spans="1:65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1</v>
      </c>
    </row>
    <row r="29" spans="1:65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2</v>
      </c>
    </row>
    <row r="30" spans="1:65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</row>
    <row r="31" spans="1:65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  <c r="BK31">
        <v>11</v>
      </c>
      <c r="BL31">
        <v>15</v>
      </c>
      <c r="BM31">
        <v>17</v>
      </c>
    </row>
    <row r="32" spans="1:65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  <c r="BL32">
        <v>1</v>
      </c>
      <c r="BM32">
        <v>1</v>
      </c>
    </row>
    <row r="33" spans="2:65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  <c r="BK33">
        <v>54</v>
      </c>
      <c r="BL33">
        <v>75</v>
      </c>
      <c r="BM33">
        <v>98</v>
      </c>
    </row>
    <row r="34" spans="2:65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  <c r="BK34">
        <v>6</v>
      </c>
      <c r="BL34">
        <v>8</v>
      </c>
      <c r="BM34">
        <v>16</v>
      </c>
    </row>
    <row r="35" spans="2:65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1</v>
      </c>
      <c r="BM35">
        <v>1</v>
      </c>
    </row>
    <row r="36" spans="2:65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  <c r="BK36">
        <v>3</v>
      </c>
      <c r="BL36">
        <v>3</v>
      </c>
      <c r="BM36">
        <v>5</v>
      </c>
    </row>
    <row r="37" spans="2:65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  <c r="BK37">
        <v>11</v>
      </c>
      <c r="BL37">
        <v>15</v>
      </c>
      <c r="BM37">
        <v>25</v>
      </c>
    </row>
    <row r="38" spans="2:65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</row>
    <row r="39" spans="2:65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  <c r="BK39">
        <v>6</v>
      </c>
      <c r="BL39">
        <v>13</v>
      </c>
      <c r="BM39">
        <v>15</v>
      </c>
    </row>
    <row r="40" spans="2:65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1</v>
      </c>
    </row>
    <row r="41" spans="2:65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  <c r="BK41">
        <v>7</v>
      </c>
      <c r="BL41">
        <v>7</v>
      </c>
      <c r="BM41">
        <v>7</v>
      </c>
    </row>
    <row r="42" spans="2:65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3</v>
      </c>
    </row>
    <row r="43" spans="2:65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</row>
    <row r="44" spans="2:65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  <c r="BK44">
        <v>14</v>
      </c>
      <c r="BL44">
        <v>20</v>
      </c>
      <c r="BM44">
        <v>20</v>
      </c>
    </row>
    <row r="45" spans="2:65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</row>
    <row r="46" spans="2:65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  <c r="BK46">
        <v>0</v>
      </c>
      <c r="BL46">
        <v>1</v>
      </c>
      <c r="BM46">
        <v>1</v>
      </c>
    </row>
    <row r="47" spans="2:65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1</v>
      </c>
      <c r="BM47">
        <v>1</v>
      </c>
    </row>
    <row r="48" spans="2:65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  <c r="BK48">
        <v>1</v>
      </c>
      <c r="BL48">
        <v>2</v>
      </c>
      <c r="BM48">
        <v>2</v>
      </c>
    </row>
    <row r="49" spans="1:65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</row>
    <row r="50" spans="1:65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</row>
    <row r="51" spans="1:65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</row>
    <row r="52" spans="1:65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  <c r="BK52">
        <v>3</v>
      </c>
      <c r="BL52">
        <v>3</v>
      </c>
      <c r="BM52">
        <v>4</v>
      </c>
    </row>
    <row r="53" spans="1:65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  <c r="BK53">
        <v>4</v>
      </c>
      <c r="BL53">
        <v>8</v>
      </c>
      <c r="BM53">
        <v>8</v>
      </c>
    </row>
    <row r="54" spans="1:65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</row>
    <row r="55" spans="1:65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</row>
    <row r="56" spans="1:65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  <c r="BK56">
        <v>5</v>
      </c>
      <c r="BL56">
        <v>7</v>
      </c>
      <c r="BM56">
        <v>14</v>
      </c>
    </row>
    <row r="57" spans="1:65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</row>
    <row r="58" spans="1:65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</row>
    <row r="59" spans="1:65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  <c r="BK59">
        <v>2</v>
      </c>
      <c r="BL59">
        <v>2</v>
      </c>
      <c r="BM59">
        <v>3</v>
      </c>
    </row>
    <row r="60" spans="1:65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  <c r="BK60">
        <v>32</v>
      </c>
      <c r="BL60">
        <v>38</v>
      </c>
      <c r="BM60">
        <v>48</v>
      </c>
    </row>
    <row r="61" spans="1:65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  <c r="BK61">
        <v>6</v>
      </c>
      <c r="BL61">
        <v>12</v>
      </c>
      <c r="BM61">
        <v>14</v>
      </c>
    </row>
    <row r="62" spans="1:65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</row>
    <row r="63" spans="1:65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</row>
    <row r="64" spans="1:65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</row>
    <row r="65" spans="1:65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  <c r="BK65">
        <v>3</v>
      </c>
      <c r="BL65">
        <v>3</v>
      </c>
      <c r="BM65">
        <v>4</v>
      </c>
    </row>
    <row r="66" spans="1:65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</row>
    <row r="67" spans="1:65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</row>
    <row r="68" spans="1:65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  <c r="BK68">
        <v>3</v>
      </c>
      <c r="BL68">
        <v>4</v>
      </c>
      <c r="BM68">
        <v>4</v>
      </c>
    </row>
    <row r="69" spans="1:65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1</v>
      </c>
    </row>
    <row r="70" spans="1:65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</row>
    <row r="71" spans="1:65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  <c r="BK71">
        <v>3</v>
      </c>
      <c r="BL71">
        <v>3</v>
      </c>
      <c r="BM71">
        <v>3</v>
      </c>
    </row>
    <row r="72" spans="1:65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3</v>
      </c>
      <c r="BL72">
        <v>4</v>
      </c>
      <c r="BM72">
        <v>6</v>
      </c>
    </row>
    <row r="73" spans="1:65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</row>
    <row r="74" spans="1:65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</row>
    <row r="75" spans="1:65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  <c r="BK75">
        <v>5</v>
      </c>
      <c r="BL75">
        <v>5</v>
      </c>
      <c r="BM75">
        <v>7</v>
      </c>
    </row>
    <row r="76" spans="1:65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  <c r="BK76">
        <v>1</v>
      </c>
      <c r="BL76">
        <v>1</v>
      </c>
      <c r="BM76">
        <v>3</v>
      </c>
    </row>
    <row r="77" spans="1:65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1</v>
      </c>
      <c r="BM77">
        <v>1</v>
      </c>
    </row>
    <row r="78" spans="1:65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2</v>
      </c>
    </row>
    <row r="79" spans="1:65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</row>
    <row r="80" spans="1:65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</row>
    <row r="81" spans="1:65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</row>
    <row r="82" spans="1:65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2</v>
      </c>
    </row>
    <row r="83" spans="1:65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  <c r="BK83">
        <v>1</v>
      </c>
      <c r="BL83">
        <v>2</v>
      </c>
      <c r="BM83">
        <v>2</v>
      </c>
    </row>
    <row r="84" spans="1:65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5</v>
      </c>
      <c r="BM84">
        <v>5</v>
      </c>
    </row>
    <row r="85" spans="1:65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</v>
      </c>
      <c r="BM85">
        <v>2</v>
      </c>
    </row>
    <row r="86" spans="1:65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  <c r="BK86">
        <v>1</v>
      </c>
      <c r="BL86">
        <v>1</v>
      </c>
      <c r="BM86">
        <v>1</v>
      </c>
    </row>
    <row r="87" spans="1:65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</row>
    <row r="88" spans="1:65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</row>
    <row r="89" spans="1:65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</row>
    <row r="90" spans="1:65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  <c r="BK90">
        <v>3</v>
      </c>
      <c r="BL90">
        <v>3</v>
      </c>
      <c r="BM90">
        <v>3</v>
      </c>
    </row>
    <row r="91" spans="1:65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</row>
    <row r="92" spans="1:65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  <c r="BK92">
        <v>1</v>
      </c>
      <c r="BL92">
        <v>2</v>
      </c>
      <c r="BM92">
        <v>2</v>
      </c>
    </row>
    <row r="93" spans="1:65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1</v>
      </c>
      <c r="BM93">
        <v>1</v>
      </c>
    </row>
    <row r="94" spans="1:65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  <c r="BK94">
        <v>2</v>
      </c>
      <c r="BL94">
        <v>3</v>
      </c>
      <c r="BM94">
        <v>5</v>
      </c>
    </row>
    <row r="95" spans="1:65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</v>
      </c>
      <c r="BM95">
        <v>1</v>
      </c>
    </row>
    <row r="96" spans="1:65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  <c r="BK96">
        <v>1</v>
      </c>
      <c r="BL96">
        <v>5</v>
      </c>
      <c r="BM96">
        <v>5</v>
      </c>
    </row>
    <row r="97" spans="1:65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  <c r="BK97">
        <v>2</v>
      </c>
      <c r="BL97">
        <v>2</v>
      </c>
      <c r="BM97">
        <v>2</v>
      </c>
    </row>
    <row r="98" spans="1:65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1</v>
      </c>
    </row>
    <row r="99" spans="1:65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</row>
    <row r="100" spans="1:65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  <c r="BK100">
        <v>83</v>
      </c>
      <c r="BL100">
        <v>94</v>
      </c>
      <c r="BM100">
        <v>95</v>
      </c>
    </row>
    <row r="101" spans="1:65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  <c r="BK101">
        <v>42</v>
      </c>
      <c r="BL101">
        <v>60</v>
      </c>
      <c r="BM101">
        <v>117</v>
      </c>
    </row>
    <row r="102" spans="1:65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  <c r="BK102">
        <v>23</v>
      </c>
      <c r="BL102">
        <v>24</v>
      </c>
      <c r="BM102">
        <v>30</v>
      </c>
    </row>
    <row r="103" spans="1:65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</v>
      </c>
      <c r="BM103">
        <v>5</v>
      </c>
    </row>
    <row r="104" spans="1:65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1</v>
      </c>
    </row>
    <row r="106" spans="1:65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  <c r="BK106">
        <v>13</v>
      </c>
      <c r="BL106">
        <v>14</v>
      </c>
      <c r="BM106">
        <v>23</v>
      </c>
    </row>
    <row r="107" spans="1:65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  <c r="BK107">
        <v>4</v>
      </c>
      <c r="BL107">
        <v>4</v>
      </c>
      <c r="BM107">
        <v>6</v>
      </c>
    </row>
    <row r="108" spans="1:65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  <c r="BK108">
        <v>10</v>
      </c>
      <c r="BL108">
        <v>13</v>
      </c>
      <c r="BM108">
        <v>13</v>
      </c>
    </row>
    <row r="109" spans="1:65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  <c r="BK109">
        <v>11</v>
      </c>
      <c r="BL109">
        <v>16</v>
      </c>
      <c r="BM109">
        <v>20</v>
      </c>
    </row>
    <row r="110" spans="1:65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  <c r="BK110">
        <v>3</v>
      </c>
      <c r="BL110">
        <v>5</v>
      </c>
      <c r="BM110">
        <v>4</v>
      </c>
    </row>
    <row r="111" spans="1:65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  <c r="BK111">
        <v>5</v>
      </c>
      <c r="BL111">
        <v>5</v>
      </c>
      <c r="BM111">
        <v>6</v>
      </c>
    </row>
    <row r="112" spans="1:65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  <c r="BK112">
        <v>5</v>
      </c>
      <c r="BL112">
        <v>6</v>
      </c>
      <c r="BM112">
        <v>9</v>
      </c>
    </row>
    <row r="113" spans="1:65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  <c r="BK113">
        <v>1</v>
      </c>
      <c r="BL113">
        <v>2</v>
      </c>
      <c r="BM113">
        <v>3</v>
      </c>
    </row>
    <row r="114" spans="1:65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</row>
    <row r="115" spans="1:65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  <c r="BK115">
        <v>1</v>
      </c>
      <c r="BL115">
        <v>2</v>
      </c>
      <c r="BM115">
        <v>3</v>
      </c>
    </row>
    <row r="116" spans="1:65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3</v>
      </c>
      <c r="BM117">
        <v>3</v>
      </c>
    </row>
    <row r="118" spans="1:65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1</v>
      </c>
      <c r="BM118">
        <v>2</v>
      </c>
    </row>
    <row r="119" spans="1:65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  <c r="BK119">
        <v>2</v>
      </c>
      <c r="BL119">
        <v>2</v>
      </c>
      <c r="BM119">
        <v>6</v>
      </c>
    </row>
    <row r="120" spans="1:65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2</v>
      </c>
    </row>
    <row r="121" spans="1:65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  <c r="BK121">
        <v>2</v>
      </c>
      <c r="BL121">
        <v>4</v>
      </c>
      <c r="BM121">
        <v>6</v>
      </c>
    </row>
    <row r="122" spans="1:65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  <c r="BK122">
        <v>2</v>
      </c>
      <c r="BL122">
        <v>3</v>
      </c>
      <c r="BM122">
        <v>3</v>
      </c>
    </row>
    <row r="123" spans="1:65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</v>
      </c>
      <c r="BM123">
        <v>2</v>
      </c>
    </row>
    <row r="124" spans="1:65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  <c r="BK124">
        <v>1</v>
      </c>
      <c r="BL124">
        <v>2</v>
      </c>
      <c r="BM124">
        <v>2</v>
      </c>
    </row>
    <row r="125" spans="1:65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</row>
    <row r="126" spans="1:65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1</v>
      </c>
      <c r="BM126">
        <v>1</v>
      </c>
    </row>
    <row r="127" spans="1:65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</row>
    <row r="128" spans="1:65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3</v>
      </c>
      <c r="BM128">
        <v>3</v>
      </c>
    </row>
    <row r="129" spans="1:65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</row>
    <row r="130" spans="1:65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  <c r="BL130">
        <v>4</v>
      </c>
      <c r="BM130">
        <v>4</v>
      </c>
    </row>
    <row r="131" spans="1:65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  <c r="BK131">
        <v>3</v>
      </c>
      <c r="BL131">
        <v>4</v>
      </c>
      <c r="BM131">
        <v>5</v>
      </c>
    </row>
    <row r="132" spans="1:65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</row>
    <row r="133" spans="1:65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  <c r="BK133">
        <v>1</v>
      </c>
      <c r="BL133">
        <v>1</v>
      </c>
      <c r="BM133">
        <v>2</v>
      </c>
    </row>
    <row r="134" spans="1:65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1</v>
      </c>
    </row>
    <row r="135" spans="1:65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  <c r="BK135">
        <v>1</v>
      </c>
      <c r="BL135">
        <v>2</v>
      </c>
      <c r="BM135">
        <v>4</v>
      </c>
    </row>
    <row r="136" spans="1:65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</row>
    <row r="137" spans="1:65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  <c r="BL138">
        <v>1</v>
      </c>
      <c r="BM138">
        <v>3</v>
      </c>
    </row>
    <row r="139" spans="1:65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2</v>
      </c>
      <c r="BM139">
        <v>2</v>
      </c>
    </row>
    <row r="140" spans="1:65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  <c r="BK140">
        <v>14</v>
      </c>
      <c r="BL140">
        <v>16</v>
      </c>
      <c r="BM140">
        <v>20</v>
      </c>
    </row>
    <row r="141" spans="1:65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  <c r="BK141">
        <v>2</v>
      </c>
      <c r="BL141">
        <v>3</v>
      </c>
      <c r="BM141">
        <v>3</v>
      </c>
    </row>
    <row r="142" spans="1:65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2</v>
      </c>
      <c r="BL142">
        <v>2</v>
      </c>
      <c r="BM142">
        <v>2</v>
      </c>
    </row>
    <row r="143" spans="1:65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</row>
    <row r="144" spans="1:65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</row>
    <row r="145" spans="1:65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  <c r="BK148">
        <v>3</v>
      </c>
      <c r="BL148">
        <v>5</v>
      </c>
      <c r="BM148">
        <v>9</v>
      </c>
    </row>
    <row r="149" spans="1:65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1</v>
      </c>
      <c r="BL149">
        <v>1</v>
      </c>
      <c r="BM149">
        <v>1</v>
      </c>
    </row>
    <row r="150" spans="1:65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</row>
    <row r="152" spans="1:65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</row>
    <row r="153" spans="1:65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  <c r="BM153">
        <v>1</v>
      </c>
    </row>
    <row r="154" spans="1:65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  <c r="BK156">
        <v>3133</v>
      </c>
      <c r="BL156">
        <v>3139</v>
      </c>
      <c r="BM156">
        <v>3144</v>
      </c>
    </row>
    <row r="157" spans="1:65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  <c r="BK157">
        <v>1433</v>
      </c>
      <c r="BL157">
        <v>1556</v>
      </c>
      <c r="BM157">
        <v>1685</v>
      </c>
    </row>
    <row r="158" spans="1:65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  <c r="BK158">
        <v>94</v>
      </c>
      <c r="BL158">
        <v>102</v>
      </c>
      <c r="BM158">
        <v>104</v>
      </c>
    </row>
    <row r="159" spans="1:65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  <c r="BK159">
        <v>450</v>
      </c>
      <c r="BL159">
        <v>562</v>
      </c>
      <c r="BM159">
        <v>674</v>
      </c>
    </row>
    <row r="160" spans="1:65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  <c r="BL160">
        <v>8</v>
      </c>
      <c r="BM160">
        <v>8</v>
      </c>
    </row>
    <row r="161" spans="1:65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  <c r="BL161">
        <v>22</v>
      </c>
      <c r="BM161">
        <v>22</v>
      </c>
    </row>
    <row r="162" spans="1:65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</row>
    <row r="163" spans="1:65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  <c r="BL163">
        <v>4</v>
      </c>
      <c r="BM163">
        <v>4</v>
      </c>
    </row>
    <row r="164" spans="1:65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6</v>
      </c>
      <c r="BM164">
        <v>6</v>
      </c>
    </row>
    <row r="165" spans="1:65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</row>
    <row r="166" spans="1:65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  <c r="BL166">
        <v>7</v>
      </c>
      <c r="BM166">
        <v>7</v>
      </c>
    </row>
    <row r="167" spans="1:65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  <c r="BK167">
        <v>7</v>
      </c>
      <c r="BL167">
        <v>8</v>
      </c>
      <c r="BM167">
        <v>8</v>
      </c>
    </row>
    <row r="168" spans="1:65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</row>
    <row r="169" spans="1:65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  <c r="BL169">
        <v>6</v>
      </c>
      <c r="BM169">
        <v>6</v>
      </c>
    </row>
    <row r="170" spans="1:65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  <c r="BL170">
        <v>3</v>
      </c>
      <c r="BM170">
        <v>3</v>
      </c>
    </row>
    <row r="171" spans="1:65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  <c r="BL171">
        <v>13</v>
      </c>
      <c r="BM171">
        <v>13</v>
      </c>
    </row>
    <row r="172" spans="1:65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  <c r="BK172">
        <v>9</v>
      </c>
      <c r="BL172">
        <v>13</v>
      </c>
      <c r="BM172">
        <v>13</v>
      </c>
    </row>
    <row r="173" spans="1:65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  <c r="BL173">
        <v>8</v>
      </c>
      <c r="BM173">
        <v>8</v>
      </c>
    </row>
    <row r="174" spans="1:65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  <c r="BL174">
        <v>3</v>
      </c>
      <c r="BM174">
        <v>4</v>
      </c>
    </row>
    <row r="175" spans="1:65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  <c r="BL175">
        <v>6</v>
      </c>
      <c r="BM175">
        <v>6</v>
      </c>
    </row>
    <row r="176" spans="1:65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  <c r="BM176">
        <v>1</v>
      </c>
    </row>
    <row r="177" spans="1:65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</row>
    <row r="178" spans="1:65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  <c r="BK178">
        <v>3</v>
      </c>
      <c r="BL178">
        <v>3</v>
      </c>
      <c r="BM178">
        <v>3</v>
      </c>
    </row>
    <row r="179" spans="1:65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</row>
    <row r="180" spans="1:65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  <c r="BL180">
        <v>6</v>
      </c>
      <c r="BM180">
        <v>6</v>
      </c>
    </row>
    <row r="181" spans="1:65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</row>
    <row r="182" spans="1:65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  <c r="BL182">
        <v>3</v>
      </c>
      <c r="BM182">
        <v>3</v>
      </c>
    </row>
    <row r="183" spans="1:65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</row>
    <row r="184" spans="1:65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</row>
    <row r="185" spans="1:65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  <c r="BL185">
        <v>4</v>
      </c>
      <c r="BM185">
        <v>4</v>
      </c>
    </row>
    <row r="186" spans="1:65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2</v>
      </c>
      <c r="BL186">
        <v>2</v>
      </c>
      <c r="BM186">
        <v>2</v>
      </c>
    </row>
    <row r="187" spans="1:65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  <c r="BM187">
        <v>1</v>
      </c>
    </row>
    <row r="188" spans="1:65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1</v>
      </c>
    </row>
    <row r="189" spans="1:65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  <c r="BL189">
        <v>3</v>
      </c>
      <c r="BM189">
        <v>3</v>
      </c>
    </row>
    <row r="190" spans="1:65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  <c r="BM190">
        <v>1</v>
      </c>
    </row>
    <row r="191" spans="1:65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</row>
    <row r="192" spans="1:65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2</v>
      </c>
      <c r="BL192">
        <v>2</v>
      </c>
      <c r="BM192">
        <v>2</v>
      </c>
    </row>
    <row r="193" spans="1:65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</row>
    <row r="194" spans="1:65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  <c r="BK194">
        <v>1</v>
      </c>
      <c r="BL194">
        <v>1</v>
      </c>
      <c r="BM194">
        <v>0</v>
      </c>
    </row>
    <row r="195" spans="1:65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</row>
    <row r="196" spans="1:65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</row>
    <row r="197" spans="1:65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  <c r="BK197">
        <v>1</v>
      </c>
      <c r="BL197">
        <v>1</v>
      </c>
      <c r="BM197">
        <v>1</v>
      </c>
    </row>
    <row r="198" spans="1:65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</row>
    <row r="201" spans="1:65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</row>
    <row r="202" spans="1:65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</row>
    <row r="203" spans="1:65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</row>
    <row r="205" spans="1:65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1</v>
      </c>
      <c r="BM205">
        <v>1</v>
      </c>
    </row>
    <row r="206" spans="1:65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</row>
    <row r="207" spans="1:65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  <c r="BK208">
        <v>1</v>
      </c>
      <c r="BL208">
        <v>1</v>
      </c>
      <c r="BM208">
        <v>1</v>
      </c>
    </row>
    <row r="209" spans="1:65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  <c r="BK209">
        <v>4</v>
      </c>
      <c r="BL209">
        <v>9</v>
      </c>
      <c r="BM209">
        <v>30</v>
      </c>
    </row>
    <row r="210" spans="1:65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</row>
    <row r="211" spans="1:65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5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5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5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5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5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5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5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5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  <c r="BK402">
        <v>1</v>
      </c>
      <c r="BL402">
        <v>1</v>
      </c>
      <c r="BM402">
        <v>1</v>
      </c>
    </row>
    <row r="403" spans="1:65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  <c r="BL403">
        <v>1</v>
      </c>
      <c r="BM403">
        <v>1</v>
      </c>
    </row>
    <row r="404" spans="1:65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</row>
    <row r="405" spans="1:65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  <c r="BK405">
        <v>177</v>
      </c>
      <c r="BL405">
        <v>233</v>
      </c>
      <c r="BM405">
        <v>281</v>
      </c>
    </row>
    <row r="406" spans="1:65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3</v>
      </c>
      <c r="BL406">
        <v>0</v>
      </c>
      <c r="BM406">
        <v>0</v>
      </c>
    </row>
    <row r="407" spans="1:65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</row>
    <row r="408" spans="1:65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</row>
    <row r="409" spans="1:65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</row>
    <row r="410" spans="1:65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</row>
    <row r="411" spans="1:65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  <c r="BL411">
        <v>1</v>
      </c>
      <c r="BM411">
        <v>1</v>
      </c>
    </row>
    <row r="412" spans="1:65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</row>
    <row r="413" spans="1:65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</row>
    <row r="414" spans="1:65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</row>
    <row r="415" spans="1:65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</row>
    <row r="416" spans="1:65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</row>
    <row r="417" spans="1:65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</row>
    <row r="418" spans="1:65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</v>
      </c>
      <c r="BM418">
        <v>1</v>
      </c>
    </row>
    <row r="419" spans="1:65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1</v>
      </c>
      <c r="BM419">
        <v>1</v>
      </c>
    </row>
    <row r="420" spans="1:65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</row>
    <row r="421" spans="1:65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</row>
    <row r="422" spans="1:65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</row>
    <row r="423" spans="1:65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</row>
    <row r="424" spans="1:65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</row>
    <row r="425" spans="1:65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1</v>
      </c>
      <c r="BL425">
        <v>1</v>
      </c>
      <c r="BM425">
        <v>1</v>
      </c>
    </row>
    <row r="426" spans="1:65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  <c r="BK426">
        <v>1</v>
      </c>
      <c r="BL426">
        <v>1</v>
      </c>
      <c r="BM426">
        <v>1</v>
      </c>
    </row>
    <row r="427" spans="1:65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</row>
    <row r="428" spans="1:65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</row>
    <row r="429" spans="1:65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</row>
    <row r="430" spans="1:65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</row>
    <row r="431" spans="1:65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</row>
    <row r="432" spans="1:65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</row>
    <row r="433" spans="1:65" x14ac:dyDescent="0.3">
      <c r="A433" t="s">
        <v>457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1</v>
      </c>
    </row>
    <row r="434" spans="1:65" x14ac:dyDescent="0.3">
      <c r="B434" t="s">
        <v>458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</row>
    <row r="435" spans="1:65" x14ac:dyDescent="0.3">
      <c r="A435" t="s">
        <v>459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</row>
    <row r="436" spans="1:65" x14ac:dyDescent="0.3">
      <c r="A436" t="s">
        <v>460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</row>
    <row r="437" spans="1:65" x14ac:dyDescent="0.3">
      <c r="B437" t="s">
        <v>461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</row>
    <row r="438" spans="1:65" x14ac:dyDescent="0.3">
      <c r="B438" t="s">
        <v>462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</row>
    <row r="439" spans="1:65" x14ac:dyDescent="0.3">
      <c r="B439" t="s">
        <v>463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</row>
    <row r="440" spans="1:65" x14ac:dyDescent="0.3">
      <c r="A440" t="s">
        <v>464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</row>
    <row r="441" spans="1:65" x14ac:dyDescent="0.3">
      <c r="B441" t="s">
        <v>465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</row>
    <row r="442" spans="1:65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  <c r="BK442">
        <v>106</v>
      </c>
      <c r="BL442">
        <v>136</v>
      </c>
      <c r="BM442">
        <v>179</v>
      </c>
    </row>
    <row r="443" spans="1:65" x14ac:dyDescent="0.3">
      <c r="A443" t="s">
        <v>468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</row>
    <row r="444" spans="1:65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</row>
    <row r="445" spans="1:65" x14ac:dyDescent="0.3">
      <c r="B445" t="s">
        <v>469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</row>
    <row r="446" spans="1:65" x14ac:dyDescent="0.3">
      <c r="B446" t="s">
        <v>471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</row>
    <row r="447" spans="1:65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  <c r="BK447">
        <v>1</v>
      </c>
      <c r="BL447">
        <v>1</v>
      </c>
      <c r="BM447">
        <v>1</v>
      </c>
    </row>
    <row r="448" spans="1:65" x14ac:dyDescent="0.3">
      <c r="B448" t="s">
        <v>472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</row>
    <row r="449" spans="1:65" x14ac:dyDescent="0.3">
      <c r="B449" t="s">
        <v>473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</row>
    <row r="450" spans="1:65" x14ac:dyDescent="0.3">
      <c r="A450" t="s">
        <v>474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5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  <c r="BK451">
        <v>1</v>
      </c>
      <c r="BL451">
        <v>1</v>
      </c>
      <c r="BM451">
        <v>1</v>
      </c>
    </row>
    <row r="452" spans="1:65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</row>
    <row r="453" spans="1:65" x14ac:dyDescent="0.3">
      <c r="B453" t="s">
        <v>486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</row>
    <row r="454" spans="1:65" x14ac:dyDescent="0.3">
      <c r="B454" t="s">
        <v>485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</row>
    <row r="455" spans="1:65" x14ac:dyDescent="0.3">
      <c r="B455" t="s">
        <v>482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</row>
    <row r="456" spans="1:65" x14ac:dyDescent="0.3">
      <c r="B456" t="s">
        <v>483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</v>
      </c>
      <c r="BM456">
        <v>1</v>
      </c>
    </row>
    <row r="457" spans="1:65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</row>
    <row r="458" spans="1:65" x14ac:dyDescent="0.3">
      <c r="B458" t="s">
        <v>481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</row>
    <row r="459" spans="1:65" x14ac:dyDescent="0.3">
      <c r="B459" t="s">
        <v>484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</row>
    <row r="460" spans="1:65" x14ac:dyDescent="0.3">
      <c r="B460" t="s">
        <v>513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</row>
    <row r="461" spans="1:65" x14ac:dyDescent="0.3">
      <c r="A461" t="s">
        <v>487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</row>
    <row r="462" spans="1:65" x14ac:dyDescent="0.3">
      <c r="B462" t="s">
        <v>523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</row>
    <row r="463" spans="1:65" x14ac:dyDescent="0.3">
      <c r="A463" t="s">
        <v>470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</row>
    <row r="464" spans="1:65" x14ac:dyDescent="0.3">
      <c r="A464" t="s">
        <v>524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</row>
    <row r="465" spans="1:65" x14ac:dyDescent="0.3">
      <c r="A465" t="s">
        <v>525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</row>
    <row r="466" spans="1:65" x14ac:dyDescent="0.3">
      <c r="B466" t="s">
        <v>526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</row>
    <row r="467" spans="1:65" x14ac:dyDescent="0.3">
      <c r="B467" t="s">
        <v>527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</row>
    <row r="468" spans="1:65" x14ac:dyDescent="0.3">
      <c r="B468" t="s">
        <v>528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</row>
    <row r="469" spans="1:65" x14ac:dyDescent="0.3">
      <c r="B469" t="s">
        <v>529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</row>
    <row r="470" spans="1:65" x14ac:dyDescent="0.3">
      <c r="B470" t="s">
        <v>534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</row>
    <row r="471" spans="1:65" x14ac:dyDescent="0.3">
      <c r="B471" t="s">
        <v>535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</row>
    <row r="472" spans="1:65" x14ac:dyDescent="0.3">
      <c r="B472" t="s">
        <v>536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</row>
    <row r="473" spans="1:65" x14ac:dyDescent="0.3">
      <c r="B473" t="s">
        <v>537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</row>
    <row r="474" spans="1:65" x14ac:dyDescent="0.3">
      <c r="A474" t="s">
        <v>538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</row>
    <row r="475" spans="1:65" x14ac:dyDescent="0.3">
      <c r="B475" t="s">
        <v>539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</row>
    <row r="476" spans="1:65" x14ac:dyDescent="0.3">
      <c r="B476" t="s">
        <v>540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</row>
    <row r="477" spans="1:65" x14ac:dyDescent="0.3">
      <c r="A477" t="s">
        <v>541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</row>
    <row r="478" spans="1:65" x14ac:dyDescent="0.3">
      <c r="B478" t="s">
        <v>542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</row>
    <row r="479" spans="1:65" x14ac:dyDescent="0.3">
      <c r="A479" t="s">
        <v>558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</row>
    <row r="480" spans="1:65" x14ac:dyDescent="0.3">
      <c r="B480" t="s">
        <v>559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</row>
    <row r="481" spans="2:65" x14ac:dyDescent="0.3">
      <c r="B481" t="s">
        <v>560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</row>
    <row r="482" spans="2:65" x14ac:dyDescent="0.3">
      <c r="B482" t="s">
        <v>561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</row>
    <row r="483" spans="2:65" x14ac:dyDescent="0.3">
      <c r="B483" t="s">
        <v>562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</row>
    <row r="484" spans="2:65" x14ac:dyDescent="0.3">
      <c r="B484" t="s">
        <v>565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</row>
    <row r="485" spans="2:65" x14ac:dyDescent="0.3">
      <c r="B485" t="s">
        <v>566</v>
      </c>
      <c r="C485">
        <v>12.1165</v>
      </c>
      <c r="D485">
        <v>-61.679000000000002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</row>
    <row r="486" spans="2:65" x14ac:dyDescent="0.3">
      <c r="B486" t="s">
        <v>567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</row>
    <row r="487" spans="2:65" x14ac:dyDescent="0.3">
      <c r="B487" t="s">
        <v>568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</row>
    <row r="488" spans="2:65" x14ac:dyDescent="0.3">
      <c r="B488" t="s">
        <v>569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M488"/>
  <sheetViews>
    <sheetView topLeftCell="AT377"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5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</row>
    <row r="2" spans="1:65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  <c r="BL2">
        <v>411</v>
      </c>
      <c r="BM2">
        <v>599</v>
      </c>
    </row>
    <row r="3" spans="1:65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  <c r="BL3">
        <v>1007</v>
      </c>
      <c r="BM3">
        <v>1086</v>
      </c>
    </row>
    <row r="4" spans="1:65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  <c r="BL4">
        <v>432</v>
      </c>
      <c r="BM4">
        <v>455</v>
      </c>
    </row>
    <row r="5" spans="1:65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2</v>
      </c>
    </row>
    <row r="6" spans="1:65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  <c r="BL6">
        <v>1183</v>
      </c>
      <c r="BM6">
        <v>1306</v>
      </c>
    </row>
    <row r="7" spans="1:65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  <c r="BL7">
        <v>424</v>
      </c>
      <c r="BM7">
        <v>424</v>
      </c>
    </row>
    <row r="8" spans="1:65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  <c r="BL8">
        <v>436</v>
      </c>
      <c r="BM8">
        <v>533</v>
      </c>
    </row>
    <row r="9" spans="1:65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  <c r="BL9">
        <v>229</v>
      </c>
      <c r="BM9">
        <v>296</v>
      </c>
    </row>
    <row r="10" spans="1:65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  <c r="BL10">
        <v>221</v>
      </c>
      <c r="BM10">
        <v>221</v>
      </c>
    </row>
    <row r="11" spans="1:65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  <c r="BL11">
        <v>53</v>
      </c>
      <c r="BM11">
        <v>84</v>
      </c>
    </row>
    <row r="12" spans="1:65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  <c r="BL12">
        <v>77</v>
      </c>
      <c r="BM12">
        <v>82</v>
      </c>
    </row>
    <row r="13" spans="1:65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  <c r="BL13">
        <v>22213</v>
      </c>
      <c r="BM13">
        <v>24873</v>
      </c>
    </row>
    <row r="14" spans="1:65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  <c r="BL14">
        <v>523</v>
      </c>
      <c r="BM14">
        <v>626</v>
      </c>
    </row>
    <row r="15" spans="1:65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  <c r="BL15">
        <v>153</v>
      </c>
      <c r="BM15">
        <v>153</v>
      </c>
    </row>
    <row r="16" spans="1:65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  <c r="BL16">
        <v>307</v>
      </c>
      <c r="BM16">
        <v>380</v>
      </c>
    </row>
    <row r="17" spans="1:65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  <c r="BL17">
        <v>330</v>
      </c>
      <c r="BM17">
        <v>396</v>
      </c>
    </row>
    <row r="18" spans="1:65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  <c r="BL18">
        <v>53578</v>
      </c>
      <c r="BM18">
        <v>59138</v>
      </c>
    </row>
    <row r="19" spans="1:65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  <c r="BL19">
        <v>1763</v>
      </c>
      <c r="BM19">
        <v>1934</v>
      </c>
    </row>
    <row r="20" spans="1:65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  <c r="BL20">
        <v>25374</v>
      </c>
      <c r="BM20">
        <v>28768</v>
      </c>
    </row>
    <row r="21" spans="1:65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  <c r="BL21">
        <v>67</v>
      </c>
      <c r="BM21">
        <v>100</v>
      </c>
    </row>
    <row r="22" spans="1:65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  <c r="BL22">
        <v>2815</v>
      </c>
      <c r="BM22">
        <v>3401</v>
      </c>
    </row>
    <row r="23" spans="1:65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  <c r="BL23">
        <v>294</v>
      </c>
      <c r="BM23">
        <v>327</v>
      </c>
    </row>
    <row r="24" spans="1:65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  <c r="BL25">
        <v>187</v>
      </c>
      <c r="BM25">
        <v>248</v>
      </c>
    </row>
    <row r="26" spans="1:65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  <c r="BL26">
        <v>214</v>
      </c>
      <c r="BM26">
        <v>233</v>
      </c>
    </row>
    <row r="27" spans="1:65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  <c r="BL27">
        <v>52</v>
      </c>
      <c r="BM27">
        <v>55</v>
      </c>
    </row>
    <row r="28" spans="1:65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  <c r="BL28">
        <v>24</v>
      </c>
      <c r="BM28">
        <v>40</v>
      </c>
    </row>
    <row r="29" spans="1:65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  <c r="BL29">
        <v>305</v>
      </c>
      <c r="BM29">
        <v>332</v>
      </c>
    </row>
    <row r="30" spans="1:65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  <c r="BL30">
        <v>176</v>
      </c>
      <c r="BM30">
        <v>188</v>
      </c>
    </row>
    <row r="31" spans="1:65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  <c r="BL31">
        <v>139</v>
      </c>
      <c r="BM31">
        <v>201</v>
      </c>
    </row>
    <row r="32" spans="1:65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  <c r="BL32">
        <v>206</v>
      </c>
      <c r="BM32">
        <v>254</v>
      </c>
    </row>
    <row r="33" spans="2:65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  <c r="BL33">
        <v>6575</v>
      </c>
      <c r="BM33">
        <v>7245</v>
      </c>
    </row>
    <row r="34" spans="2:65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  <c r="BL34">
        <v>2814</v>
      </c>
      <c r="BM34">
        <v>3244</v>
      </c>
    </row>
    <row r="35" spans="2:65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  <c r="BL35">
        <v>883</v>
      </c>
      <c r="BM35">
        <v>1071</v>
      </c>
    </row>
    <row r="36" spans="2:65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  <c r="BL36">
        <v>730</v>
      </c>
      <c r="BM36">
        <v>776</v>
      </c>
    </row>
    <row r="37" spans="2:65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  <c r="BL37">
        <v>1021</v>
      </c>
      <c r="BM37">
        <v>1593</v>
      </c>
    </row>
    <row r="38" spans="2:65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  <c r="BL38">
        <v>49</v>
      </c>
      <c r="BM38">
        <v>54</v>
      </c>
    </row>
    <row r="39" spans="2:65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  <c r="BL39">
        <v>530</v>
      </c>
      <c r="BM39">
        <v>624</v>
      </c>
    </row>
    <row r="40" spans="2:65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  <c r="BL40">
        <v>85</v>
      </c>
      <c r="BM40">
        <v>114</v>
      </c>
    </row>
    <row r="41" spans="2:65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  <c r="BL41">
        <v>2118</v>
      </c>
      <c r="BM41">
        <v>2383</v>
      </c>
    </row>
    <row r="42" spans="2:65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  <c r="BL42">
        <v>367</v>
      </c>
      <c r="BM42">
        <v>433</v>
      </c>
    </row>
    <row r="43" spans="2:65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  <c r="BL43">
        <v>306</v>
      </c>
      <c r="BM43">
        <v>326</v>
      </c>
    </row>
    <row r="44" spans="2:65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  <c r="BL44">
        <v>144</v>
      </c>
      <c r="BM44">
        <v>160</v>
      </c>
    </row>
    <row r="45" spans="2:65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  <c r="BL45">
        <v>76</v>
      </c>
      <c r="BM45">
        <v>76</v>
      </c>
    </row>
    <row r="46" spans="2:65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  <c r="BL46">
        <v>473</v>
      </c>
      <c r="BM46">
        <v>568</v>
      </c>
    </row>
    <row r="47" spans="2:65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  <c r="BL47">
        <v>83</v>
      </c>
      <c r="BM47">
        <v>131</v>
      </c>
    </row>
    <row r="48" spans="2:65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  <c r="BL48">
        <v>203</v>
      </c>
      <c r="BM48">
        <v>251</v>
      </c>
    </row>
    <row r="49" spans="1:65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  <c r="BL49">
        <v>52</v>
      </c>
      <c r="BM49">
        <v>66</v>
      </c>
    </row>
    <row r="50" spans="1:65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  <c r="BL50">
        <v>22</v>
      </c>
      <c r="BM50">
        <v>30</v>
      </c>
    </row>
    <row r="51" spans="1:65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  <c r="BL51">
        <v>90</v>
      </c>
      <c r="BM51">
        <v>120</v>
      </c>
    </row>
    <row r="52" spans="1:65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  <c r="BL52">
        <v>785</v>
      </c>
      <c r="BM52">
        <v>906</v>
      </c>
    </row>
    <row r="53" spans="1:65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  <c r="BL53">
        <v>670</v>
      </c>
      <c r="BM53">
        <v>798</v>
      </c>
    </row>
    <row r="54" spans="1:65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  <c r="BL54">
        <v>11</v>
      </c>
      <c r="BM54">
        <v>23</v>
      </c>
    </row>
    <row r="55" spans="1:65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  <c r="BL55">
        <v>481</v>
      </c>
      <c r="BM55">
        <v>494</v>
      </c>
    </row>
    <row r="56" spans="1:65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  <c r="BL56">
        <v>506</v>
      </c>
      <c r="BM56">
        <v>789</v>
      </c>
    </row>
    <row r="57" spans="1:65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  <c r="BL57">
        <v>53</v>
      </c>
      <c r="BM57">
        <v>65</v>
      </c>
    </row>
    <row r="58" spans="1:65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  <c r="BL58">
        <v>160</v>
      </c>
      <c r="BM58">
        <v>194</v>
      </c>
    </row>
    <row r="59" spans="1:65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  <c r="BL59">
        <v>112</v>
      </c>
      <c r="BM59">
        <v>202</v>
      </c>
    </row>
    <row r="60" spans="1:65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  <c r="BL60">
        <v>450</v>
      </c>
      <c r="BM60">
        <v>514</v>
      </c>
    </row>
    <row r="61" spans="1:65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  <c r="BL61">
        <v>1280</v>
      </c>
      <c r="BM61">
        <v>1600</v>
      </c>
    </row>
    <row r="62" spans="1:65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  <c r="BL62">
        <v>88</v>
      </c>
      <c r="BM62">
        <v>113</v>
      </c>
    </row>
    <row r="63" spans="1:65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  <c r="BL63">
        <v>16</v>
      </c>
      <c r="BM63">
        <v>22</v>
      </c>
    </row>
    <row r="64" spans="1:65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  <c r="BL64">
        <v>124</v>
      </c>
      <c r="BM64">
        <v>139</v>
      </c>
    </row>
    <row r="65" spans="1:65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  <c r="BL65">
        <v>96</v>
      </c>
      <c r="BM65">
        <v>115</v>
      </c>
    </row>
    <row r="66" spans="1:65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  <c r="BL66">
        <v>392</v>
      </c>
      <c r="BM66">
        <v>511</v>
      </c>
    </row>
    <row r="67" spans="1:65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  <c r="BL67">
        <v>47</v>
      </c>
      <c r="BM67">
        <v>67</v>
      </c>
    </row>
    <row r="68" spans="1:65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  <c r="BL68">
        <v>158</v>
      </c>
      <c r="BM68">
        <v>225</v>
      </c>
    </row>
    <row r="69" spans="1:65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  <c r="BL69">
        <v>537</v>
      </c>
      <c r="BM69">
        <v>632</v>
      </c>
    </row>
    <row r="70" spans="1:65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  <c r="BL70">
        <v>85</v>
      </c>
      <c r="BM70">
        <v>112</v>
      </c>
    </row>
    <row r="71" spans="1:65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  <c r="BL71">
        <v>47</v>
      </c>
      <c r="BM71">
        <v>73</v>
      </c>
    </row>
    <row r="72" spans="1:65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  <c r="BL72">
        <v>103</v>
      </c>
      <c r="BM72">
        <v>131</v>
      </c>
    </row>
    <row r="73" spans="1:65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  <c r="BL73">
        <v>3</v>
      </c>
      <c r="BM73">
        <v>3</v>
      </c>
    </row>
    <row r="74" spans="1:65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  <c r="BL74">
        <v>37</v>
      </c>
      <c r="BM74">
        <v>37</v>
      </c>
    </row>
    <row r="75" spans="1:65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  <c r="BL75">
        <v>536</v>
      </c>
      <c r="BM75">
        <v>634</v>
      </c>
    </row>
    <row r="76" spans="1:65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  <c r="BL76">
        <v>60</v>
      </c>
      <c r="BM76">
        <v>75</v>
      </c>
    </row>
    <row r="77" spans="1:65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  <c r="BL77">
        <v>93</v>
      </c>
      <c r="BM77">
        <v>126</v>
      </c>
    </row>
    <row r="78" spans="1:65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  <c r="BL78">
        <v>383</v>
      </c>
      <c r="BM78">
        <v>414</v>
      </c>
    </row>
    <row r="79" spans="1:65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  <c r="BL79">
        <v>240</v>
      </c>
      <c r="BM79">
        <v>274</v>
      </c>
    </row>
    <row r="80" spans="1:65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  <c r="BL80">
        <v>2</v>
      </c>
      <c r="BM80">
        <v>2</v>
      </c>
    </row>
    <row r="81" spans="1:65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  <c r="BL81">
        <v>27</v>
      </c>
      <c r="BM81">
        <v>40</v>
      </c>
    </row>
    <row r="82" spans="1:65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  <c r="BL82">
        <v>196</v>
      </c>
      <c r="BM82">
        <v>231</v>
      </c>
    </row>
    <row r="83" spans="1:65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  <c r="BL83">
        <v>117</v>
      </c>
      <c r="BM83">
        <v>134</v>
      </c>
    </row>
    <row r="84" spans="1:65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  <c r="BL84">
        <v>318</v>
      </c>
      <c r="BM84">
        <v>363</v>
      </c>
    </row>
    <row r="85" spans="1:65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  <c r="BL85">
        <v>171</v>
      </c>
      <c r="BM85">
        <v>222</v>
      </c>
    </row>
    <row r="86" spans="1:65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  <c r="BL86">
        <v>178</v>
      </c>
      <c r="BM86">
        <v>185</v>
      </c>
    </row>
    <row r="87" spans="1:65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  <c r="BL87">
        <v>16</v>
      </c>
      <c r="BM87">
        <v>16</v>
      </c>
    </row>
    <row r="88" spans="1:65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  <c r="BL88">
        <v>73</v>
      </c>
      <c r="BM88">
        <v>90</v>
      </c>
    </row>
    <row r="89" spans="1:65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  <c r="BL89">
        <v>32</v>
      </c>
      <c r="BM89">
        <v>37</v>
      </c>
    </row>
    <row r="90" spans="1:65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  <c r="BL90">
        <v>163</v>
      </c>
      <c r="BM90">
        <v>187</v>
      </c>
    </row>
    <row r="91" spans="1:65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  <c r="BL91">
        <v>13</v>
      </c>
      <c r="BM91">
        <v>13</v>
      </c>
    </row>
    <row r="92" spans="1:65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  <c r="BL92">
        <v>25</v>
      </c>
      <c r="BM92">
        <v>27</v>
      </c>
    </row>
    <row r="93" spans="1:65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  <c r="BL93">
        <v>18</v>
      </c>
      <c r="BM93">
        <v>22</v>
      </c>
    </row>
    <row r="94" spans="1:65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  <c r="BL94">
        <v>377</v>
      </c>
      <c r="BM94">
        <v>425</v>
      </c>
    </row>
    <row r="95" spans="1:65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  <c r="BL95">
        <v>195</v>
      </c>
      <c r="BM95">
        <v>259</v>
      </c>
    </row>
    <row r="96" spans="1:65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  <c r="BL96">
        <v>181</v>
      </c>
      <c r="BM96">
        <v>219</v>
      </c>
    </row>
    <row r="97" spans="1:65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  <c r="BL97">
        <v>76</v>
      </c>
      <c r="BM97">
        <v>89</v>
      </c>
    </row>
    <row r="98" spans="1:65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  <c r="BL98">
        <v>84</v>
      </c>
      <c r="BM98">
        <v>95</v>
      </c>
    </row>
    <row r="99" spans="1:65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  <c r="BL99">
        <v>83</v>
      </c>
      <c r="BM99">
        <v>88</v>
      </c>
    </row>
    <row r="100" spans="1:65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  <c r="BL100">
        <v>1793</v>
      </c>
      <c r="BM100">
        <v>1996</v>
      </c>
    </row>
    <row r="101" spans="1:65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  <c r="BL101">
        <v>11710</v>
      </c>
      <c r="BM101">
        <v>15793</v>
      </c>
    </row>
    <row r="102" spans="1:65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  <c r="BL102">
        <v>1364</v>
      </c>
      <c r="BM102">
        <v>1642</v>
      </c>
    </row>
    <row r="103" spans="1:65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  <c r="BL103">
        <v>525</v>
      </c>
      <c r="BM103">
        <v>646</v>
      </c>
    </row>
    <row r="104" spans="1:65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  <c r="BL104">
        <v>49</v>
      </c>
      <c r="BM104">
        <v>49</v>
      </c>
    </row>
    <row r="105" spans="1:65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  <c r="BL105">
        <v>23</v>
      </c>
      <c r="BM105">
        <v>30</v>
      </c>
    </row>
    <row r="106" spans="1:65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  <c r="BL106">
        <v>507</v>
      </c>
      <c r="BM106">
        <v>600</v>
      </c>
    </row>
    <row r="107" spans="1:65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  <c r="BL107">
        <v>390</v>
      </c>
      <c r="BM107">
        <v>476</v>
      </c>
    </row>
    <row r="108" spans="1:65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  <c r="BL108">
        <v>659</v>
      </c>
      <c r="BM108">
        <v>830</v>
      </c>
    </row>
    <row r="109" spans="1:65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  <c r="BL109">
        <v>1327</v>
      </c>
      <c r="BM109">
        <v>1914</v>
      </c>
    </row>
    <row r="110" spans="1:65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  <c r="BL110">
        <v>114</v>
      </c>
      <c r="BM110">
        <v>161</v>
      </c>
    </row>
    <row r="111" spans="1:65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  <c r="BL111">
        <v>581</v>
      </c>
      <c r="BM111">
        <v>627</v>
      </c>
    </row>
    <row r="112" spans="1:65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  <c r="BL112">
        <v>753</v>
      </c>
      <c r="BM112">
        <v>1049</v>
      </c>
    </row>
    <row r="113" spans="1:65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  <c r="BL113">
        <v>396</v>
      </c>
      <c r="BM113">
        <v>509</v>
      </c>
    </row>
    <row r="114" spans="1:65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  <c r="BL114">
        <v>68</v>
      </c>
      <c r="BM114">
        <v>90</v>
      </c>
    </row>
    <row r="115" spans="1:65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  <c r="BL115">
        <v>193</v>
      </c>
      <c r="BM115">
        <v>244</v>
      </c>
    </row>
    <row r="116" spans="1:65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  <c r="BL116">
        <v>253</v>
      </c>
      <c r="BM116">
        <v>302</v>
      </c>
    </row>
    <row r="117" spans="1:65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  <c r="BL117">
        <v>171</v>
      </c>
      <c r="BM117">
        <v>196</v>
      </c>
    </row>
    <row r="118" spans="1:65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  <c r="BL118">
        <v>371</v>
      </c>
      <c r="BM118">
        <v>505</v>
      </c>
    </row>
    <row r="119" spans="1:65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  <c r="BL119">
        <v>156</v>
      </c>
      <c r="BM119">
        <v>221</v>
      </c>
    </row>
    <row r="120" spans="1:65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  <c r="BL120">
        <v>118</v>
      </c>
      <c r="BM120">
        <v>152</v>
      </c>
    </row>
    <row r="121" spans="1:65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  <c r="BL121">
        <v>128</v>
      </c>
      <c r="BM121">
        <v>201</v>
      </c>
    </row>
    <row r="122" spans="1:65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  <c r="BL122">
        <v>87</v>
      </c>
      <c r="BM122">
        <v>99</v>
      </c>
    </row>
    <row r="123" spans="1:65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  <c r="BL123">
        <v>77</v>
      </c>
      <c r="BM123">
        <v>102</v>
      </c>
    </row>
    <row r="124" spans="1:65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  <c r="BL124">
        <v>161</v>
      </c>
      <c r="BM124">
        <v>190</v>
      </c>
    </row>
    <row r="125" spans="1:65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  <c r="BL125">
        <v>55</v>
      </c>
      <c r="BM125">
        <v>65</v>
      </c>
    </row>
    <row r="126" spans="1:65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  <c r="BL126">
        <v>138</v>
      </c>
      <c r="BM126">
        <v>169</v>
      </c>
    </row>
    <row r="127" spans="1:65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  <c r="BL127">
        <v>38</v>
      </c>
      <c r="BM127">
        <v>51</v>
      </c>
    </row>
    <row r="128" spans="1:65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  <c r="BL128">
        <v>248</v>
      </c>
      <c r="BM128">
        <v>355</v>
      </c>
    </row>
    <row r="129" spans="1:65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  <c r="BL129">
        <v>66</v>
      </c>
      <c r="BM129">
        <v>83</v>
      </c>
    </row>
    <row r="130" spans="1:65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  <c r="BL130">
        <v>282</v>
      </c>
      <c r="BM130">
        <v>381</v>
      </c>
    </row>
    <row r="131" spans="1:65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  <c r="BL131">
        <v>194</v>
      </c>
      <c r="BM131">
        <v>223</v>
      </c>
    </row>
    <row r="132" spans="1:65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  <c r="BL132">
        <v>37</v>
      </c>
      <c r="BM132">
        <v>48</v>
      </c>
    </row>
    <row r="133" spans="1:65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  <c r="BL133">
        <v>53</v>
      </c>
      <c r="BM133">
        <v>67</v>
      </c>
    </row>
    <row r="134" spans="1:65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  <c r="BL134">
        <v>136</v>
      </c>
      <c r="BM134">
        <v>181</v>
      </c>
    </row>
    <row r="135" spans="1:65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  <c r="BL135">
        <v>64</v>
      </c>
      <c r="BM135">
        <v>75</v>
      </c>
    </row>
    <row r="136" spans="1:65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</row>
    <row r="137" spans="1:65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  <c r="BL137">
        <v>10</v>
      </c>
      <c r="BM137">
        <v>10</v>
      </c>
    </row>
    <row r="138" spans="1:65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  <c r="BL138">
        <v>200</v>
      </c>
      <c r="BM138">
        <v>245</v>
      </c>
    </row>
    <row r="139" spans="1:65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  <c r="BL139">
        <v>57</v>
      </c>
      <c r="BM139">
        <v>64</v>
      </c>
    </row>
    <row r="140" spans="1:65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  <c r="BL140">
        <v>585</v>
      </c>
      <c r="BM140">
        <v>837</v>
      </c>
    </row>
    <row r="141" spans="1:65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  <c r="BL141">
        <v>74</v>
      </c>
      <c r="BM141">
        <v>100</v>
      </c>
    </row>
    <row r="142" spans="1:65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  <c r="BL142">
        <v>29</v>
      </c>
      <c r="BM142">
        <v>52</v>
      </c>
    </row>
    <row r="143" spans="1:65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  <c r="BL143">
        <v>15</v>
      </c>
      <c r="BM143">
        <v>21</v>
      </c>
    </row>
    <row r="144" spans="1:65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  <c r="BL144">
        <v>122</v>
      </c>
      <c r="BM144">
        <v>165</v>
      </c>
    </row>
    <row r="145" spans="1:65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  <c r="BL145">
        <v>45</v>
      </c>
      <c r="BM145">
        <v>47</v>
      </c>
    </row>
    <row r="146" spans="1:65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  <c r="BL146">
        <v>36</v>
      </c>
      <c r="BM146">
        <v>42</v>
      </c>
    </row>
    <row r="147" spans="1:65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  <c r="BL147">
        <v>70</v>
      </c>
      <c r="BM147">
        <v>89</v>
      </c>
    </row>
    <row r="148" spans="1:65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  <c r="BL148">
        <v>788</v>
      </c>
      <c r="BM148">
        <v>1037</v>
      </c>
    </row>
    <row r="149" spans="1:65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  <c r="BL149">
        <v>140</v>
      </c>
      <c r="BM149">
        <v>207</v>
      </c>
    </row>
    <row r="150" spans="1:65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  <c r="BL150">
        <v>21</v>
      </c>
      <c r="BM150">
        <v>31</v>
      </c>
    </row>
    <row r="151" spans="1:65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  <c r="BL151">
        <v>43</v>
      </c>
      <c r="BM151">
        <v>57</v>
      </c>
    </row>
    <row r="152" spans="1:65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  <c r="BL152">
        <v>28</v>
      </c>
      <c r="BM152">
        <v>28</v>
      </c>
    </row>
    <row r="153" spans="1:65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  <c r="BL153">
        <v>14</v>
      </c>
      <c r="BM153">
        <v>21</v>
      </c>
    </row>
    <row r="154" spans="1:65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  <c r="BL154">
        <v>8</v>
      </c>
      <c r="BM154">
        <v>12</v>
      </c>
    </row>
    <row r="155" spans="1:65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  <c r="BL155">
        <v>23</v>
      </c>
      <c r="BM155">
        <v>24</v>
      </c>
    </row>
    <row r="156" spans="1:65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  <c r="BL156">
        <v>67800</v>
      </c>
      <c r="BM156">
        <v>67800</v>
      </c>
    </row>
    <row r="157" spans="1:65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  <c r="BL157">
        <v>20610</v>
      </c>
      <c r="BM157">
        <v>21638</v>
      </c>
    </row>
    <row r="158" spans="1:65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  <c r="BL158">
        <v>8799</v>
      </c>
      <c r="BM158">
        <v>8897</v>
      </c>
    </row>
    <row r="159" spans="1:65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  <c r="BL159">
        <v>14282</v>
      </c>
      <c r="BM159">
        <v>16018</v>
      </c>
    </row>
    <row r="160" spans="1:65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  <c r="BL160">
        <v>1400</v>
      </c>
      <c r="BM160">
        <v>1407</v>
      </c>
    </row>
    <row r="161" spans="1:65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  <c r="BL161">
        <v>1273</v>
      </c>
      <c r="BM161">
        <v>1273</v>
      </c>
    </row>
    <row r="162" spans="1:65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  <c r="BL162">
        <v>1236</v>
      </c>
      <c r="BM162">
        <v>1237</v>
      </c>
    </row>
    <row r="163" spans="1:65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  <c r="BL163">
        <v>1018</v>
      </c>
      <c r="BM163">
        <v>1018</v>
      </c>
    </row>
    <row r="164" spans="1:65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  <c r="BL164">
        <v>990</v>
      </c>
      <c r="BM164">
        <v>990</v>
      </c>
    </row>
    <row r="165" spans="1:65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  <c r="BL165">
        <v>935</v>
      </c>
      <c r="BM165">
        <v>936</v>
      </c>
    </row>
    <row r="166" spans="1:65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  <c r="BL166">
        <v>764</v>
      </c>
      <c r="BM166">
        <v>766</v>
      </c>
    </row>
    <row r="167" spans="1:65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  <c r="BL167">
        <v>712</v>
      </c>
      <c r="BM167">
        <v>712</v>
      </c>
    </row>
    <row r="168" spans="1:65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633</v>
      </c>
    </row>
    <row r="169" spans="1:65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  <c r="BL169">
        <v>576</v>
      </c>
      <c r="BM169">
        <v>577</v>
      </c>
    </row>
    <row r="170" spans="1:65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  <c r="BL170">
        <v>542</v>
      </c>
      <c r="BM170">
        <v>543</v>
      </c>
    </row>
    <row r="171" spans="1:65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  <c r="BL171">
        <v>484</v>
      </c>
      <c r="BM171">
        <v>484</v>
      </c>
    </row>
    <row r="172" spans="1:65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  <c r="BL172">
        <v>1326</v>
      </c>
      <c r="BM172">
        <v>1395</v>
      </c>
    </row>
    <row r="173" spans="1:65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  <c r="BL173">
        <v>504</v>
      </c>
      <c r="BM173">
        <v>514</v>
      </c>
    </row>
    <row r="174" spans="1:65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  <c r="BL174">
        <v>380</v>
      </c>
      <c r="BM174">
        <v>394</v>
      </c>
    </row>
    <row r="175" spans="1:65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  <c r="BL175">
        <v>318</v>
      </c>
      <c r="BM175">
        <v>319</v>
      </c>
    </row>
    <row r="176" spans="1:65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  <c r="BL176">
        <v>303</v>
      </c>
      <c r="BM176">
        <v>307</v>
      </c>
    </row>
    <row r="177" spans="1:65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  <c r="BL177">
        <v>254</v>
      </c>
      <c r="BM177">
        <v>254</v>
      </c>
    </row>
    <row r="178" spans="1:65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  <c r="BL178">
        <v>248</v>
      </c>
      <c r="BM178">
        <v>248</v>
      </c>
    </row>
    <row r="179" spans="1:65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  <c r="BL179">
        <v>176</v>
      </c>
      <c r="BM179">
        <v>176</v>
      </c>
    </row>
    <row r="180" spans="1:65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  <c r="BL180">
        <v>168</v>
      </c>
      <c r="BM180">
        <v>168</v>
      </c>
    </row>
    <row r="181" spans="1:65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  <c r="BL181">
        <v>146</v>
      </c>
      <c r="BM181">
        <v>146</v>
      </c>
    </row>
    <row r="182" spans="1:65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  <c r="BL182">
        <v>137</v>
      </c>
      <c r="BM182">
        <v>137</v>
      </c>
    </row>
    <row r="183" spans="1:65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</row>
    <row r="184" spans="1:65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  <c r="BL184">
        <v>134</v>
      </c>
      <c r="BM184">
        <v>136</v>
      </c>
    </row>
    <row r="185" spans="1:65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  <c r="BL185">
        <v>273</v>
      </c>
      <c r="BM185">
        <v>317</v>
      </c>
    </row>
    <row r="186" spans="1:65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  <c r="BL186">
        <v>126</v>
      </c>
      <c r="BM186">
        <v>126</v>
      </c>
    </row>
    <row r="187" spans="1:65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  <c r="BL187">
        <v>93</v>
      </c>
      <c r="BM187">
        <v>93</v>
      </c>
    </row>
    <row r="188" spans="1:65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  <c r="BL188">
        <v>995</v>
      </c>
      <c r="BM188">
        <v>1120</v>
      </c>
    </row>
    <row r="189" spans="1:65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  <c r="BL189">
        <v>76</v>
      </c>
      <c r="BM189">
        <v>76</v>
      </c>
    </row>
    <row r="190" spans="1:65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  <c r="BL190">
        <v>75</v>
      </c>
      <c r="BM190">
        <v>75</v>
      </c>
    </row>
    <row r="191" spans="1:65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</row>
    <row r="192" spans="1:65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  <c r="BL192">
        <v>153</v>
      </c>
      <c r="BM192">
        <v>169</v>
      </c>
    </row>
    <row r="193" spans="1:65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  <c r="BL193">
        <v>94</v>
      </c>
      <c r="BM193">
        <v>113</v>
      </c>
    </row>
    <row r="194" spans="1:65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  <c r="BL194">
        <v>306</v>
      </c>
      <c r="BM194">
        <v>367</v>
      </c>
    </row>
    <row r="195" spans="1:65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</row>
    <row r="196" spans="1:65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  <c r="BL196">
        <v>18</v>
      </c>
      <c r="BM196">
        <v>20</v>
      </c>
    </row>
    <row r="197" spans="1:65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  <c r="BL197">
        <v>80</v>
      </c>
      <c r="BM197">
        <v>94</v>
      </c>
    </row>
    <row r="198" spans="1:65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  <c r="BL198">
        <v>19</v>
      </c>
      <c r="BM198">
        <v>24</v>
      </c>
    </row>
    <row r="199" spans="1:65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  <c r="BL199">
        <v>92</v>
      </c>
      <c r="BM199">
        <v>115</v>
      </c>
    </row>
    <row r="200" spans="1:65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  <c r="BL200">
        <v>4</v>
      </c>
      <c r="BM200">
        <v>4</v>
      </c>
    </row>
    <row r="201" spans="1:65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  <c r="BL201">
        <v>24</v>
      </c>
      <c r="BM201">
        <v>26</v>
      </c>
    </row>
    <row r="202" spans="1:65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  <c r="BK202">
        <v>14</v>
      </c>
      <c r="BL202">
        <v>32</v>
      </c>
      <c r="BM202">
        <v>32</v>
      </c>
    </row>
    <row r="203" spans="1:65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  <c r="BL203">
        <v>17</v>
      </c>
      <c r="BM203">
        <v>17</v>
      </c>
    </row>
    <row r="204" spans="1:65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</row>
    <row r="205" spans="1:65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  <c r="BL205">
        <v>23</v>
      </c>
      <c r="BM205">
        <v>30</v>
      </c>
    </row>
    <row r="206" spans="1:65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  <c r="BL206">
        <v>14</v>
      </c>
      <c r="BM206">
        <v>14</v>
      </c>
    </row>
    <row r="207" spans="1:65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  <c r="BL207">
        <v>3</v>
      </c>
      <c r="BM207">
        <v>3</v>
      </c>
    </row>
    <row r="208" spans="1:65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  <c r="BL208">
        <v>16</v>
      </c>
      <c r="BM208">
        <v>16</v>
      </c>
    </row>
    <row r="209" spans="1:65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  <c r="BL209">
        <v>670</v>
      </c>
      <c r="BM209">
        <v>1236</v>
      </c>
    </row>
    <row r="210" spans="1:65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  <c r="BL210">
        <v>10</v>
      </c>
      <c r="BM210">
        <v>15</v>
      </c>
    </row>
    <row r="211" spans="1:65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5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5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5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5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5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5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5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5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  <c r="BL402">
        <v>21</v>
      </c>
      <c r="BM402">
        <v>35</v>
      </c>
    </row>
    <row r="403" spans="1:65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  <c r="BL403">
        <v>7</v>
      </c>
      <c r="BM403">
        <v>7</v>
      </c>
    </row>
    <row r="404" spans="1:65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  <c r="BL404">
        <v>9</v>
      </c>
      <c r="BM404">
        <v>19</v>
      </c>
    </row>
    <row r="405" spans="1:65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2689</v>
      </c>
      <c r="BK405">
        <v>3983</v>
      </c>
      <c r="BL405">
        <v>5018</v>
      </c>
      <c r="BM405">
        <v>5683</v>
      </c>
    </row>
    <row r="406" spans="1:65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  <c r="BL406">
        <v>53</v>
      </c>
      <c r="BM406">
        <v>60</v>
      </c>
    </row>
    <row r="407" spans="1:65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  <c r="BL407">
        <v>15</v>
      </c>
      <c r="BM407">
        <v>15</v>
      </c>
    </row>
    <row r="408" spans="1:65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  <c r="BL408">
        <v>18</v>
      </c>
      <c r="BM408">
        <v>19</v>
      </c>
    </row>
    <row r="409" spans="1:65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  <c r="BL409">
        <v>26</v>
      </c>
      <c r="BM409">
        <v>52</v>
      </c>
    </row>
    <row r="410" spans="1:65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  <c r="BL410">
        <v>9</v>
      </c>
      <c r="BM410">
        <v>11</v>
      </c>
    </row>
    <row r="411" spans="1:65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  <c r="BL411">
        <v>2</v>
      </c>
      <c r="BM411">
        <v>2</v>
      </c>
    </row>
    <row r="412" spans="1:65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>
        <v>2</v>
      </c>
      <c r="BM412">
        <v>2</v>
      </c>
    </row>
    <row r="413" spans="1:65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  <c r="BL413">
        <v>10</v>
      </c>
      <c r="BM413">
        <v>13</v>
      </c>
    </row>
    <row r="414" spans="1:65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  <c r="BL414">
        <v>7</v>
      </c>
      <c r="BM414">
        <v>15</v>
      </c>
    </row>
    <row r="415" spans="1:65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>
        <v>1</v>
      </c>
      <c r="BM415">
        <v>1</v>
      </c>
    </row>
    <row r="416" spans="1:65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  <c r="BL416">
        <v>131</v>
      </c>
      <c r="BM416">
        <v>138</v>
      </c>
    </row>
    <row r="417" spans="1:65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  <c r="BL417">
        <v>110</v>
      </c>
      <c r="BM417">
        <v>135</v>
      </c>
    </row>
    <row r="418" spans="1:65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  <c r="BL418">
        <v>19</v>
      </c>
      <c r="BM418">
        <v>24</v>
      </c>
    </row>
    <row r="419" spans="1:65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  <c r="BL419">
        <v>21</v>
      </c>
      <c r="BM419">
        <v>23</v>
      </c>
    </row>
    <row r="420" spans="1:65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  <c r="BL420">
        <v>3</v>
      </c>
      <c r="BM420">
        <v>3</v>
      </c>
    </row>
    <row r="421" spans="1:65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  <c r="BL421">
        <v>7</v>
      </c>
      <c r="BM421">
        <v>7</v>
      </c>
    </row>
    <row r="422" spans="1:65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  <c r="BL422">
        <v>49</v>
      </c>
      <c r="BM422">
        <v>50</v>
      </c>
    </row>
    <row r="423" spans="1:65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  <c r="BL423">
        <v>70</v>
      </c>
      <c r="BM423">
        <v>70</v>
      </c>
    </row>
    <row r="424" spans="1:65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>
        <v>1</v>
      </c>
      <c r="BM424">
        <v>4</v>
      </c>
    </row>
    <row r="425" spans="1:65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  <c r="BL425">
        <v>4</v>
      </c>
      <c r="BM425">
        <v>5</v>
      </c>
    </row>
    <row r="426" spans="1:65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  <c r="BL426">
        <v>17</v>
      </c>
      <c r="BM426">
        <v>19</v>
      </c>
    </row>
    <row r="427" spans="1:65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  <c r="BL427">
        <v>2</v>
      </c>
      <c r="BM427">
        <v>2</v>
      </c>
    </row>
    <row r="428" spans="1:65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  <c r="BL428">
        <v>17</v>
      </c>
      <c r="BM428">
        <v>19</v>
      </c>
    </row>
    <row r="429" spans="1:65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  <c r="BL429">
        <v>2</v>
      </c>
      <c r="BM429">
        <v>2</v>
      </c>
    </row>
    <row r="430" spans="1:65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>
        <v>1</v>
      </c>
      <c r="BM430">
        <v>1</v>
      </c>
    </row>
    <row r="431" spans="1:65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  <c r="BL431">
        <v>4</v>
      </c>
      <c r="BM431">
        <v>5</v>
      </c>
    </row>
    <row r="432" spans="1:65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  <c r="BL432">
        <v>18</v>
      </c>
      <c r="BM432">
        <v>18</v>
      </c>
    </row>
    <row r="433" spans="1:65" x14ac:dyDescent="0.3">
      <c r="A433" t="s">
        <v>457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  <c r="BL433">
        <v>15</v>
      </c>
      <c r="BM433">
        <v>27</v>
      </c>
    </row>
    <row r="434" spans="1:65" x14ac:dyDescent="0.3">
      <c r="B434" t="s">
        <v>458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  <c r="BL434">
        <v>2</v>
      </c>
      <c r="BM434">
        <v>2</v>
      </c>
    </row>
    <row r="435" spans="1:65" x14ac:dyDescent="0.3">
      <c r="A435" t="s">
        <v>459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  <c r="BL435">
        <v>6</v>
      </c>
      <c r="BM435">
        <v>6</v>
      </c>
    </row>
    <row r="436" spans="1:65" x14ac:dyDescent="0.3">
      <c r="A436" t="s">
        <v>460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  <c r="BL436">
        <v>2</v>
      </c>
      <c r="BM436">
        <v>2</v>
      </c>
    </row>
    <row r="437" spans="1:65" x14ac:dyDescent="0.3">
      <c r="B437" t="s">
        <v>461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  <c r="BL437">
        <v>3</v>
      </c>
      <c r="BM437">
        <v>3</v>
      </c>
    </row>
    <row r="438" spans="1:65" x14ac:dyDescent="0.3">
      <c r="B438" t="s">
        <v>462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  <c r="BL438">
        <v>3</v>
      </c>
      <c r="BM438">
        <v>3</v>
      </c>
    </row>
    <row r="439" spans="1:65" x14ac:dyDescent="0.3">
      <c r="B439" t="s">
        <v>463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  <c r="BL439">
        <v>6</v>
      </c>
      <c r="BM439">
        <v>6</v>
      </c>
    </row>
    <row r="440" spans="1:65" x14ac:dyDescent="0.3">
      <c r="A440" t="s">
        <v>464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  <c r="BL440">
        <v>7</v>
      </c>
      <c r="BM440">
        <v>11</v>
      </c>
    </row>
    <row r="441" spans="1:65" x14ac:dyDescent="0.3">
      <c r="B441" t="s">
        <v>465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  <c r="BL441">
        <v>43</v>
      </c>
      <c r="BM441">
        <v>43</v>
      </c>
    </row>
    <row r="442" spans="1:65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  <c r="BL442">
        <v>3631</v>
      </c>
      <c r="BM442">
        <v>4204</v>
      </c>
    </row>
    <row r="443" spans="1:65" x14ac:dyDescent="0.3">
      <c r="A443" t="s">
        <v>468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  <c r="BL443">
        <v>21</v>
      </c>
      <c r="BM443">
        <v>28</v>
      </c>
    </row>
    <row r="444" spans="1:65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  <c r="BL444">
        <v>53</v>
      </c>
      <c r="BM444">
        <v>56</v>
      </c>
    </row>
    <row r="445" spans="1:65" x14ac:dyDescent="0.3">
      <c r="B445" t="s">
        <v>469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  <c r="BL445">
        <v>2</v>
      </c>
      <c r="BM445">
        <v>2</v>
      </c>
    </row>
    <row r="446" spans="1:65" x14ac:dyDescent="0.3">
      <c r="B446" t="s">
        <v>471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  <c r="BL446">
        <v>3</v>
      </c>
      <c r="BM446">
        <v>3</v>
      </c>
    </row>
    <row r="447" spans="1:65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  <c r="BL447">
        <v>3</v>
      </c>
      <c r="BM447">
        <v>3</v>
      </c>
    </row>
    <row r="448" spans="1:65" x14ac:dyDescent="0.3">
      <c r="B448" t="s">
        <v>472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  <c r="BL448">
        <v>1</v>
      </c>
      <c r="BM448">
        <v>1</v>
      </c>
    </row>
    <row r="449" spans="1:65" x14ac:dyDescent="0.3">
      <c r="B449" t="s">
        <v>473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  <c r="BL449">
        <v>6</v>
      </c>
      <c r="BM449">
        <v>12</v>
      </c>
    </row>
    <row r="450" spans="1:65" x14ac:dyDescent="0.3">
      <c r="A450" t="s">
        <v>474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  <c r="BL450">
        <v>3</v>
      </c>
      <c r="BM450">
        <v>3</v>
      </c>
    </row>
    <row r="451" spans="1:65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  <c r="BL451">
        <v>3</v>
      </c>
      <c r="BM451">
        <v>3</v>
      </c>
    </row>
    <row r="452" spans="1:65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  <c r="BL452">
        <v>45</v>
      </c>
      <c r="BM452">
        <v>47</v>
      </c>
    </row>
    <row r="453" spans="1:65" x14ac:dyDescent="0.3">
      <c r="B453" t="s">
        <v>486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  <c r="BL453">
        <v>6</v>
      </c>
      <c r="BM453">
        <v>14</v>
      </c>
    </row>
    <row r="454" spans="1:65" x14ac:dyDescent="0.3">
      <c r="B454" t="s">
        <v>485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  <c r="BK454">
        <v>14</v>
      </c>
      <c r="BL454">
        <v>14</v>
      </c>
      <c r="BM454">
        <v>21</v>
      </c>
    </row>
    <row r="455" spans="1:65" x14ac:dyDescent="0.3">
      <c r="B455" t="s">
        <v>482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  <c r="BL455">
        <v>14</v>
      </c>
      <c r="BM455">
        <v>14</v>
      </c>
    </row>
    <row r="456" spans="1:65" x14ac:dyDescent="0.3">
      <c r="B456" t="s">
        <v>483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  <c r="BL456">
        <v>14</v>
      </c>
      <c r="BM456">
        <v>18</v>
      </c>
    </row>
    <row r="457" spans="1:65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  <c r="BL457">
        <v>5</v>
      </c>
      <c r="BM457">
        <v>8</v>
      </c>
    </row>
    <row r="458" spans="1:65" x14ac:dyDescent="0.3">
      <c r="B458" t="s">
        <v>481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  <c r="BL458">
        <v>2</v>
      </c>
      <c r="BM458">
        <v>3</v>
      </c>
    </row>
    <row r="459" spans="1:65" x14ac:dyDescent="0.3">
      <c r="B459" t="s">
        <v>484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  <c r="BL459">
        <v>1</v>
      </c>
      <c r="BM459">
        <v>1</v>
      </c>
    </row>
    <row r="460" spans="1:65" x14ac:dyDescent="0.3">
      <c r="B460" t="s">
        <v>513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  <c r="BL460">
        <v>1</v>
      </c>
      <c r="BM460">
        <v>1</v>
      </c>
    </row>
    <row r="461" spans="1:65" x14ac:dyDescent="0.3">
      <c r="A461" t="s">
        <v>487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  <c r="BL461">
        <v>1</v>
      </c>
      <c r="BM461">
        <v>1</v>
      </c>
    </row>
    <row r="462" spans="1:65" x14ac:dyDescent="0.3">
      <c r="B462" t="s">
        <v>523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  <c r="BL462">
        <v>4</v>
      </c>
      <c r="BM462">
        <v>4</v>
      </c>
    </row>
    <row r="463" spans="1:65" x14ac:dyDescent="0.3">
      <c r="A463" t="s">
        <v>470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  <c r="BK463">
        <v>2</v>
      </c>
      <c r="BL463">
        <v>2</v>
      </c>
      <c r="BM463">
        <v>4</v>
      </c>
    </row>
    <row r="464" spans="1:65" x14ac:dyDescent="0.3">
      <c r="A464" t="s">
        <v>524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  <c r="BL464">
        <v>4</v>
      </c>
      <c r="BM464">
        <v>4</v>
      </c>
    </row>
    <row r="465" spans="1:65" x14ac:dyDescent="0.3">
      <c r="A465" t="s">
        <v>525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  <c r="BL465">
        <v>2</v>
      </c>
      <c r="BM465">
        <v>2</v>
      </c>
    </row>
    <row r="466" spans="1:65" x14ac:dyDescent="0.3">
      <c r="B466" t="s">
        <v>526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  <c r="BL466">
        <v>1</v>
      </c>
      <c r="BM466">
        <v>1</v>
      </c>
    </row>
    <row r="467" spans="1:65" x14ac:dyDescent="0.3">
      <c r="B467" t="s">
        <v>527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  <c r="BL467">
        <v>3</v>
      </c>
      <c r="BM467">
        <v>3</v>
      </c>
    </row>
    <row r="468" spans="1:65" x14ac:dyDescent="0.3">
      <c r="B468" t="s">
        <v>528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  <c r="BL468">
        <v>1</v>
      </c>
      <c r="BM468">
        <v>2</v>
      </c>
    </row>
    <row r="469" spans="1:65" x14ac:dyDescent="0.3">
      <c r="B469" t="s">
        <v>529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  <c r="BL469">
        <v>2</v>
      </c>
      <c r="BM469">
        <v>2</v>
      </c>
    </row>
    <row r="470" spans="1:65" x14ac:dyDescent="0.3">
      <c r="B470" t="s">
        <v>534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  <c r="BL470">
        <v>3</v>
      </c>
      <c r="BM470">
        <v>3</v>
      </c>
    </row>
    <row r="471" spans="1:65" x14ac:dyDescent="0.3">
      <c r="B471" t="s">
        <v>535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  <c r="BL471">
        <v>2</v>
      </c>
      <c r="BM471">
        <v>2</v>
      </c>
    </row>
    <row r="472" spans="1:65" x14ac:dyDescent="0.3">
      <c r="B472" t="s">
        <v>536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  <c r="BL472">
        <v>2</v>
      </c>
      <c r="BM472">
        <v>2</v>
      </c>
    </row>
    <row r="473" spans="1:65" x14ac:dyDescent="0.3">
      <c r="B473" t="s">
        <v>537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  <c r="BL473">
        <v>3</v>
      </c>
      <c r="BM473">
        <v>3</v>
      </c>
    </row>
    <row r="474" spans="1:65" x14ac:dyDescent="0.3">
      <c r="A474" t="s">
        <v>538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  <c r="BL474">
        <v>1</v>
      </c>
      <c r="BM474">
        <v>1</v>
      </c>
    </row>
    <row r="475" spans="1:65" x14ac:dyDescent="0.3">
      <c r="B475" t="s">
        <v>539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  <c r="BL475">
        <v>1</v>
      </c>
      <c r="BM475">
        <v>2</v>
      </c>
    </row>
    <row r="476" spans="1:65" x14ac:dyDescent="0.3">
      <c r="B476" t="s">
        <v>540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  <c r="BL476">
        <v>1</v>
      </c>
      <c r="BM476">
        <v>1</v>
      </c>
    </row>
    <row r="477" spans="1:65" x14ac:dyDescent="0.3">
      <c r="A477" t="s">
        <v>541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  <c r="BL477">
        <v>1</v>
      </c>
      <c r="BM477">
        <v>5</v>
      </c>
    </row>
    <row r="478" spans="1:65" x14ac:dyDescent="0.3">
      <c r="B478" t="s">
        <v>542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  <c r="BL478">
        <v>3</v>
      </c>
      <c r="BM478">
        <v>3</v>
      </c>
    </row>
    <row r="479" spans="1:65" x14ac:dyDescent="0.3">
      <c r="A479" t="s">
        <v>558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1</v>
      </c>
      <c r="BM479">
        <v>1</v>
      </c>
    </row>
    <row r="480" spans="1:65" x14ac:dyDescent="0.3">
      <c r="B480" t="s">
        <v>559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1</v>
      </c>
      <c r="BM480">
        <v>1</v>
      </c>
    </row>
    <row r="481" spans="2:65" x14ac:dyDescent="0.3">
      <c r="B481" t="s">
        <v>560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</v>
      </c>
      <c r="BM481">
        <v>1</v>
      </c>
    </row>
    <row r="482" spans="2:65" x14ac:dyDescent="0.3">
      <c r="B482" t="s">
        <v>561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1</v>
      </c>
      <c r="BM482">
        <v>1</v>
      </c>
    </row>
    <row r="483" spans="2:65" x14ac:dyDescent="0.3">
      <c r="B483" t="s">
        <v>562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1</v>
      </c>
      <c r="BM483">
        <v>1</v>
      </c>
    </row>
    <row r="484" spans="2:65" x14ac:dyDescent="0.3">
      <c r="B484" t="s">
        <v>565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1</v>
      </c>
    </row>
    <row r="485" spans="2:65" x14ac:dyDescent="0.3">
      <c r="B485" t="s">
        <v>566</v>
      </c>
      <c r="C485">
        <v>12.1165</v>
      </c>
      <c r="D485">
        <v>-61.679000000000002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1</v>
      </c>
    </row>
    <row r="486" spans="2:65" x14ac:dyDescent="0.3">
      <c r="B486" t="s">
        <v>567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1</v>
      </c>
    </row>
    <row r="487" spans="2:65" x14ac:dyDescent="0.3">
      <c r="B487" t="s">
        <v>568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1</v>
      </c>
    </row>
    <row r="488" spans="2:65" x14ac:dyDescent="0.3">
      <c r="B488" t="s">
        <v>569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Deaths_since_10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2020-03-24T10:11:58Z</dcterms:modified>
</cp:coreProperties>
</file>