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8DD73F0E-DC46-4672-9D82-4064BAC8BE86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3" l="1"/>
  <c r="A6" i="23" s="1"/>
  <c r="B6" i="23" a="1"/>
  <c r="B6" i="23" s="1"/>
  <c r="C6" i="23"/>
  <c r="D6" i="23"/>
  <c r="B7" i="23" a="1"/>
  <c r="B7" i="23" s="1"/>
  <c r="C7" i="23"/>
  <c r="D7" i="23"/>
  <c r="B8" i="23" a="1"/>
  <c r="B8" i="23" s="1"/>
  <c r="C8" i="23"/>
  <c r="D8" i="23"/>
  <c r="B9" i="23" a="1"/>
  <c r="B9" i="23" s="1"/>
  <c r="C9" i="23"/>
  <c r="D9" i="23"/>
  <c r="B10" i="23" a="1"/>
  <c r="B10" i="23" s="1"/>
  <c r="C10" i="23"/>
  <c r="D10" i="23"/>
  <c r="B11" i="23" a="1"/>
  <c r="B11" i="23" s="1"/>
  <c r="C11" i="23"/>
  <c r="D11" i="23"/>
  <c r="B12" i="23" a="1"/>
  <c r="B12" i="23" s="1"/>
  <c r="C12" i="23"/>
  <c r="D12" i="23"/>
  <c r="B13" i="23" a="1"/>
  <c r="B13" i="23" s="1"/>
  <c r="C13" i="23"/>
  <c r="D13" i="23"/>
  <c r="B14" i="23" a="1"/>
  <c r="B14" i="23" s="1"/>
  <c r="C14" i="23"/>
  <c r="D14" i="23"/>
  <c r="B15" i="23" a="1"/>
  <c r="B15" i="23" s="1"/>
  <c r="C15" i="23"/>
  <c r="D15" i="23"/>
  <c r="B16" i="23" a="1"/>
  <c r="B16" i="23" s="1"/>
  <c r="C16" i="23"/>
  <c r="D16" i="23"/>
  <c r="B17" i="23" a="1"/>
  <c r="B17" i="23" s="1"/>
  <c r="C17" i="23"/>
  <c r="D17" i="23"/>
  <c r="B18" i="23" a="1"/>
  <c r="B18" i="23" s="1"/>
  <c r="C18" i="23"/>
  <c r="D18" i="23"/>
  <c r="B19" i="23" a="1"/>
  <c r="B19" i="23" s="1"/>
  <c r="C19" i="23"/>
  <c r="D19" i="23"/>
  <c r="B20" i="23" a="1"/>
  <c r="B20" i="23" s="1"/>
  <c r="C20" i="23"/>
  <c r="D20" i="23"/>
  <c r="B21" i="23" a="1"/>
  <c r="B21" i="23" s="1"/>
  <c r="C21" i="23"/>
  <c r="D21" i="23"/>
  <c r="B22" i="23" a="1"/>
  <c r="B22" i="23" s="1"/>
  <c r="C22" i="23"/>
  <c r="D22" i="23"/>
  <c r="B23" i="23" a="1"/>
  <c r="B23" i="23" s="1"/>
  <c r="C23" i="23"/>
  <c r="D23" i="23"/>
  <c r="B24" i="23" a="1"/>
  <c r="B24" i="23" s="1"/>
  <c r="C24" i="23"/>
  <c r="D24" i="23"/>
  <c r="B25" i="23" a="1"/>
  <c r="B25" i="23" s="1"/>
  <c r="C25" i="23"/>
  <c r="D25" i="23"/>
  <c r="B26" i="23" a="1"/>
  <c r="B26" i="23" s="1"/>
  <c r="C26" i="23"/>
  <c r="D26" i="23"/>
  <c r="B27" i="23" a="1"/>
  <c r="B27" i="23" s="1"/>
  <c r="C27" i="23"/>
  <c r="D27" i="23"/>
  <c r="B28" i="23" a="1"/>
  <c r="B28" i="23" s="1"/>
  <c r="C28" i="23"/>
  <c r="D28" i="23"/>
  <c r="B29" i="23" a="1"/>
  <c r="B29" i="23" s="1"/>
  <c r="C29" i="23"/>
  <c r="D29" i="23"/>
  <c r="B30" i="23" a="1"/>
  <c r="B30" i="23" s="1"/>
  <c r="C30" i="23"/>
  <c r="D30" i="23"/>
  <c r="B31" i="23" a="1"/>
  <c r="B31" i="23" s="1"/>
  <c r="C31" i="23"/>
  <c r="D31" i="23"/>
  <c r="B32" i="23" a="1"/>
  <c r="B32" i="23" s="1"/>
  <c r="C32" i="23"/>
  <c r="D32" i="23"/>
  <c r="B33" i="23" a="1"/>
  <c r="B33" i="23" s="1"/>
  <c r="C33" i="23"/>
  <c r="D33" i="23"/>
  <c r="B34" i="23" a="1"/>
  <c r="B34" i="23" s="1"/>
  <c r="C34" i="23"/>
  <c r="D34" i="23"/>
  <c r="B35" i="23" a="1"/>
  <c r="B35" i="23" s="1"/>
  <c r="C35" i="23"/>
  <c r="D35" i="23"/>
  <c r="B36" i="23" a="1"/>
  <c r="B36" i="23" s="1"/>
  <c r="C36" i="23"/>
  <c r="D36" i="23"/>
  <c r="B37" i="23" a="1"/>
  <c r="B37" i="23" s="1"/>
  <c r="C37" i="23"/>
  <c r="D37" i="23"/>
  <c r="B38" i="23" a="1"/>
  <c r="B38" i="23" s="1"/>
  <c r="C38" i="23"/>
  <c r="D38" i="23"/>
  <c r="B39" i="23" a="1"/>
  <c r="B39" i="23" s="1"/>
  <c r="C39" i="23"/>
  <c r="D39" i="23"/>
  <c r="B40" i="23" a="1"/>
  <c r="B40" i="23" s="1"/>
  <c r="C40" i="23"/>
  <c r="D40" i="23"/>
  <c r="B41" i="23" a="1"/>
  <c r="B41" i="23" s="1"/>
  <c r="C41" i="23"/>
  <c r="D41" i="23"/>
  <c r="B42" i="23" a="1"/>
  <c r="B42" i="23" s="1"/>
  <c r="C42" i="23"/>
  <c r="D42" i="23"/>
  <c r="B43" i="23" a="1"/>
  <c r="B43" i="23" s="1"/>
  <c r="C43" i="23"/>
  <c r="D43" i="23"/>
  <c r="B44" i="23" a="1"/>
  <c r="B44" i="23" s="1"/>
  <c r="C44" i="23"/>
  <c r="D44" i="23"/>
  <c r="B45" i="23" a="1"/>
  <c r="B45" i="23" s="1"/>
  <c r="C45" i="23"/>
  <c r="D45" i="23"/>
  <c r="B46" i="23" a="1"/>
  <c r="B46" i="23" s="1"/>
  <c r="C46" i="23"/>
  <c r="D46" i="23"/>
  <c r="B47" i="23" a="1"/>
  <c r="B47" i="23" s="1"/>
  <c r="C47" i="23"/>
  <c r="D47" i="23"/>
  <c r="B48" i="23" a="1"/>
  <c r="B48" i="23" s="1"/>
  <c r="C48" i="23"/>
  <c r="D48" i="23"/>
  <c r="B49" i="23" a="1"/>
  <c r="B49" i="23" s="1"/>
  <c r="C49" i="23"/>
  <c r="D49" i="23"/>
  <c r="B50" i="23" a="1"/>
  <c r="B50" i="23" s="1"/>
  <c r="C50" i="23"/>
  <c r="D50" i="23"/>
  <c r="B51" i="23" a="1"/>
  <c r="B51" i="23" s="1"/>
  <c r="C51" i="23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B55" i="23" a="1"/>
  <c r="B55" i="23" s="1"/>
  <c r="C55" i="23"/>
  <c r="D55" i="23"/>
  <c r="C56" i="23"/>
  <c r="B56" i="23" s="1" a="1"/>
  <c r="B56" i="23" s="1"/>
  <c r="D56" i="23"/>
  <c r="C57" i="23"/>
  <c r="B57" i="23" s="1" a="1"/>
  <c r="B57" i="23" s="1"/>
  <c r="D57" i="23"/>
  <c r="B58" i="23" a="1"/>
  <c r="B58" i="23" s="1"/>
  <c r="C58" i="23"/>
  <c r="D58" i="23"/>
  <c r="B59" i="23" a="1"/>
  <c r="B59" i="23" s="1"/>
  <c r="C59" i="23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B63" i="23" a="1"/>
  <c r="B63" i="23" s="1"/>
  <c r="C63" i="23"/>
  <c r="D63" i="23"/>
  <c r="C64" i="23"/>
  <c r="B64" i="23" s="1" a="1"/>
  <c r="B64" i="23" s="1"/>
  <c r="D64" i="23"/>
  <c r="C65" i="23"/>
  <c r="B65" i="23" s="1" a="1"/>
  <c r="B65" i="23" s="1"/>
  <c r="D65" i="23"/>
  <c r="B66" i="23" a="1"/>
  <c r="B66" i="23" s="1"/>
  <c r="C66" i="23"/>
  <c r="D66" i="23"/>
  <c r="B67" i="23" a="1"/>
  <c r="B67" i="23" s="1"/>
  <c r="C67" i="23"/>
  <c r="D67" i="23"/>
  <c r="B68" i="23" a="1"/>
  <c r="B68" i="23" s="1"/>
  <c r="C68" i="23"/>
  <c r="D68" i="23"/>
  <c r="C69" i="23"/>
  <c r="B69" i="23" s="1" a="1"/>
  <c r="B69" i="23" s="1"/>
  <c r="D69" i="23"/>
  <c r="C70" i="23"/>
  <c r="B70" i="23" s="1" a="1"/>
  <c r="B70" i="23" s="1"/>
  <c r="D70" i="23"/>
  <c r="B71" i="23" a="1"/>
  <c r="B71" i="23" s="1"/>
  <c r="C71" i="23"/>
  <c r="D71" i="23"/>
  <c r="C72" i="23"/>
  <c r="B72" i="23" s="1" a="1"/>
  <c r="B72" i="23" s="1"/>
  <c r="D72" i="23"/>
  <c r="C73" i="23"/>
  <c r="B73" i="23" s="1" a="1"/>
  <c r="B73" i="23" s="1"/>
  <c r="D73" i="23"/>
  <c r="B74" i="23" a="1"/>
  <c r="B74" i="23" s="1"/>
  <c r="C74" i="23"/>
  <c r="D74" i="23"/>
  <c r="B75" i="23" a="1"/>
  <c r="B75" i="23" s="1"/>
  <c r="C75" i="23"/>
  <c r="D75" i="23"/>
  <c r="B76" i="23" a="1"/>
  <c r="B76" i="23" s="1"/>
  <c r="C76" i="23"/>
  <c r="D76" i="23"/>
  <c r="C77" i="23"/>
  <c r="B77" i="23" s="1" a="1"/>
  <c r="B77" i="23" s="1"/>
  <c r="D77" i="23"/>
  <c r="C78" i="23"/>
  <c r="B78" i="23" s="1" a="1"/>
  <c r="B78" i="23" s="1"/>
  <c r="D78" i="23"/>
  <c r="B79" i="23" a="1"/>
  <c r="B79" i="23" s="1"/>
  <c r="C79" i="23"/>
  <c r="D79" i="23"/>
  <c r="C80" i="23"/>
  <c r="B80" i="23" s="1" a="1"/>
  <c r="B80" i="23" s="1"/>
  <c r="D80" i="23"/>
  <c r="C81" i="23"/>
  <c r="B81" i="23" s="1" a="1"/>
  <c r="B81" i="23" s="1"/>
  <c r="D81" i="23"/>
  <c r="B82" i="23" a="1"/>
  <c r="B82" i="23" s="1"/>
  <c r="C82" i="23"/>
  <c r="D82" i="23"/>
  <c r="B83" i="23" a="1"/>
  <c r="B83" i="23" s="1"/>
  <c r="C83" i="23"/>
  <c r="D83" i="23"/>
  <c r="B84" i="23" a="1"/>
  <c r="B84" i="23" s="1"/>
  <c r="C84" i="23"/>
  <c r="D84" i="23"/>
  <c r="C85" i="23"/>
  <c r="B85" i="23" s="1" a="1"/>
  <c r="B85" i="23" s="1"/>
  <c r="D85" i="23"/>
  <c r="C86" i="23"/>
  <c r="B86" i="23" s="1" a="1"/>
  <c r="B86" i="23" s="1"/>
  <c r="D86" i="23"/>
  <c r="B87" i="23" a="1"/>
  <c r="B87" i="23" s="1"/>
  <c r="C87" i="23"/>
  <c r="D87" i="23"/>
  <c r="C88" i="23"/>
  <c r="B88" i="23" s="1" a="1"/>
  <c r="B88" i="23" s="1"/>
  <c r="D88" i="23"/>
  <c r="C89" i="23"/>
  <c r="B89" i="23" s="1" a="1"/>
  <c r="B89" i="23" s="1"/>
  <c r="D89" i="23"/>
  <c r="B90" i="23" a="1"/>
  <c r="B90" i="23" s="1"/>
  <c r="C90" i="23"/>
  <c r="D90" i="23"/>
  <c r="B91" i="23" a="1"/>
  <c r="B91" i="23" s="1"/>
  <c r="C91" i="23"/>
  <c r="D91" i="23"/>
  <c r="B92" i="23" a="1"/>
  <c r="B92" i="23" s="1"/>
  <c r="C92" i="23"/>
  <c r="D92" i="23"/>
  <c r="B93" i="23" a="1"/>
  <c r="B93" i="23" s="1"/>
  <c r="C93" i="23"/>
  <c r="D93" i="23"/>
  <c r="E93" i="23"/>
  <c r="F93" i="23"/>
  <c r="G93" i="23"/>
  <c r="B94" i="23" a="1"/>
  <c r="B94" i="23" s="1"/>
  <c r="C94" i="23"/>
  <c r="D94" i="23"/>
  <c r="E94" i="23"/>
  <c r="F94" i="23"/>
  <c r="G94" i="23"/>
  <c r="B95" i="23" a="1"/>
  <c r="B95" i="23" s="1"/>
  <c r="C95" i="23"/>
  <c r="D95" i="23"/>
  <c r="E95" i="23"/>
  <c r="F95" i="23"/>
  <c r="G95" i="23"/>
  <c r="B96" i="23" a="1"/>
  <c r="B96" i="23" s="1"/>
  <c r="C96" i="23"/>
  <c r="D96" i="23"/>
  <c r="E96" i="23"/>
  <c r="F96" i="23"/>
  <c r="G96" i="23"/>
  <c r="B97" i="23" a="1"/>
  <c r="B97" i="23" s="1"/>
  <c r="C97" i="23"/>
  <c r="D97" i="23"/>
  <c r="E97" i="23"/>
  <c r="F97" i="23"/>
  <c r="G97" i="23"/>
  <c r="B98" i="23" a="1"/>
  <c r="B98" i="23" s="1"/>
  <c r="C98" i="23"/>
  <c r="D98" i="23"/>
  <c r="E98" i="23"/>
  <c r="F98" i="23"/>
  <c r="G98" i="23"/>
  <c r="B99" i="23" a="1"/>
  <c r="B99" i="23" s="1"/>
  <c r="C99" i="23"/>
  <c r="D99" i="23"/>
  <c r="E99" i="23"/>
  <c r="F99" i="23"/>
  <c r="G99" i="23"/>
  <c r="B100" i="23" a="1"/>
  <c r="B100" i="23" s="1"/>
  <c r="C100" i="23"/>
  <c r="D100" i="23"/>
  <c r="E100" i="23"/>
  <c r="F100" i="23"/>
  <c r="G100" i="23"/>
  <c r="B101" i="23" a="1"/>
  <c r="B101" i="23" s="1"/>
  <c r="C101" i="23"/>
  <c r="D101" i="23"/>
  <c r="E101" i="23"/>
  <c r="F101" i="23"/>
  <c r="G101" i="23"/>
  <c r="B102" i="23" a="1"/>
  <c r="B102" i="23" s="1"/>
  <c r="C102" i="23"/>
  <c r="D102" i="23"/>
  <c r="E102" i="23"/>
  <c r="F102" i="23"/>
  <c r="G102" i="23"/>
  <c r="B103" i="23" a="1"/>
  <c r="B103" i="23" s="1"/>
  <c r="C103" i="23"/>
  <c r="D103" i="23"/>
  <c r="E103" i="23"/>
  <c r="F103" i="23"/>
  <c r="G103" i="23"/>
  <c r="B104" i="23" a="1"/>
  <c r="B104" i="23" s="1"/>
  <c r="C104" i="23"/>
  <c r="D104" i="23"/>
  <c r="E104" i="23"/>
  <c r="F104" i="23"/>
  <c r="G104" i="23"/>
  <c r="B105" i="23" a="1"/>
  <c r="B105" i="23" s="1"/>
  <c r="C105" i="23"/>
  <c r="D105" i="23"/>
  <c r="E105" i="23"/>
  <c r="F105" i="23"/>
  <c r="G105" i="23"/>
  <c r="B106" i="23" a="1"/>
  <c r="B106" i="23" s="1"/>
  <c r="C106" i="23"/>
  <c r="D106" i="23"/>
  <c r="E106" i="23"/>
  <c r="F106" i="23"/>
  <c r="G106" i="23"/>
  <c r="B107" i="23" a="1"/>
  <c r="B107" i="23" s="1"/>
  <c r="C107" i="23"/>
  <c r="D107" i="23"/>
  <c r="E107" i="23"/>
  <c r="F107" i="23"/>
  <c r="G107" i="23"/>
  <c r="B108" i="23" a="1"/>
  <c r="B108" i="23" s="1"/>
  <c r="C108" i="23"/>
  <c r="D108" i="23"/>
  <c r="E108" i="23"/>
  <c r="F108" i="23"/>
  <c r="G108" i="23"/>
  <c r="B109" i="23" a="1"/>
  <c r="B109" i="23" s="1"/>
  <c r="C109" i="23"/>
  <c r="D109" i="23"/>
  <c r="E109" i="23"/>
  <c r="F109" i="23"/>
  <c r="G109" i="23"/>
  <c r="B110" i="23" a="1"/>
  <c r="B110" i="23" s="1"/>
  <c r="C110" i="23"/>
  <c r="D110" i="23"/>
  <c r="E110" i="23"/>
  <c r="F110" i="23"/>
  <c r="G110" i="23"/>
  <c r="B111" i="23" a="1"/>
  <c r="B111" i="23" s="1"/>
  <c r="C111" i="23"/>
  <c r="D111" i="23"/>
  <c r="E111" i="23"/>
  <c r="F111" i="23"/>
  <c r="G111" i="23"/>
  <c r="B112" i="23" a="1"/>
  <c r="B112" i="23" s="1"/>
  <c r="C112" i="23"/>
  <c r="D112" i="23"/>
  <c r="E112" i="23"/>
  <c r="F112" i="23"/>
  <c r="G112" i="23"/>
  <c r="B113" i="23" a="1"/>
  <c r="B113" i="23" s="1"/>
  <c r="C113" i="23"/>
  <c r="D113" i="23"/>
  <c r="E113" i="23"/>
  <c r="F113" i="23"/>
  <c r="G113" i="23"/>
  <c r="B114" i="23" a="1"/>
  <c r="B114" i="23" s="1"/>
  <c r="C114" i="23"/>
  <c r="D114" i="23"/>
  <c r="E114" i="23"/>
  <c r="F114" i="23"/>
  <c r="G114" i="23"/>
  <c r="B115" i="23" a="1"/>
  <c r="B115" i="23" s="1"/>
  <c r="C115" i="23"/>
  <c r="D115" i="23"/>
  <c r="E115" i="23"/>
  <c r="F115" i="23"/>
  <c r="G115" i="23"/>
  <c r="B116" i="23" a="1"/>
  <c r="B116" i="23" s="1"/>
  <c r="C116" i="23"/>
  <c r="D116" i="23"/>
  <c r="E116" i="23"/>
  <c r="F116" i="23"/>
  <c r="G116" i="23"/>
  <c r="B117" i="23" a="1"/>
  <c r="B117" i="23" s="1"/>
  <c r="C117" i="23"/>
  <c r="D117" i="23"/>
  <c r="E117" i="23"/>
  <c r="F117" i="23"/>
  <c r="G117" i="23"/>
  <c r="B118" i="23" a="1"/>
  <c r="B118" i="23" s="1"/>
  <c r="C118" i="23"/>
  <c r="D118" i="23"/>
  <c r="E118" i="23"/>
  <c r="F118" i="23"/>
  <c r="G118" i="23"/>
  <c r="B119" i="23" a="1"/>
  <c r="B119" i="23" s="1"/>
  <c r="C119" i="23"/>
  <c r="D119" i="23"/>
  <c r="E119" i="23"/>
  <c r="F119" i="23"/>
  <c r="G119" i="23"/>
  <c r="B120" i="23" a="1"/>
  <c r="B120" i="23" s="1"/>
  <c r="C120" i="23"/>
  <c r="D120" i="23"/>
  <c r="E120" i="23"/>
  <c r="F120" i="23"/>
  <c r="G120" i="23"/>
  <c r="B121" i="23" a="1"/>
  <c r="B121" i="23" s="1"/>
  <c r="C121" i="23"/>
  <c r="D121" i="23"/>
  <c r="E121" i="23"/>
  <c r="F121" i="23"/>
  <c r="G121" i="23"/>
  <c r="B122" i="23" a="1"/>
  <c r="B122" i="23" s="1"/>
  <c r="C122" i="23"/>
  <c r="D122" i="23"/>
  <c r="E122" i="23"/>
  <c r="F122" i="23"/>
  <c r="G122" i="23"/>
  <c r="B123" i="23" a="1"/>
  <c r="B123" i="23" s="1"/>
  <c r="C123" i="23"/>
  <c r="D123" i="23"/>
  <c r="E123" i="23"/>
  <c r="F123" i="23"/>
  <c r="G123" i="23"/>
  <c r="B124" i="23" a="1"/>
  <c r="B124" i="23" s="1"/>
  <c r="C124" i="23"/>
  <c r="D124" i="23"/>
  <c r="E124" i="23"/>
  <c r="F124" i="23"/>
  <c r="G124" i="23"/>
  <c r="B125" i="23" a="1"/>
  <c r="B125" i="23" s="1"/>
  <c r="C125" i="23"/>
  <c r="D125" i="23"/>
  <c r="E125" i="23"/>
  <c r="F125" i="23"/>
  <c r="G125" i="23"/>
  <c r="B126" i="23" a="1"/>
  <c r="B126" i="23" s="1"/>
  <c r="C126" i="23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 s="1"/>
  <c r="C128" i="23"/>
  <c r="D128" i="23"/>
  <c r="E128" i="23"/>
  <c r="F128" i="23"/>
  <c r="G128" i="23"/>
  <c r="B129" i="23" a="1"/>
  <c r="B129" i="23" s="1"/>
  <c r="C129" i="23"/>
  <c r="D129" i="23"/>
  <c r="E129" i="23"/>
  <c r="F129" i="23"/>
  <c r="G129" i="23"/>
  <c r="B130" i="23" a="1"/>
  <c r="B130" i="23" s="1"/>
  <c r="C130" i="23"/>
  <c r="D130" i="23"/>
  <c r="E130" i="23"/>
  <c r="F130" i="23"/>
  <c r="G130" i="23"/>
  <c r="B131" i="23" a="1"/>
  <c r="B131" i="23" s="1"/>
  <c r="C131" i="23"/>
  <c r="D131" i="23"/>
  <c r="E131" i="23"/>
  <c r="F131" i="23"/>
  <c r="G131" i="23"/>
  <c r="B132" i="23" a="1"/>
  <c r="B132" i="23" s="1"/>
  <c r="C132" i="23"/>
  <c r="D132" i="23"/>
  <c r="E132" i="23"/>
  <c r="F132" i="23"/>
  <c r="G132" i="23"/>
  <c r="B133" i="23" a="1"/>
  <c r="B133" i="23" s="1"/>
  <c r="C133" i="23"/>
  <c r="D133" i="23"/>
  <c r="E133" i="23"/>
  <c r="F133" i="23"/>
  <c r="G133" i="23"/>
  <c r="B134" i="23" a="1"/>
  <c r="B134" i="23" s="1"/>
  <c r="C134" i="23"/>
  <c r="D134" i="23"/>
  <c r="E134" i="23"/>
  <c r="F134" i="23"/>
  <c r="G134" i="23"/>
  <c r="B135" i="23" a="1"/>
  <c r="B135" i="23" s="1"/>
  <c r="C135" i="23"/>
  <c r="D135" i="23"/>
  <c r="E135" i="23"/>
  <c r="F135" i="23"/>
  <c r="G135" i="23"/>
  <c r="B136" i="23" a="1"/>
  <c r="B136" i="23" s="1"/>
  <c r="C136" i="23"/>
  <c r="D136" i="23"/>
  <c r="E136" i="23"/>
  <c r="F136" i="23"/>
  <c r="G136" i="23"/>
  <c r="B137" i="23" a="1"/>
  <c r="B137" i="23" s="1"/>
  <c r="C137" i="23"/>
  <c r="D137" i="23"/>
  <c r="E137" i="23"/>
  <c r="F137" i="23"/>
  <c r="G137" i="23"/>
  <c r="B138" i="23" a="1"/>
  <c r="B138" i="23" s="1"/>
  <c r="C138" i="23"/>
  <c r="D138" i="23"/>
  <c r="E138" i="23"/>
  <c r="F138" i="23"/>
  <c r="G138" i="23"/>
  <c r="B139" i="23" a="1"/>
  <c r="B139" i="23" s="1"/>
  <c r="C139" i="23"/>
  <c r="D139" i="23"/>
  <c r="E139" i="23"/>
  <c r="F139" i="23"/>
  <c r="G139" i="23"/>
  <c r="B140" i="23" a="1"/>
  <c r="B140" i="23" s="1"/>
  <c r="C140" i="23"/>
  <c r="D140" i="23"/>
  <c r="E140" i="23"/>
  <c r="F140" i="23"/>
  <c r="G140" i="23"/>
  <c r="B141" i="23" a="1"/>
  <c r="B141" i="23" s="1"/>
  <c r="C141" i="23"/>
  <c r="D141" i="23"/>
  <c r="E141" i="23"/>
  <c r="F141" i="23"/>
  <c r="G141" i="23"/>
  <c r="B142" i="23" a="1"/>
  <c r="B142" i="23" s="1"/>
  <c r="C142" i="23"/>
  <c r="D142" i="23"/>
  <c r="E142" i="23"/>
  <c r="F142" i="23"/>
  <c r="G142" i="23"/>
  <c r="B143" i="23" a="1"/>
  <c r="B143" i="23" s="1"/>
  <c r="C143" i="23"/>
  <c r="D143" i="23"/>
  <c r="E143" i="23"/>
  <c r="F143" i="23"/>
  <c r="G143" i="23"/>
  <c r="B144" i="23" a="1"/>
  <c r="B144" i="23" s="1"/>
  <c r="C144" i="23"/>
  <c r="D144" i="23"/>
  <c r="E144" i="23"/>
  <c r="F144" i="23"/>
  <c r="G144" i="23"/>
  <c r="B145" i="23" a="1"/>
  <c r="B145" i="23" s="1"/>
  <c r="C145" i="23"/>
  <c r="D145" i="23"/>
  <c r="E145" i="23"/>
  <c r="F145" i="23"/>
  <c r="G145" i="23"/>
  <c r="B146" i="23" a="1"/>
  <c r="B146" i="23" s="1"/>
  <c r="C146" i="23"/>
  <c r="D146" i="23"/>
  <c r="E146" i="23"/>
  <c r="F146" i="23"/>
  <c r="G146" i="23"/>
  <c r="B147" i="23" a="1"/>
  <c r="B147" i="23" s="1"/>
  <c r="C147" i="23"/>
  <c r="D147" i="23"/>
  <c r="E147" i="23"/>
  <c r="F147" i="23"/>
  <c r="G147" i="23"/>
  <c r="B148" i="23" a="1"/>
  <c r="B148" i="23" s="1"/>
  <c r="C148" i="23"/>
  <c r="D148" i="23"/>
  <c r="E148" i="23"/>
  <c r="F148" i="23"/>
  <c r="G148" i="23"/>
  <c r="B149" i="23" a="1"/>
  <c r="B149" i="23" s="1"/>
  <c r="C149" i="23"/>
  <c r="D149" i="23"/>
  <c r="E149" i="23"/>
  <c r="F149" i="23"/>
  <c r="G149" i="23"/>
  <c r="B150" i="23" a="1"/>
  <c r="B150" i="23" s="1"/>
  <c r="C150" i="23"/>
  <c r="D150" i="23"/>
  <c r="E150" i="23"/>
  <c r="F150" i="23"/>
  <c r="G150" i="23"/>
  <c r="B151" i="23" a="1"/>
  <c r="B151" i="23" s="1"/>
  <c r="C151" i="23"/>
  <c r="D151" i="23"/>
  <c r="E151" i="23"/>
  <c r="F151" i="23"/>
  <c r="G151" i="23"/>
  <c r="B152" i="23" a="1"/>
  <c r="B152" i="23" s="1"/>
  <c r="C152" i="23"/>
  <c r="D152" i="23"/>
  <c r="E152" i="23"/>
  <c r="F152" i="23"/>
  <c r="G152" i="23"/>
  <c r="B153" i="23" a="1"/>
  <c r="B153" i="23" s="1"/>
  <c r="C153" i="23"/>
  <c r="D153" i="23"/>
  <c r="E153" i="23"/>
  <c r="F153" i="23"/>
  <c r="G153" i="23"/>
  <c r="B154" i="23" a="1"/>
  <c r="B154" i="23" s="1"/>
  <c r="C154" i="23"/>
  <c r="D154" i="23"/>
  <c r="E154" i="23"/>
  <c r="F154" i="23"/>
  <c r="G154" i="23"/>
  <c r="B155" i="23" a="1"/>
  <c r="B155" i="23"/>
  <c r="C155" i="23"/>
  <c r="D155" i="23"/>
  <c r="E155" i="23"/>
  <c r="F155" i="23"/>
  <c r="G155" i="23"/>
  <c r="B156" i="23" a="1"/>
  <c r="B156" i="23"/>
  <c r="C156" i="23"/>
  <c r="D156" i="23"/>
  <c r="E156" i="23"/>
  <c r="F156" i="23"/>
  <c r="G156" i="23"/>
  <c r="B157" i="23" a="1"/>
  <c r="B157" i="23"/>
  <c r="C157" i="23"/>
  <c r="D157" i="23"/>
  <c r="E157" i="23"/>
  <c r="F157" i="23"/>
  <c r="G157" i="23"/>
  <c r="B158" i="23" a="1"/>
  <c r="B158" i="23"/>
  <c r="C158" i="23"/>
  <c r="D158" i="23"/>
  <c r="E158" i="23"/>
  <c r="F158" i="23"/>
  <c r="G158" i="23"/>
  <c r="B159" i="23" a="1"/>
  <c r="B159" i="23"/>
  <c r="C159" i="23"/>
  <c r="D159" i="23"/>
  <c r="E159" i="23"/>
  <c r="F159" i="23"/>
  <c r="G159" i="23"/>
  <c r="B160" i="23" a="1"/>
  <c r="B160" i="23"/>
  <c r="C160" i="23"/>
  <c r="D160" i="23"/>
  <c r="E160" i="23"/>
  <c r="F160" i="23"/>
  <c r="G160" i="23"/>
  <c r="B161" i="23" a="1"/>
  <c r="B161" i="23"/>
  <c r="C161" i="23"/>
  <c r="D161" i="23"/>
  <c r="E161" i="23"/>
  <c r="F161" i="23"/>
  <c r="G161" i="23"/>
  <c r="B162" i="23" a="1"/>
  <c r="B162" i="23"/>
  <c r="C162" i="23"/>
  <c r="D162" i="23"/>
  <c r="E162" i="23"/>
  <c r="F162" i="23"/>
  <c r="G162" i="23"/>
  <c r="B163" i="23" a="1"/>
  <c r="B163" i="23"/>
  <c r="C163" i="23"/>
  <c r="D163" i="23"/>
  <c r="E163" i="23"/>
  <c r="F163" i="23"/>
  <c r="G163" i="23"/>
  <c r="B164" i="23" a="1"/>
  <c r="B164" i="23"/>
  <c r="C164" i="23"/>
  <c r="D164" i="23"/>
  <c r="E164" i="23"/>
  <c r="F164" i="23"/>
  <c r="G164" i="23"/>
  <c r="B165" i="23" a="1"/>
  <c r="B165" i="23" s="1"/>
  <c r="C165" i="23"/>
  <c r="D165" i="23"/>
  <c r="E165" i="23"/>
  <c r="F165" i="23"/>
  <c r="G165" i="23"/>
  <c r="B166" i="23" a="1"/>
  <c r="B166" i="23" s="1"/>
  <c r="C166" i="23"/>
  <c r="D166" i="23"/>
  <c r="E166" i="23"/>
  <c r="F166" i="23"/>
  <c r="G166" i="23"/>
  <c r="B167" i="23" a="1"/>
  <c r="B167" i="23" s="1"/>
  <c r="C167" i="23"/>
  <c r="D167" i="23"/>
  <c r="E167" i="23"/>
  <c r="F167" i="23"/>
  <c r="G167" i="23"/>
  <c r="B168" i="23" a="1"/>
  <c r="B168" i="23" s="1"/>
  <c r="C168" i="23"/>
  <c r="D168" i="23"/>
  <c r="E168" i="23"/>
  <c r="F168" i="23"/>
  <c r="G168" i="23"/>
  <c r="B169" i="23" a="1"/>
  <c r="B169" i="23" s="1"/>
  <c r="C169" i="23"/>
  <c r="D169" i="23"/>
  <c r="E169" i="23"/>
  <c r="F169" i="23"/>
  <c r="G169" i="23"/>
  <c r="B170" i="23" a="1"/>
  <c r="B170" i="23" s="1"/>
  <c r="C170" i="23"/>
  <c r="D170" i="23"/>
  <c r="E170" i="23"/>
  <c r="F170" i="23"/>
  <c r="G170" i="23"/>
  <c r="B171" i="23" a="1"/>
  <c r="B171" i="23" s="1"/>
  <c r="C171" i="23"/>
  <c r="D171" i="23"/>
  <c r="E171" i="23"/>
  <c r="F171" i="23"/>
  <c r="G171" i="23"/>
  <c r="B172" i="23" a="1"/>
  <c r="B172" i="23" s="1"/>
  <c r="C172" i="23"/>
  <c r="D172" i="23"/>
  <c r="E172" i="23"/>
  <c r="F172" i="23"/>
  <c r="G172" i="23"/>
  <c r="B173" i="23" a="1"/>
  <c r="B173" i="23" s="1"/>
  <c r="C173" i="23"/>
  <c r="D173" i="23"/>
  <c r="E173" i="23"/>
  <c r="F173" i="23"/>
  <c r="G173" i="23"/>
  <c r="B174" i="23" a="1"/>
  <c r="B174" i="23" s="1"/>
  <c r="C174" i="23"/>
  <c r="D174" i="23"/>
  <c r="E174" i="23"/>
  <c r="F174" i="23"/>
  <c r="G174" i="23"/>
  <c r="B175" i="23" a="1"/>
  <c r="B175" i="23" s="1"/>
  <c r="C175" i="23"/>
  <c r="D175" i="23"/>
  <c r="E175" i="23"/>
  <c r="F175" i="23"/>
  <c r="G175" i="23"/>
  <c r="B176" i="23" a="1"/>
  <c r="B176" i="23" s="1"/>
  <c r="C176" i="23"/>
  <c r="D176" i="23"/>
  <c r="E176" i="23"/>
  <c r="F176" i="23"/>
  <c r="G176" i="23"/>
  <c r="B177" i="23" a="1"/>
  <c r="B177" i="23" s="1"/>
  <c r="C177" i="23"/>
  <c r="D177" i="23"/>
  <c r="E177" i="23"/>
  <c r="F177" i="23"/>
  <c r="G177" i="23"/>
  <c r="B178" i="23" a="1"/>
  <c r="B178" i="23" s="1"/>
  <c r="C178" i="23"/>
  <c r="D178" i="23"/>
  <c r="E178" i="23"/>
  <c r="F178" i="23"/>
  <c r="G178" i="23"/>
  <c r="B179" i="23" a="1"/>
  <c r="B179" i="23" s="1"/>
  <c r="C179" i="23"/>
  <c r="D179" i="23"/>
  <c r="E179" i="23"/>
  <c r="F179" i="23"/>
  <c r="G179" i="23"/>
  <c r="B180" i="23" a="1"/>
  <c r="B180" i="23" s="1"/>
  <c r="C180" i="23"/>
  <c r="D180" i="23"/>
  <c r="E180" i="23"/>
  <c r="F180" i="23"/>
  <c r="G180" i="23"/>
  <c r="B181" i="23" a="1"/>
  <c r="B181" i="23" s="1"/>
  <c r="C181" i="23"/>
  <c r="D181" i="23"/>
  <c r="E181" i="23"/>
  <c r="F181" i="23"/>
  <c r="G181" i="23"/>
  <c r="B182" i="23" a="1"/>
  <c r="B182" i="23" s="1"/>
  <c r="C182" i="23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 s="1"/>
  <c r="C184" i="23"/>
  <c r="D184" i="23"/>
  <c r="E184" i="23"/>
  <c r="F184" i="23"/>
  <c r="G184" i="23"/>
  <c r="B185" i="23" a="1"/>
  <c r="B185" i="23" s="1"/>
  <c r="C185" i="23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 s="1"/>
  <c r="C188" i="23"/>
  <c r="D188" i="23"/>
  <c r="E188" i="23"/>
  <c r="F188" i="23"/>
  <c r="G188" i="23"/>
  <c r="B189" i="23" a="1"/>
  <c r="B189" i="23" s="1"/>
  <c r="C189" i="23"/>
  <c r="D189" i="23"/>
  <c r="E189" i="23"/>
  <c r="F189" i="23"/>
  <c r="G189" i="23"/>
  <c r="B190" i="23" a="1"/>
  <c r="B190" i="23" s="1"/>
  <c r="C190" i="23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 a="1"/>
  <c r="B192" i="23" s="1"/>
  <c r="C192" i="23"/>
  <c r="D192" i="23"/>
  <c r="E192" i="23"/>
  <c r="F192" i="23"/>
  <c r="G192" i="23"/>
  <c r="B193" i="23" a="1"/>
  <c r="B193" i="23" s="1"/>
  <c r="C193" i="23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 s="1"/>
  <c r="C195" i="23"/>
  <c r="D195" i="23"/>
  <c r="E195" i="23"/>
  <c r="F195" i="23"/>
  <c r="G195" i="23"/>
  <c r="B196" i="23" a="1"/>
  <c r="B196" i="23" s="1"/>
  <c r="C196" i="23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 s="1"/>
  <c r="C198" i="23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B6" i="8" a="1"/>
  <c r="B6" i="8" s="1"/>
  <c r="C6" i="8"/>
  <c r="D6" i="8"/>
  <c r="B7" i="8" a="1"/>
  <c r="B7" i="8" s="1"/>
  <c r="C7" i="8"/>
  <c r="D7" i="8"/>
  <c r="B8" i="8" a="1"/>
  <c r="B8" i="8" s="1"/>
  <c r="C8" i="8"/>
  <c r="D8" i="8"/>
  <c r="B9" i="8" a="1"/>
  <c r="B9" i="8" s="1"/>
  <c r="C9" i="8"/>
  <c r="D9" i="8"/>
  <c r="B10" i="8" a="1"/>
  <c r="B10" i="8" s="1"/>
  <c r="C10" i="8"/>
  <c r="D10" i="8"/>
  <c r="B11" i="8" a="1"/>
  <c r="B11" i="8" s="1"/>
  <c r="C11" i="8"/>
  <c r="D11" i="8"/>
  <c r="B12" i="8" a="1"/>
  <c r="B12" i="8" s="1"/>
  <c r="C12" i="8"/>
  <c r="D12" i="8"/>
  <c r="B13" i="8" a="1"/>
  <c r="B13" i="8" s="1"/>
  <c r="C13" i="8"/>
  <c r="D13" i="8"/>
  <c r="B14" i="8" a="1"/>
  <c r="B14" i="8" s="1"/>
  <c r="C14" i="8"/>
  <c r="D14" i="8"/>
  <c r="B15" i="8" a="1"/>
  <c r="B15" i="8" s="1"/>
  <c r="C15" i="8"/>
  <c r="D15" i="8"/>
  <c r="B16" i="8" a="1"/>
  <c r="B16" i="8" s="1"/>
  <c r="C16" i="8"/>
  <c r="D16" i="8"/>
  <c r="B17" i="8" a="1"/>
  <c r="B17" i="8" s="1"/>
  <c r="C17" i="8"/>
  <c r="D17" i="8"/>
  <c r="B18" i="8" a="1"/>
  <c r="B18" i="8" s="1"/>
  <c r="C18" i="8"/>
  <c r="D18" i="8"/>
  <c r="B19" i="8" a="1"/>
  <c r="B19" i="8" s="1"/>
  <c r="C19" i="8"/>
  <c r="D19" i="8"/>
  <c r="B20" i="8" a="1"/>
  <c r="B20" i="8" s="1"/>
  <c r="C20" i="8"/>
  <c r="D20" i="8"/>
  <c r="B21" i="8" a="1"/>
  <c r="B21" i="8" s="1"/>
  <c r="C21" i="8"/>
  <c r="D21" i="8"/>
  <c r="B22" i="8" a="1"/>
  <c r="B22" i="8" s="1"/>
  <c r="C22" i="8"/>
  <c r="D22" i="8"/>
  <c r="B23" i="8" a="1"/>
  <c r="B23" i="8" s="1"/>
  <c r="C23" i="8"/>
  <c r="D23" i="8"/>
  <c r="B24" i="8" a="1"/>
  <c r="B24" i="8" s="1"/>
  <c r="C24" i="8"/>
  <c r="D24" i="8"/>
  <c r="B25" i="8" a="1"/>
  <c r="B25" i="8" s="1"/>
  <c r="C25" i="8"/>
  <c r="D25" i="8"/>
  <c r="B26" i="8" a="1"/>
  <c r="B26" i="8" s="1"/>
  <c r="C26" i="8"/>
  <c r="D26" i="8"/>
  <c r="B27" i="8" a="1"/>
  <c r="B27" i="8" s="1"/>
  <c r="C27" i="8"/>
  <c r="D27" i="8"/>
  <c r="B28" i="8" a="1"/>
  <c r="B28" i="8" s="1"/>
  <c r="C28" i="8"/>
  <c r="D28" i="8"/>
  <c r="B29" i="8" a="1"/>
  <c r="B29" i="8" s="1"/>
  <c r="C29" i="8"/>
  <c r="D29" i="8"/>
  <c r="B30" i="8" a="1"/>
  <c r="B30" i="8" s="1"/>
  <c r="C30" i="8"/>
  <c r="D30" i="8"/>
  <c r="B31" i="8" a="1"/>
  <c r="B31" i="8" s="1"/>
  <c r="C31" i="8"/>
  <c r="D31" i="8"/>
  <c r="B32" i="8" a="1"/>
  <c r="B32" i="8" s="1"/>
  <c r="C32" i="8"/>
  <c r="D32" i="8"/>
  <c r="B33" i="8" a="1"/>
  <c r="B33" i="8" s="1"/>
  <c r="C33" i="8"/>
  <c r="D33" i="8"/>
  <c r="B34" i="8" a="1"/>
  <c r="B34" i="8" s="1"/>
  <c r="C34" i="8"/>
  <c r="D34" i="8"/>
  <c r="B35" i="8" a="1"/>
  <c r="B35" i="8" s="1"/>
  <c r="C35" i="8"/>
  <c r="D35" i="8"/>
  <c r="B36" i="8" a="1"/>
  <c r="B36" i="8" s="1"/>
  <c r="C36" i="8"/>
  <c r="D36" i="8"/>
  <c r="B37" i="8" a="1"/>
  <c r="B37" i="8" s="1"/>
  <c r="C37" i="8"/>
  <c r="D37" i="8"/>
  <c r="C38" i="8"/>
  <c r="B38" i="8" s="1" a="1"/>
  <c r="B38" i="8" s="1"/>
  <c r="D38" i="8"/>
  <c r="C39" i="8"/>
  <c r="B39" i="8" s="1" a="1"/>
  <c r="B39" i="8" s="1"/>
  <c r="D39" i="8"/>
  <c r="B40" i="8" a="1"/>
  <c r="B40" i="8" s="1"/>
  <c r="C40" i="8"/>
  <c r="D40" i="8"/>
  <c r="C41" i="8"/>
  <c r="B41" i="8" s="1" a="1"/>
  <c r="B41" i="8" s="1"/>
  <c r="D41" i="8"/>
  <c r="C42" i="8"/>
  <c r="B42" i="8" s="1" a="1"/>
  <c r="B42" i="8" s="1"/>
  <c r="D42" i="8"/>
  <c r="B43" i="8" a="1"/>
  <c r="B43" i="8" s="1"/>
  <c r="C43" i="8"/>
  <c r="D43" i="8"/>
  <c r="B44" i="8" a="1"/>
  <c r="B44" i="8" s="1"/>
  <c r="C44" i="8"/>
  <c r="D44" i="8"/>
  <c r="B45" i="8" a="1"/>
  <c r="B45" i="8" s="1"/>
  <c r="C45" i="8"/>
  <c r="D45" i="8"/>
  <c r="C46" i="8"/>
  <c r="B46" i="8" s="1" a="1"/>
  <c r="B46" i="8" s="1"/>
  <c r="D46" i="8"/>
  <c r="C47" i="8"/>
  <c r="B47" i="8" s="1" a="1"/>
  <c r="B47" i="8" s="1"/>
  <c r="D47" i="8"/>
  <c r="B48" i="8" a="1"/>
  <c r="B48" i="8" s="1"/>
  <c r="C48" i="8"/>
  <c r="D48" i="8"/>
  <c r="C49" i="8"/>
  <c r="B49" i="8" s="1" a="1"/>
  <c r="B49" i="8" s="1"/>
  <c r="D49" i="8"/>
  <c r="C50" i="8"/>
  <c r="B50" i="8" s="1" a="1"/>
  <c r="B50" i="8" s="1"/>
  <c r="D50" i="8"/>
  <c r="B51" i="8" a="1"/>
  <c r="B51" i="8" s="1"/>
  <c r="C51" i="8"/>
  <c r="D51" i="8"/>
  <c r="B52" i="8" a="1"/>
  <c r="B52" i="8" s="1"/>
  <c r="C52" i="8"/>
  <c r="D52" i="8"/>
  <c r="B53" i="8" a="1"/>
  <c r="B53" i="8" s="1"/>
  <c r="C53" i="8"/>
  <c r="D53" i="8"/>
  <c r="C54" i="8"/>
  <c r="B54" i="8" s="1" a="1"/>
  <c r="B54" i="8" s="1"/>
  <c r="D54" i="8"/>
  <c r="C55" i="8"/>
  <c r="B55" i="8" s="1" a="1"/>
  <c r="B55" i="8" s="1"/>
  <c r="D55" i="8"/>
  <c r="B56" i="8" a="1"/>
  <c r="B56" i="8" s="1"/>
  <c r="C56" i="8"/>
  <c r="D56" i="8"/>
  <c r="C57" i="8"/>
  <c r="B57" i="8" s="1" a="1"/>
  <c r="B57" i="8" s="1"/>
  <c r="D57" i="8"/>
  <c r="C58" i="8"/>
  <c r="B58" i="8" s="1" a="1"/>
  <c r="B58" i="8" s="1"/>
  <c r="D58" i="8"/>
  <c r="B59" i="8" a="1"/>
  <c r="B59" i="8" s="1"/>
  <c r="C59" i="8"/>
  <c r="D59" i="8"/>
  <c r="B60" i="8" a="1"/>
  <c r="B60" i="8" s="1"/>
  <c r="C60" i="8"/>
  <c r="D60" i="8"/>
  <c r="B61" i="8" a="1"/>
  <c r="B61" i="8" s="1"/>
  <c r="C61" i="8"/>
  <c r="D61" i="8"/>
  <c r="B62" i="8" a="1"/>
  <c r="B62" i="8" s="1"/>
  <c r="C62" i="8"/>
  <c r="D62" i="8"/>
  <c r="C63" i="8"/>
  <c r="B63" i="8" s="1" a="1"/>
  <c r="B63" i="8" s="1"/>
  <c r="D63" i="8"/>
  <c r="B64" i="8" a="1"/>
  <c r="B64" i="8" s="1"/>
  <c r="C64" i="8"/>
  <c r="D64" i="8"/>
  <c r="C65" i="8"/>
  <c r="B65" i="8" s="1" a="1"/>
  <c r="B65" i="8" s="1"/>
  <c r="D65" i="8"/>
  <c r="C66" i="8"/>
  <c r="B66" i="8" s="1" a="1"/>
  <c r="B66" i="8" s="1"/>
  <c r="D66" i="8"/>
  <c r="B67" i="8" a="1"/>
  <c r="B67" i="8" s="1"/>
  <c r="C67" i="8"/>
  <c r="D67" i="8"/>
  <c r="B68" i="8" a="1"/>
  <c r="B68" i="8" s="1"/>
  <c r="C68" i="8"/>
  <c r="D68" i="8"/>
  <c r="B69" i="8" a="1"/>
  <c r="B69" i="8" s="1"/>
  <c r="C69" i="8"/>
  <c r="D69" i="8"/>
  <c r="C70" i="8"/>
  <c r="B70" i="8" s="1" a="1"/>
  <c r="B70" i="8" s="1"/>
  <c r="D70" i="8"/>
  <c r="C71" i="8"/>
  <c r="B71" i="8" s="1" a="1"/>
  <c r="B71" i="8" s="1"/>
  <c r="D71" i="8"/>
  <c r="B72" i="8" a="1"/>
  <c r="B72" i="8" s="1"/>
  <c r="C72" i="8"/>
  <c r="D72" i="8"/>
  <c r="C73" i="8"/>
  <c r="B73" i="8" s="1" a="1"/>
  <c r="B73" i="8" s="1"/>
  <c r="D73" i="8"/>
  <c r="C74" i="8"/>
  <c r="B74" i="8" s="1" a="1"/>
  <c r="B74" i="8" s="1"/>
  <c r="D74" i="8"/>
  <c r="B75" i="8" a="1"/>
  <c r="B75" i="8" s="1"/>
  <c r="C75" i="8"/>
  <c r="D75" i="8"/>
  <c r="B76" i="8" a="1"/>
  <c r="B76" i="8" s="1"/>
  <c r="C76" i="8"/>
  <c r="D76" i="8"/>
  <c r="C77" i="8"/>
  <c r="B77" i="8" s="1" a="1"/>
  <c r="B77" i="8" s="1"/>
  <c r="D77" i="8"/>
  <c r="B78" i="8" a="1"/>
  <c r="B78" i="8" s="1"/>
  <c r="C78" i="8"/>
  <c r="D78" i="8"/>
  <c r="C79" i="8"/>
  <c r="B79" i="8" s="1" a="1"/>
  <c r="B79" i="8" s="1"/>
  <c r="D79" i="8"/>
  <c r="B80" i="8" a="1"/>
  <c r="B80" i="8" s="1"/>
  <c r="C80" i="8"/>
  <c r="D80" i="8"/>
  <c r="C81" i="8"/>
  <c r="B81" i="8" s="1" a="1"/>
  <c r="B81" i="8" s="1"/>
  <c r="D81" i="8"/>
  <c r="C82" i="8"/>
  <c r="B82" i="8" s="1" a="1"/>
  <c r="B82" i="8" s="1"/>
  <c r="D82" i="8"/>
  <c r="B83" i="8" a="1"/>
  <c r="B83" i="8" s="1"/>
  <c r="C83" i="8"/>
  <c r="D83" i="8"/>
  <c r="B84" i="8" a="1"/>
  <c r="B84" i="8" s="1"/>
  <c r="C84" i="8"/>
  <c r="D84" i="8"/>
  <c r="C85" i="8"/>
  <c r="B85" i="8" s="1" a="1"/>
  <c r="B85" i="8" s="1"/>
  <c r="D85" i="8"/>
  <c r="B86" i="8" a="1"/>
  <c r="B86" i="8" s="1"/>
  <c r="C86" i="8"/>
  <c r="D86" i="8"/>
  <c r="C87" i="8"/>
  <c r="B87" i="8" s="1" a="1"/>
  <c r="B87" i="8" s="1"/>
  <c r="D87" i="8"/>
  <c r="B88" i="8" a="1"/>
  <c r="B88" i="8" s="1"/>
  <c r="C88" i="8"/>
  <c r="D88" i="8"/>
  <c r="B89" i="8" a="1"/>
  <c r="B89" i="8" s="1"/>
  <c r="C89" i="8"/>
  <c r="D89" i="8"/>
  <c r="C90" i="8"/>
  <c r="B90" i="8" s="1" a="1"/>
  <c r="B90" i="8" s="1"/>
  <c r="D90" i="8"/>
  <c r="C91" i="8"/>
  <c r="B91" i="8" s="1" a="1"/>
  <c r="B91" i="8" s="1"/>
  <c r="D91" i="8"/>
  <c r="B92" i="8" a="1"/>
  <c r="B92" i="8" s="1"/>
  <c r="C92" i="8"/>
  <c r="D92" i="8"/>
  <c r="B93" i="8" a="1"/>
  <c r="B93" i="8" s="1"/>
  <c r="C93" i="8"/>
  <c r="D93" i="8"/>
  <c r="B94" i="8" a="1"/>
  <c r="B94" i="8" s="1"/>
  <c r="C94" i="8"/>
  <c r="D94" i="8"/>
  <c r="C95" i="8"/>
  <c r="B95" i="8" s="1" a="1"/>
  <c r="B95" i="8" s="1"/>
  <c r="D95" i="8"/>
  <c r="B96" i="8" a="1"/>
  <c r="B96" i="8" s="1"/>
  <c r="C96" i="8"/>
  <c r="D96" i="8"/>
  <c r="C97" i="8"/>
  <c r="B97" i="8" s="1" a="1"/>
  <c r="B97" i="8" s="1"/>
  <c r="D97" i="8"/>
  <c r="B98" i="8" a="1"/>
  <c r="B98" i="8" s="1"/>
  <c r="C98" i="8"/>
  <c r="D98" i="8"/>
  <c r="B99" i="8" a="1"/>
  <c r="B99" i="8" s="1"/>
  <c r="C99" i="8"/>
  <c r="D99" i="8"/>
  <c r="C100" i="8"/>
  <c r="B100" i="8" s="1" a="1"/>
  <c r="B100" i="8" s="1"/>
  <c r="D100" i="8"/>
  <c r="B101" i="8" a="1"/>
  <c r="B101" i="8" s="1"/>
  <c r="C101" i="8"/>
  <c r="D101" i="8"/>
  <c r="B102" i="8" a="1"/>
  <c r="B102" i="8" s="1"/>
  <c r="C102" i="8"/>
  <c r="D102" i="8"/>
  <c r="C103" i="8"/>
  <c r="B103" i="8" s="1" a="1"/>
  <c r="B103" i="8" s="1"/>
  <c r="D103" i="8"/>
  <c r="B104" i="8" a="1"/>
  <c r="B104" i="8" s="1"/>
  <c r="C104" i="8"/>
  <c r="D104" i="8"/>
  <c r="C105" i="8"/>
  <c r="B105" i="8" s="1" a="1"/>
  <c r="B105" i="8" s="1"/>
  <c r="D105" i="8"/>
  <c r="B106" i="8" a="1"/>
  <c r="B106" i="8" s="1"/>
  <c r="C106" i="8"/>
  <c r="D106" i="8"/>
  <c r="B107" i="8" a="1"/>
  <c r="B107" i="8" s="1"/>
  <c r="C107" i="8"/>
  <c r="D107" i="8"/>
  <c r="C108" i="8"/>
  <c r="B108" i="8" s="1" a="1"/>
  <c r="B108" i="8" s="1"/>
  <c r="D108" i="8"/>
  <c r="B109" i="8" a="1"/>
  <c r="B109" i="8" s="1"/>
  <c r="C109" i="8"/>
  <c r="D109" i="8"/>
  <c r="B110" i="8" a="1"/>
  <c r="B110" i="8" s="1"/>
  <c r="C110" i="8"/>
  <c r="D110" i="8"/>
  <c r="C111" i="8"/>
  <c r="B111" i="8" s="1" a="1"/>
  <c r="B111" i="8" s="1"/>
  <c r="D111" i="8"/>
  <c r="B112" i="8" a="1"/>
  <c r="B112" i="8" s="1"/>
  <c r="C112" i="8"/>
  <c r="D112" i="8"/>
  <c r="C113" i="8"/>
  <c r="B113" i="8" s="1" a="1"/>
  <c r="B113" i="8" s="1"/>
  <c r="D113" i="8"/>
  <c r="B114" i="8" a="1"/>
  <c r="B114" i="8" s="1"/>
  <c r="C114" i="8"/>
  <c r="D114" i="8"/>
  <c r="B115" i="8" a="1"/>
  <c r="B115" i="8" s="1"/>
  <c r="C115" i="8"/>
  <c r="D115" i="8"/>
  <c r="C116" i="8"/>
  <c r="B116" i="8" s="1" a="1"/>
  <c r="B116" i="8" s="1"/>
  <c r="D116" i="8"/>
  <c r="B117" i="8" a="1"/>
  <c r="B117" i="8" s="1"/>
  <c r="C117" i="8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B120" i="8" a="1"/>
  <c r="B120" i="8" s="1"/>
  <c r="C120" i="8"/>
  <c r="D120" i="8"/>
  <c r="E120" i="8"/>
  <c r="F120" i="8"/>
  <c r="G120" i="8"/>
  <c r="C121" i="8"/>
  <c r="B121" i="8" s="1" a="1"/>
  <c r="B121" i="8" s="1"/>
  <c r="D121" i="8"/>
  <c r="E121" i="8"/>
  <c r="F121" i="8"/>
  <c r="G121" i="8"/>
  <c r="B122" i="8" a="1"/>
  <c r="B122" i="8" s="1"/>
  <c r="C122" i="8"/>
  <c r="D122" i="8"/>
  <c r="E122" i="8"/>
  <c r="F122" i="8"/>
  <c r="G122" i="8"/>
  <c r="B123" i="8" a="1"/>
  <c r="B123" i="8" s="1"/>
  <c r="C123" i="8"/>
  <c r="D123" i="8"/>
  <c r="E123" i="8"/>
  <c r="F123" i="8"/>
  <c r="G123" i="8"/>
  <c r="C124" i="8"/>
  <c r="B124" i="8" s="1" a="1"/>
  <c r="B124" i="8" s="1"/>
  <c r="D124" i="8"/>
  <c r="E124" i="8"/>
  <c r="F124" i="8"/>
  <c r="G124" i="8"/>
  <c r="B125" i="8" a="1"/>
  <c r="B125" i="8" s="1"/>
  <c r="C125" i="8"/>
  <c r="D125" i="8"/>
  <c r="E125" i="8"/>
  <c r="F125" i="8"/>
  <c r="G125" i="8"/>
  <c r="B126" i="8" a="1"/>
  <c r="B126" i="8"/>
  <c r="C126" i="8"/>
  <c r="D126" i="8"/>
  <c r="E126" i="8"/>
  <c r="F126" i="8"/>
  <c r="G126" i="8"/>
  <c r="B127" i="8" a="1"/>
  <c r="B127" i="8"/>
  <c r="C127" i="8"/>
  <c r="D127" i="8"/>
  <c r="E127" i="8"/>
  <c r="F127" i="8"/>
  <c r="G127" i="8"/>
  <c r="B128" i="8" a="1"/>
  <c r="B128" i="8"/>
  <c r="C128" i="8"/>
  <c r="D128" i="8"/>
  <c r="E128" i="8"/>
  <c r="F128" i="8"/>
  <c r="G128" i="8"/>
  <c r="B129" i="8" a="1"/>
  <c r="B129" i="8"/>
  <c r="C129" i="8"/>
  <c r="D129" i="8"/>
  <c r="E129" i="8"/>
  <c r="F129" i="8"/>
  <c r="G129" i="8"/>
  <c r="B130" i="8" a="1"/>
  <c r="B130" i="8"/>
  <c r="C130" i="8"/>
  <c r="D130" i="8"/>
  <c r="E130" i="8"/>
  <c r="F130" i="8"/>
  <c r="G130" i="8"/>
  <c r="B131" i="8" a="1"/>
  <c r="B131" i="8"/>
  <c r="C131" i="8"/>
  <c r="D131" i="8"/>
  <c r="E131" i="8"/>
  <c r="F131" i="8"/>
  <c r="G131" i="8"/>
  <c r="B132" i="8" a="1"/>
  <c r="B132" i="8"/>
  <c r="C132" i="8"/>
  <c r="D132" i="8"/>
  <c r="E132" i="8"/>
  <c r="F132" i="8"/>
  <c r="G132" i="8"/>
  <c r="B133" i="8" a="1"/>
  <c r="B133" i="8"/>
  <c r="C133" i="8"/>
  <c r="D133" i="8"/>
  <c r="E133" i="8"/>
  <c r="F133" i="8"/>
  <c r="G133" i="8"/>
  <c r="B134" i="8" a="1"/>
  <c r="B134" i="8"/>
  <c r="C134" i="8"/>
  <c r="D134" i="8"/>
  <c r="E134" i="8"/>
  <c r="F134" i="8"/>
  <c r="G134" i="8"/>
  <c r="B135" i="8" a="1"/>
  <c r="B135" i="8"/>
  <c r="C135" i="8"/>
  <c r="D135" i="8"/>
  <c r="E135" i="8"/>
  <c r="F135" i="8"/>
  <c r="G135" i="8"/>
  <c r="B136" i="8" a="1"/>
  <c r="B136" i="8"/>
  <c r="C136" i="8"/>
  <c r="D136" i="8"/>
  <c r="E136" i="8"/>
  <c r="F136" i="8"/>
  <c r="G136" i="8"/>
  <c r="B137" i="8" a="1"/>
  <c r="B137" i="8"/>
  <c r="C137" i="8"/>
  <c r="D137" i="8"/>
  <c r="E137" i="8"/>
  <c r="F137" i="8"/>
  <c r="G137" i="8"/>
  <c r="B138" i="8" a="1"/>
  <c r="B138" i="8"/>
  <c r="C138" i="8"/>
  <c r="D138" i="8"/>
  <c r="E138" i="8"/>
  <c r="F138" i="8"/>
  <c r="G138" i="8"/>
  <c r="B139" i="8" a="1"/>
  <c r="B139" i="8"/>
  <c r="C139" i="8"/>
  <c r="D139" i="8"/>
  <c r="E139" i="8"/>
  <c r="F139" i="8"/>
  <c r="G139" i="8"/>
  <c r="B140" i="8" a="1"/>
  <c r="B140" i="8"/>
  <c r="C140" i="8"/>
  <c r="D140" i="8"/>
  <c r="E140" i="8"/>
  <c r="F140" i="8"/>
  <c r="G140" i="8"/>
  <c r="B141" i="8" a="1"/>
  <c r="B141" i="8"/>
  <c r="C141" i="8"/>
  <c r="D141" i="8"/>
  <c r="E141" i="8"/>
  <c r="F141" i="8"/>
  <c r="G141" i="8"/>
  <c r="B142" i="8" a="1"/>
  <c r="B142" i="8"/>
  <c r="C142" i="8"/>
  <c r="D142" i="8"/>
  <c r="E142" i="8"/>
  <c r="F142" i="8"/>
  <c r="G142" i="8"/>
  <c r="B143" i="8" a="1"/>
  <c r="B143" i="8"/>
  <c r="C143" i="8"/>
  <c r="D143" i="8"/>
  <c r="E143" i="8"/>
  <c r="F143" i="8"/>
  <c r="G143" i="8"/>
  <c r="B144" i="8" a="1"/>
  <c r="B144" i="8"/>
  <c r="C144" i="8"/>
  <c r="D144" i="8"/>
  <c r="E144" i="8"/>
  <c r="F144" i="8"/>
  <c r="G144" i="8"/>
  <c r="B145" i="8" a="1"/>
  <c r="B145" i="8"/>
  <c r="C145" i="8"/>
  <c r="D145" i="8"/>
  <c r="E145" i="8"/>
  <c r="F145" i="8"/>
  <c r="G145" i="8"/>
  <c r="B146" i="8" a="1"/>
  <c r="B146" i="8"/>
  <c r="C146" i="8"/>
  <c r="D146" i="8"/>
  <c r="E146" i="8"/>
  <c r="F146" i="8"/>
  <c r="G146" i="8"/>
  <c r="B147" i="8" a="1"/>
  <c r="B147" i="8"/>
  <c r="C147" i="8"/>
  <c r="D147" i="8"/>
  <c r="E147" i="8"/>
  <c r="F147" i="8"/>
  <c r="G147" i="8"/>
  <c r="B148" i="8" a="1"/>
  <c r="B148" i="8"/>
  <c r="C148" i="8"/>
  <c r="D148" i="8"/>
  <c r="E148" i="8"/>
  <c r="F148" i="8"/>
  <c r="G148" i="8"/>
  <c r="B149" i="8" a="1"/>
  <c r="B149" i="8"/>
  <c r="C149" i="8"/>
  <c r="D149" i="8"/>
  <c r="E149" i="8"/>
  <c r="F149" i="8"/>
  <c r="G149" i="8"/>
  <c r="B150" i="8" a="1"/>
  <c r="B150" i="8"/>
  <c r="C150" i="8"/>
  <c r="D150" i="8"/>
  <c r="E150" i="8"/>
  <c r="F150" i="8"/>
  <c r="G150" i="8"/>
  <c r="B151" i="8" a="1"/>
  <c r="B151" i="8"/>
  <c r="C151" i="8"/>
  <c r="D151" i="8"/>
  <c r="E151" i="8"/>
  <c r="F151" i="8"/>
  <c r="G151" i="8"/>
  <c r="B152" i="8" a="1"/>
  <c r="B152" i="8"/>
  <c r="C152" i="8"/>
  <c r="D152" i="8"/>
  <c r="E152" i="8"/>
  <c r="F152" i="8"/>
  <c r="G152" i="8"/>
  <c r="B153" i="8" a="1"/>
  <c r="B153" i="8"/>
  <c r="C153" i="8"/>
  <c r="D153" i="8"/>
  <c r="E153" i="8"/>
  <c r="F153" i="8"/>
  <c r="G153" i="8"/>
  <c r="B154" i="8" a="1"/>
  <c r="B154" i="8"/>
  <c r="C154" i="8"/>
  <c r="D154" i="8"/>
  <c r="E154" i="8"/>
  <c r="F154" i="8"/>
  <c r="G154" i="8"/>
  <c r="B155" i="8" a="1"/>
  <c r="B155" i="8"/>
  <c r="C155" i="8"/>
  <c r="D155" i="8"/>
  <c r="E155" i="8"/>
  <c r="F155" i="8"/>
  <c r="G155" i="8"/>
  <c r="B156" i="8" a="1"/>
  <c r="B156" i="8"/>
  <c r="C156" i="8"/>
  <c r="D156" i="8"/>
  <c r="E156" i="8"/>
  <c r="F156" i="8"/>
  <c r="G156" i="8"/>
  <c r="B157" i="8" a="1"/>
  <c r="B157" i="8" s="1"/>
  <c r="C157" i="8"/>
  <c r="D157" i="8"/>
  <c r="E157" i="8"/>
  <c r="F157" i="8"/>
  <c r="G157" i="8"/>
  <c r="B158" i="8" a="1"/>
  <c r="B158" i="8"/>
  <c r="C158" i="8"/>
  <c r="D158" i="8"/>
  <c r="E158" i="8"/>
  <c r="F158" i="8"/>
  <c r="G158" i="8"/>
  <c r="B159" i="8" a="1"/>
  <c r="B159" i="8" s="1"/>
  <c r="C159" i="8"/>
  <c r="D159" i="8"/>
  <c r="E159" i="8"/>
  <c r="F159" i="8"/>
  <c r="G159" i="8"/>
  <c r="B160" i="8" a="1"/>
  <c r="B160" i="8" s="1"/>
  <c r="C160" i="8"/>
  <c r="D160" i="8"/>
  <c r="E160" i="8"/>
  <c r="F160" i="8"/>
  <c r="G160" i="8"/>
  <c r="B161" i="8" a="1"/>
  <c r="B161" i="8" s="1"/>
  <c r="C161" i="8"/>
  <c r="D161" i="8"/>
  <c r="E161" i="8"/>
  <c r="F161" i="8"/>
  <c r="G161" i="8"/>
  <c r="B162" i="8" a="1"/>
  <c r="B162" i="8" s="1"/>
  <c r="C162" i="8"/>
  <c r="D162" i="8"/>
  <c r="E162" i="8"/>
  <c r="F162" i="8"/>
  <c r="G162" i="8"/>
  <c r="B163" i="8" a="1"/>
  <c r="B163" i="8" s="1"/>
  <c r="C163" i="8"/>
  <c r="D163" i="8"/>
  <c r="E163" i="8"/>
  <c r="F163" i="8"/>
  <c r="G163" i="8"/>
  <c r="B164" i="8" a="1"/>
  <c r="B164" i="8" s="1"/>
  <c r="C164" i="8"/>
  <c r="D164" i="8"/>
  <c r="E164" i="8"/>
  <c r="F164" i="8"/>
  <c r="G164" i="8"/>
  <c r="B165" i="8" a="1"/>
  <c r="B165" i="8" s="1"/>
  <c r="C165" i="8"/>
  <c r="D165" i="8"/>
  <c r="E165" i="8"/>
  <c r="F165" i="8"/>
  <c r="G165" i="8"/>
  <c r="B166" i="8" a="1"/>
  <c r="B166" i="8" s="1"/>
  <c r="C166" i="8"/>
  <c r="D166" i="8"/>
  <c r="E166" i="8"/>
  <c r="F166" i="8"/>
  <c r="G166" i="8"/>
  <c r="B167" i="8" a="1"/>
  <c r="B167" i="8" s="1"/>
  <c r="C167" i="8"/>
  <c r="D167" i="8"/>
  <c r="E167" i="8"/>
  <c r="F167" i="8"/>
  <c r="G167" i="8"/>
  <c r="B168" i="8" a="1"/>
  <c r="B168" i="8" s="1"/>
  <c r="C168" i="8"/>
  <c r="D168" i="8"/>
  <c r="E168" i="8"/>
  <c r="F168" i="8"/>
  <c r="G168" i="8"/>
  <c r="B169" i="8" a="1"/>
  <c r="B169" i="8" s="1"/>
  <c r="C169" i="8"/>
  <c r="D169" i="8"/>
  <c r="E169" i="8"/>
  <c r="F169" i="8"/>
  <c r="G169" i="8"/>
  <c r="B170" i="8" a="1"/>
  <c r="B170" i="8" s="1"/>
  <c r="C170" i="8"/>
  <c r="D170" i="8"/>
  <c r="E170" i="8"/>
  <c r="F170" i="8"/>
  <c r="G170" i="8"/>
  <c r="B171" i="8" a="1"/>
  <c r="B171" i="8" s="1"/>
  <c r="C171" i="8"/>
  <c r="D171" i="8"/>
  <c r="E171" i="8"/>
  <c r="F171" i="8"/>
  <c r="G171" i="8"/>
  <c r="B172" i="8" a="1"/>
  <c r="B172" i="8" s="1"/>
  <c r="C172" i="8"/>
  <c r="D172" i="8"/>
  <c r="E172" i="8"/>
  <c r="F172" i="8"/>
  <c r="G172" i="8"/>
  <c r="B173" i="8" a="1"/>
  <c r="B173" i="8" s="1"/>
  <c r="C173" i="8"/>
  <c r="D173" i="8"/>
  <c r="E173" i="8"/>
  <c r="F173" i="8"/>
  <c r="G173" i="8"/>
  <c r="B174" i="8" a="1"/>
  <c r="B174" i="8" s="1"/>
  <c r="C174" i="8"/>
  <c r="D174" i="8"/>
  <c r="E174" i="8"/>
  <c r="F174" i="8"/>
  <c r="G174" i="8"/>
  <c r="B175" i="8" a="1"/>
  <c r="B175" i="8" s="1"/>
  <c r="C175" i="8"/>
  <c r="D175" i="8"/>
  <c r="E175" i="8"/>
  <c r="F175" i="8"/>
  <c r="G175" i="8"/>
  <c r="B176" i="8" a="1"/>
  <c r="B176" i="8" s="1"/>
  <c r="C176" i="8"/>
  <c r="D176" i="8"/>
  <c r="E176" i="8"/>
  <c r="F176" i="8"/>
  <c r="G176" i="8"/>
  <c r="B177" i="8" a="1"/>
  <c r="B177" i="8" s="1"/>
  <c r="C177" i="8"/>
  <c r="D177" i="8"/>
  <c r="E177" i="8"/>
  <c r="F177" i="8"/>
  <c r="G177" i="8"/>
  <c r="B178" i="8" a="1"/>
  <c r="B178" i="8" s="1"/>
  <c r="C178" i="8"/>
  <c r="D178" i="8"/>
  <c r="E178" i="8"/>
  <c r="F178" i="8"/>
  <c r="G178" i="8"/>
  <c r="B179" i="8" a="1"/>
  <c r="B179" i="8" s="1"/>
  <c r="C179" i="8"/>
  <c r="D179" i="8"/>
  <c r="E179" i="8"/>
  <c r="F179" i="8"/>
  <c r="G179" i="8"/>
  <c r="B180" i="8" a="1"/>
  <c r="B180" i="8" s="1"/>
  <c r="C180" i="8"/>
  <c r="D180" i="8"/>
  <c r="E180" i="8"/>
  <c r="F180" i="8"/>
  <c r="G180" i="8"/>
  <c r="B181" i="8" a="1"/>
  <c r="B181" i="8" s="1"/>
  <c r="C181" i="8"/>
  <c r="D181" i="8"/>
  <c r="E181" i="8"/>
  <c r="F181" i="8"/>
  <c r="G181" i="8"/>
  <c r="B182" i="8" a="1"/>
  <c r="B182" i="8" s="1"/>
  <c r="C182" i="8"/>
  <c r="D182" i="8"/>
  <c r="E182" i="8"/>
  <c r="F182" i="8"/>
  <c r="G182" i="8"/>
  <c r="B183" i="8" a="1"/>
  <c r="B183" i="8" s="1"/>
  <c r="C183" i="8"/>
  <c r="D183" i="8"/>
  <c r="E183" i="8"/>
  <c r="F183" i="8"/>
  <c r="G183" i="8"/>
  <c r="B184" i="8" a="1"/>
  <c r="B184" i="8" s="1"/>
  <c r="C184" i="8"/>
  <c r="D184" i="8"/>
  <c r="E184" i="8"/>
  <c r="F184" i="8"/>
  <c r="G184" i="8"/>
  <c r="B185" i="8" a="1"/>
  <c r="B185" i="8" s="1"/>
  <c r="C185" i="8"/>
  <c r="D185" i="8"/>
  <c r="E185" i="8"/>
  <c r="F185" i="8"/>
  <c r="G185" i="8"/>
  <c r="B186" i="8" a="1"/>
  <c r="B186" i="8" s="1"/>
  <c r="C186" i="8"/>
  <c r="D186" i="8"/>
  <c r="E186" i="8"/>
  <c r="F186" i="8"/>
  <c r="G186" i="8"/>
  <c r="B187" i="8" a="1"/>
  <c r="B187" i="8" s="1"/>
  <c r="C187" i="8"/>
  <c r="D187" i="8"/>
  <c r="E187" i="8"/>
  <c r="F187" i="8"/>
  <c r="G187" i="8"/>
  <c r="B188" i="8" a="1"/>
  <c r="B188" i="8" s="1"/>
  <c r="C188" i="8"/>
  <c r="D188" i="8"/>
  <c r="E188" i="8"/>
  <c r="F188" i="8"/>
  <c r="G188" i="8"/>
  <c r="B189" i="8" a="1"/>
  <c r="B189" i="8" s="1"/>
  <c r="C189" i="8"/>
  <c r="D189" i="8"/>
  <c r="E189" i="8"/>
  <c r="F189" i="8"/>
  <c r="G189" i="8"/>
  <c r="B190" i="8" a="1"/>
  <c r="B190" i="8" s="1"/>
  <c r="C190" i="8"/>
  <c r="D190" i="8"/>
  <c r="E190" i="8"/>
  <c r="F190" i="8"/>
  <c r="G190" i="8"/>
  <c r="B191" i="8" a="1"/>
  <c r="B191" i="8" s="1"/>
  <c r="C191" i="8"/>
  <c r="D191" i="8"/>
  <c r="E191" i="8"/>
  <c r="F191" i="8"/>
  <c r="G191" i="8"/>
  <c r="B192" i="8" a="1"/>
  <c r="B192" i="8" s="1"/>
  <c r="C192" i="8"/>
  <c r="D192" i="8"/>
  <c r="E192" i="8"/>
  <c r="F192" i="8"/>
  <c r="G192" i="8"/>
  <c r="B193" i="8" a="1"/>
  <c r="B193" i="8" s="1"/>
  <c r="C193" i="8"/>
  <c r="D193" i="8"/>
  <c r="E193" i="8"/>
  <c r="F193" i="8"/>
  <c r="G193" i="8"/>
  <c r="B194" i="8" a="1"/>
  <c r="B194" i="8" s="1"/>
  <c r="C194" i="8"/>
  <c r="D194" i="8"/>
  <c r="E194" i="8"/>
  <c r="F194" i="8"/>
  <c r="G194" i="8"/>
  <c r="B195" i="8" a="1"/>
  <c r="B195" i="8" s="1"/>
  <c r="C195" i="8"/>
  <c r="D195" i="8"/>
  <c r="E195" i="8"/>
  <c r="F195" i="8"/>
  <c r="G195" i="8"/>
  <c r="B196" i="8" a="1"/>
  <c r="B196" i="8" s="1"/>
  <c r="C196" i="8"/>
  <c r="D196" i="8"/>
  <c r="E196" i="8"/>
  <c r="F196" i="8"/>
  <c r="G196" i="8"/>
  <c r="B197" i="8" a="1"/>
  <c r="B197" i="8" s="1"/>
  <c r="C197" i="8"/>
  <c r="D197" i="8"/>
  <c r="E197" i="8"/>
  <c r="F197" i="8"/>
  <c r="G197" i="8"/>
  <c r="B198" i="8" a="1"/>
  <c r="B198" i="8" s="1"/>
  <c r="C198" i="8"/>
  <c r="D198" i="8"/>
  <c r="E198" i="8"/>
  <c r="F198" i="8"/>
  <c r="G198" i="8"/>
  <c r="B199" i="8" a="1"/>
  <c r="B199" i="8" s="1"/>
  <c r="C199" i="8"/>
  <c r="D199" i="8"/>
  <c r="E199" i="8"/>
  <c r="F199" i="8"/>
  <c r="G199" i="8"/>
  <c r="B200" i="8" a="1"/>
  <c r="B200" i="8" s="1"/>
  <c r="C200" i="8"/>
  <c r="D200" i="8"/>
  <c r="E200" i="8"/>
  <c r="F200" i="8"/>
  <c r="G200" i="8"/>
  <c r="D5" i="8"/>
  <c r="A7" i="23" l="1"/>
  <c r="E6" i="23"/>
  <c r="C5" i="23"/>
  <c r="B5" i="23" s="1" a="1"/>
  <c r="B5" i="23" s="1"/>
  <c r="C5" i="8"/>
  <c r="B5" i="8" s="1" a="1"/>
  <c r="B5" i="8" s="1"/>
  <c r="A8" i="23" l="1"/>
  <c r="E7" i="23"/>
  <c r="F55" i="20"/>
  <c r="A9" i="23" l="1"/>
  <c r="E8" i="23"/>
  <c r="E11" i="13"/>
  <c r="E10" i="13"/>
  <c r="C7" i="15"/>
  <c r="E9" i="23" l="1"/>
  <c r="A10" i="23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CL19" i="24" s="1"/>
  <c r="CN30" i="24" s="1"/>
  <c r="A8" i="24"/>
  <c r="CI8" i="24" s="1"/>
  <c r="CI20" i="24" s="1"/>
  <c r="CK31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A11" i="23" l="1"/>
  <c r="E10" i="23"/>
  <c r="EX7" i="24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K14" i="24" s="1"/>
  <c r="CM25" i="24" s="1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J14" i="24" s="1"/>
  <c r="CL25" i="24" s="1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I14" i="24" s="1"/>
  <c r="CK25" i="24" s="1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CJ25" i="24" s="1"/>
  <c r="BZ2" i="24"/>
  <c r="BZ14" i="24" s="1"/>
  <c r="BR2" i="24"/>
  <c r="BR14" i="24" s="1"/>
  <c r="BJ2" i="24"/>
  <c r="BJ14" i="24" s="1"/>
  <c r="BB2" i="24"/>
  <c r="BB14" i="24" s="1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CG14" i="24" s="1"/>
  <c r="CI25" i="24" s="1"/>
  <c r="BY2" i="24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AC14" i="24" s="1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CH25" i="24" s="1"/>
  <c r="BX2" i="24"/>
  <c r="BX14" i="24" s="1"/>
  <c r="BP2" i="24"/>
  <c r="BP14" i="24" s="1"/>
  <c r="BH2" i="24"/>
  <c r="AZ2" i="24"/>
  <c r="AR2" i="24"/>
  <c r="AR14" i="24" s="1"/>
  <c r="AJ2" i="24"/>
  <c r="AJ14" i="24" s="1"/>
  <c r="AB2" i="24"/>
  <c r="AB14" i="24" s="1"/>
  <c r="T2" i="24"/>
  <c r="L2" i="24"/>
  <c r="L14" i="24" s="1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CG25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CN25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CF25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J20" i="24" s="1"/>
  <c r="CL31" i="24" s="1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K20" i="24" s="1"/>
  <c r="CM31" i="24" s="1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D20" i="24" s="1"/>
  <c r="CF31" i="24" s="1"/>
  <c r="CL8" i="24"/>
  <c r="CL20" i="24" s="1"/>
  <c r="CN31" i="24" s="1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E20" i="24" s="1"/>
  <c r="CG31" i="24" s="1"/>
  <c r="CM8" i="24"/>
  <c r="CM20" i="24" s="1"/>
  <c r="CO31" i="24" s="1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F20" i="24" s="1"/>
  <c r="CH31" i="24" s="1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K8" i="24"/>
  <c r="AS8" i="24"/>
  <c r="AS20" i="24" s="1"/>
  <c r="BA8" i="24"/>
  <c r="BA20" i="24" s="1"/>
  <c r="BI8" i="24"/>
  <c r="BI20" i="24" s="1"/>
  <c r="BQ8" i="24"/>
  <c r="BQ20" i="24" s="1"/>
  <c r="BY8" i="24"/>
  <c r="BY20" i="24" s="1"/>
  <c r="CG8" i="24"/>
  <c r="CG20" i="24" s="1"/>
  <c r="CI31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J8" i="24"/>
  <c r="BR8" i="24"/>
  <c r="BR20" i="24" s="1"/>
  <c r="BZ8" i="24"/>
  <c r="BZ20" i="24" s="1"/>
  <c r="CH8" i="24"/>
  <c r="CH20" i="24" s="1"/>
  <c r="CJ31" i="24" s="1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AP14" i="24" s="1"/>
  <c r="AR25" i="24" s="1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E19" i="24" s="1"/>
  <c r="CG30" i="24" s="1"/>
  <c r="CM7" i="24"/>
  <c r="CM19" i="24" s="1"/>
  <c r="CO30" i="24" s="1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F19" i="24" s="1"/>
  <c r="CH30" i="24" s="1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G19" i="24" s="1"/>
  <c r="CI30" i="24" s="1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H19" i="24" s="1"/>
  <c r="CJ30" i="24" s="1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I19" i="24" s="1"/>
  <c r="CK30" i="24" s="1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F19" i="24" s="1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D30" i="24" s="1"/>
  <c r="CJ7" i="24"/>
  <c r="CJ19" i="24" s="1"/>
  <c r="CL30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O19" i="24" s="1"/>
  <c r="AW7" i="24"/>
  <c r="BE7" i="24"/>
  <c r="BM7" i="24"/>
  <c r="BM19" i="24" s="1"/>
  <c r="BU7" i="24"/>
  <c r="BU19" i="24" s="1"/>
  <c r="CC7" i="24"/>
  <c r="CC19" i="24" s="1"/>
  <c r="CK7" i="24"/>
  <c r="CK19" i="24" s="1"/>
  <c r="CM30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AX19" i="24" s="1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CF30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BN19" i="24" s="1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H18" i="24" s="1"/>
  <c r="CJ29" i="24" s="1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A18" i="24" s="1"/>
  <c r="CI6" i="24"/>
  <c r="CI18" i="24" s="1"/>
  <c r="CK29" i="24" s="1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B18" i="24" s="1"/>
  <c r="CJ6" i="24"/>
  <c r="CJ18" i="24" s="1"/>
  <c r="CL29" i="24" s="1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K18" i="24" s="1"/>
  <c r="CM29" i="24" s="1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D18" i="24" s="1"/>
  <c r="CF29" i="24" s="1"/>
  <c r="CL6" i="24"/>
  <c r="CL18" i="24" s="1"/>
  <c r="CN29" i="24" s="1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AP18" i="24" s="1"/>
  <c r="BO6" i="24"/>
  <c r="BW6" i="24"/>
  <c r="CE6" i="24"/>
  <c r="CE18" i="24" s="1"/>
  <c r="CG29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AX18" i="24" s="1"/>
  <c r="BP6" i="24"/>
  <c r="BP18" i="24" s="1"/>
  <c r="BX6" i="24"/>
  <c r="CF6" i="24"/>
  <c r="CF18" i="24" s="1"/>
  <c r="CH29" i="24" s="1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CG18" i="24" s="1"/>
  <c r="CI29" i="24" s="1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BQ18" i="24" s="1"/>
  <c r="F5" i="24"/>
  <c r="N5" i="24"/>
  <c r="V5" i="24"/>
  <c r="AD5" i="24"/>
  <c r="AL5" i="24"/>
  <c r="AT5" i="24"/>
  <c r="BB5" i="24"/>
  <c r="BJ5" i="24"/>
  <c r="BR5" i="24"/>
  <c r="BZ5" i="24"/>
  <c r="CH5" i="24"/>
  <c r="CH17" i="24" s="1"/>
  <c r="CJ28" i="24" s="1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I17" i="24" s="1"/>
  <c r="CK28" i="24" s="1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J17" i="24" s="1"/>
  <c r="CL28" i="24" s="1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K17" i="24" s="1"/>
  <c r="CM28" i="24" s="1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D17" i="24" s="1"/>
  <c r="CF28" i="24" s="1"/>
  <c r="CL5" i="24"/>
  <c r="CL17" i="24" s="1"/>
  <c r="CN28" i="24" s="1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G28" i="24" s="1"/>
  <c r="CM5" i="24"/>
  <c r="CM17" i="24" s="1"/>
  <c r="CO28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AZ17" i="24" s="1"/>
  <c r="BH5" i="24"/>
  <c r="BP5" i="24"/>
  <c r="BX5" i="24"/>
  <c r="BX17" i="24" s="1"/>
  <c r="CF5" i="24"/>
  <c r="CF17" i="24" s="1"/>
  <c r="CH28" i="24" s="1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M17" i="24" s="1"/>
  <c r="BY5" i="24"/>
  <c r="BY17" i="24" s="1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CG17" i="24" s="1"/>
  <c r="CI28" i="24" s="1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K16" i="24" s="1"/>
  <c r="CM27" i="24" s="1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D16" i="24" s="1"/>
  <c r="CF27" i="24" s="1"/>
  <c r="CL4" i="24"/>
  <c r="CL16" i="24" s="1"/>
  <c r="CN27" i="24" s="1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E16" i="24" s="1"/>
  <c r="CG27" i="24" s="1"/>
  <c r="CM4" i="24"/>
  <c r="CM16" i="24" s="1"/>
  <c r="CO27" i="24" s="1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F16" i="24" s="1"/>
  <c r="CH27" i="24" s="1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G16" i="24" s="1"/>
  <c r="CI27" i="24" s="1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B16" i="24" s="1"/>
  <c r="BJ4" i="24"/>
  <c r="BJ16" i="24" s="1"/>
  <c r="BR4" i="24"/>
  <c r="BR16" i="24" s="1"/>
  <c r="BZ4" i="24"/>
  <c r="CH4" i="24"/>
  <c r="CH16" i="24" s="1"/>
  <c r="CJ27" i="24" s="1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AU16" i="24" s="1"/>
  <c r="BC4" i="24"/>
  <c r="BK4" i="24"/>
  <c r="BS4" i="24"/>
  <c r="BS16" i="24" s="1"/>
  <c r="CA4" i="24"/>
  <c r="CA16" i="24" s="1"/>
  <c r="CI4" i="24"/>
  <c r="CI16" i="24" s="1"/>
  <c r="CK27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CL27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AN16" i="24" s="1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BD16" i="24" s="1"/>
  <c r="DP4" i="24"/>
  <c r="DP16" i="24" s="1"/>
  <c r="DR27" i="24" s="1"/>
  <c r="GB4" i="24"/>
  <c r="GB16" i="24" s="1"/>
  <c r="GD27" i="24" s="1"/>
  <c r="IN4" i="24"/>
  <c r="IN16" i="24" s="1"/>
  <c r="IP27" i="24" s="1"/>
  <c r="BL4" i="24"/>
  <c r="BL16" i="24" s="1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F15" i="24" s="1"/>
  <c r="CH26" i="24" s="1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G15" i="24" s="1"/>
  <c r="CI26" i="24" s="1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H15" i="24" s="1"/>
  <c r="CJ26" i="24" s="1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I15" i="24" s="1"/>
  <c r="CK26" i="24" s="1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J15" i="24" s="1"/>
  <c r="CL26" i="24" s="1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Y3" i="24"/>
  <c r="AG3" i="24"/>
  <c r="AG15" i="24" s="1"/>
  <c r="AO3" i="24"/>
  <c r="AW3" i="24"/>
  <c r="BE3" i="24"/>
  <c r="BE15" i="24" s="1"/>
  <c r="BM3" i="24"/>
  <c r="BM15" i="24" s="1"/>
  <c r="BU3" i="24"/>
  <c r="BU15" i="24" s="1"/>
  <c r="CC3" i="24"/>
  <c r="CC15" i="24" s="1"/>
  <c r="CK3" i="24"/>
  <c r="CK15" i="24" s="1"/>
  <c r="CM26" i="24" s="1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Z15" i="24" s="1"/>
  <c r="AH3" i="24"/>
  <c r="AP3" i="24"/>
  <c r="AP15" i="24" s="1"/>
  <c r="AX3" i="24"/>
  <c r="AX15" i="24" s="1"/>
  <c r="BF3" i="24"/>
  <c r="BN3" i="24"/>
  <c r="BV3" i="24"/>
  <c r="BV15" i="24" s="1"/>
  <c r="CD3" i="24"/>
  <c r="CD15" i="24" s="1"/>
  <c r="CF26" i="24" s="1"/>
  <c r="CL3" i="24"/>
  <c r="CL15" i="24" s="1"/>
  <c r="CN26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BO15" i="24" s="1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CE15" i="24" s="1"/>
  <c r="CG26" i="24" s="1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R15" i="25" s="1"/>
  <c r="DT26" i="25" s="1"/>
  <c r="DZ3" i="25"/>
  <c r="EH3" i="25"/>
  <c r="EP3" i="25"/>
  <c r="EX3" i="25"/>
  <c r="FF3" i="25"/>
  <c r="FN3" i="25"/>
  <c r="FN15" i="25" s="1"/>
  <c r="FP26" i="25" s="1"/>
  <c r="FV3" i="25"/>
  <c r="GD3" i="25"/>
  <c r="GD15" i="25" s="1"/>
  <c r="GF26" i="25" s="1"/>
  <c r="GL3" i="25"/>
  <c r="GT3" i="25"/>
  <c r="HB3" i="25"/>
  <c r="HJ3" i="25"/>
  <c r="HR3" i="25"/>
  <c r="HZ3" i="25"/>
  <c r="HZ15" i="25" s="1"/>
  <c r="IB26" i="25" s="1"/>
  <c r="IH3" i="25"/>
  <c r="IP3" i="25"/>
  <c r="IP15" i="25" s="1"/>
  <c r="IR26" i="25" s="1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F15" i="25" s="1"/>
  <c r="GH26" i="25" s="1"/>
  <c r="GV3" i="25"/>
  <c r="GV15" i="25" s="1"/>
  <c r="GX26" i="25" s="1"/>
  <c r="HL3" i="25"/>
  <c r="IB3" i="25"/>
  <c r="IR3" i="25"/>
  <c r="JH3" i="25"/>
  <c r="JX3" i="25"/>
  <c r="KN3" i="25"/>
  <c r="P3" i="25"/>
  <c r="P15" i="25" s="1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G26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AO15" i="25" s="1"/>
  <c r="AQ26" i="25" s="1"/>
  <c r="BT3" i="25"/>
  <c r="CJ3" i="25"/>
  <c r="CJ15" i="25" s="1"/>
  <c r="CL26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IZ15" i="25" s="1"/>
  <c r="JB26" i="25" s="1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BS20" i="25" s="1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Y20" i="25" s="1"/>
  <c r="AO8" i="25"/>
  <c r="AO20" i="25" s="1"/>
  <c r="AQ31" i="25" s="1"/>
  <c r="BE8" i="25"/>
  <c r="BE20" i="25" s="1"/>
  <c r="BU8" i="25"/>
  <c r="BU20" i="25" s="1"/>
  <c r="CK8" i="25"/>
  <c r="CK20" i="25" s="1"/>
  <c r="CM31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U14" i="25" s="1"/>
  <c r="FW25" i="25" s="1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H30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L30" i="25" s="1"/>
  <c r="AZ7" i="25"/>
  <c r="AZ19" i="25" s="1"/>
  <c r="BB30" i="25" s="1"/>
  <c r="BP7" i="25"/>
  <c r="BP19" i="25" s="1"/>
  <c r="CF7" i="25"/>
  <c r="CF19" i="25" s="1"/>
  <c r="CH30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P30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X19" i="25" s="1"/>
  <c r="AN7" i="25"/>
  <c r="BD7" i="25"/>
  <c r="BT7" i="25"/>
  <c r="CJ7" i="25"/>
  <c r="CJ19" i="25" s="1"/>
  <c r="CL30" i="25" s="1"/>
  <c r="CZ7" i="25"/>
  <c r="DP7" i="25"/>
  <c r="EF7" i="25"/>
  <c r="EV7" i="25"/>
  <c r="EV19" i="25" s="1"/>
  <c r="EX30" i="25" s="1"/>
  <c r="FL7" i="25"/>
  <c r="GB7" i="25"/>
  <c r="GR7" i="25"/>
  <c r="HH7" i="25"/>
  <c r="HH19" i="25" s="1"/>
  <c r="HJ30" i="25" s="1"/>
  <c r="HX7" i="25"/>
  <c r="IN7" i="25"/>
  <c r="JD7" i="25"/>
  <c r="JT7" i="25"/>
  <c r="JT19" i="25" s="1"/>
  <c r="JV30" i="25" s="1"/>
  <c r="KJ7" i="25"/>
  <c r="J7" i="25"/>
  <c r="Z7" i="25"/>
  <c r="AP7" i="25"/>
  <c r="AP19" i="25" s="1"/>
  <c r="BF7" i="25"/>
  <c r="BV7" i="25"/>
  <c r="CL7" i="25"/>
  <c r="DB7" i="25"/>
  <c r="DB19" i="25" s="1"/>
  <c r="DD30" i="25" s="1"/>
  <c r="DR7" i="25"/>
  <c r="EH7" i="25"/>
  <c r="EX7" i="25"/>
  <c r="FN7" i="25"/>
  <c r="FN19" i="25" s="1"/>
  <c r="FP30" i="25" s="1"/>
  <c r="GD7" i="25"/>
  <c r="GT7" i="25"/>
  <c r="HJ7" i="25"/>
  <c r="HZ7" i="25"/>
  <c r="HZ19" i="25" s="1"/>
  <c r="IB30" i="25" s="1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H18" i="25" s="1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F18" i="25" s="1"/>
  <c r="GH29" i="25" s="1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M29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G29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L14" i="25" s="1"/>
  <c r="AN25" i="25" s="1"/>
  <c r="AT2" i="25"/>
  <c r="AT14" i="25" s="1"/>
  <c r="AV25" i="25" s="1"/>
  <c r="BB2" i="25"/>
  <c r="BB14" i="25" s="1"/>
  <c r="BJ2" i="25"/>
  <c r="BR2" i="25"/>
  <c r="BZ2" i="25"/>
  <c r="CH2" i="25"/>
  <c r="CH14" i="25" s="1"/>
  <c r="CJ25" i="25" s="1"/>
  <c r="CP2" i="25"/>
  <c r="CX2" i="25"/>
  <c r="CX14" i="25" s="1"/>
  <c r="CZ25" i="25" s="1"/>
  <c r="DF2" i="25"/>
  <c r="DF14" i="25" s="1"/>
  <c r="DH25" i="25" s="1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FZ14" i="25" s="1"/>
  <c r="GB25" i="25" s="1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M28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F28" i="25" s="1"/>
  <c r="CM5" i="25"/>
  <c r="CU5" i="25"/>
  <c r="DC5" i="25"/>
  <c r="DC17" i="25" s="1"/>
  <c r="DE28" i="25" s="1"/>
  <c r="DK5" i="25"/>
  <c r="DS5" i="25"/>
  <c r="EA5" i="25"/>
  <c r="EI5" i="25"/>
  <c r="EQ5" i="25"/>
  <c r="EY5" i="25"/>
  <c r="FG5" i="25"/>
  <c r="FO5" i="25"/>
  <c r="FO17" i="25" s="1"/>
  <c r="FQ28" i="25" s="1"/>
  <c r="FW5" i="25"/>
  <c r="GE5" i="25"/>
  <c r="GM5" i="25"/>
  <c r="GU5" i="25"/>
  <c r="HC5" i="25"/>
  <c r="HK5" i="25"/>
  <c r="HS5" i="25"/>
  <c r="IA5" i="25"/>
  <c r="IA17" i="25" s="1"/>
  <c r="IC28" i="25" s="1"/>
  <c r="II5" i="25"/>
  <c r="IQ5" i="25"/>
  <c r="IY5" i="25"/>
  <c r="JG5" i="25"/>
  <c r="JO5" i="25"/>
  <c r="JW5" i="25"/>
  <c r="KE5" i="25"/>
  <c r="KM5" i="25"/>
  <c r="KM17" i="25" s="1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G28" i="25" s="1"/>
  <c r="CN5" i="25"/>
  <c r="CV5" i="25"/>
  <c r="DD5" i="25"/>
  <c r="DL5" i="25"/>
  <c r="DT5" i="25"/>
  <c r="EB5" i="25"/>
  <c r="EJ5" i="25"/>
  <c r="ER5" i="25"/>
  <c r="ER17" i="25" s="1"/>
  <c r="ET28" i="25" s="1"/>
  <c r="EZ5" i="25"/>
  <c r="FH5" i="25"/>
  <c r="FP5" i="25"/>
  <c r="FX5" i="25"/>
  <c r="GF5" i="25"/>
  <c r="GN5" i="25"/>
  <c r="GV5" i="25"/>
  <c r="HD5" i="25"/>
  <c r="HD17" i="25" s="1"/>
  <c r="HF28" i="25" s="1"/>
  <c r="HL5" i="25"/>
  <c r="HT5" i="25"/>
  <c r="IB5" i="25"/>
  <c r="IJ5" i="25"/>
  <c r="IR5" i="25"/>
  <c r="IZ5" i="25"/>
  <c r="JH5" i="25"/>
  <c r="JP5" i="25"/>
  <c r="JP17" i="25" s="1"/>
  <c r="JR28" i="25" s="1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O25" i="25" s="1"/>
  <c r="AU2" i="25"/>
  <c r="AU14" i="25" s="1"/>
  <c r="AW25" i="25" s="1"/>
  <c r="BC2" i="25"/>
  <c r="BC14" i="25" s="1"/>
  <c r="BK2" i="25"/>
  <c r="BS2" i="25"/>
  <c r="CA2" i="25"/>
  <c r="CI2" i="25"/>
  <c r="CQ2" i="25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L16" i="25" s="1"/>
  <c r="JN27" i="25" s="1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P25" i="25" s="1"/>
  <c r="AV2" i="25"/>
  <c r="BD2" i="25"/>
  <c r="BD14" i="25" s="1"/>
  <c r="BL2" i="25"/>
  <c r="BT2" i="25"/>
  <c r="CB2" i="25"/>
  <c r="CJ2" i="25"/>
  <c r="CJ14" i="25" s="1"/>
  <c r="CL25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GQ6" i="25"/>
  <c r="BS6" i="25"/>
  <c r="GG5" i="25"/>
  <c r="FD4" i="25"/>
  <c r="Q15" i="24"/>
  <c r="I15" i="24"/>
  <c r="AY17" i="24"/>
  <c r="AA17" i="24"/>
  <c r="K17" i="24"/>
  <c r="S14" i="24"/>
  <c r="G14" i="24"/>
  <c r="G25" i="24" s="1"/>
  <c r="AR30" i="25"/>
  <c r="E11" i="23" l="1"/>
  <c r="A12" i="23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AJ30" i="25" s="1"/>
  <c r="GZ19" i="25"/>
  <c r="HB30" i="25" s="1"/>
  <c r="CB19" i="25"/>
  <c r="CE29" i="25"/>
  <c r="BC20" i="25"/>
  <c r="KA14" i="25"/>
  <c r="KC25" i="25" s="1"/>
  <c r="HO14" i="25"/>
  <c r="HQ25" i="25" s="1"/>
  <c r="FC14" i="25"/>
  <c r="FE25" i="25" s="1"/>
  <c r="CQ14" i="25"/>
  <c r="CS25" i="25" s="1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E26" i="24"/>
  <c r="CC18" i="24"/>
  <c r="CE29" i="24" s="1"/>
  <c r="BN14" i="24"/>
  <c r="BP25" i="24" s="1"/>
  <c r="CE30" i="24"/>
  <c r="CB20" i="24"/>
  <c r="BH14" i="24"/>
  <c r="N15" i="24"/>
  <c r="CC16" i="24"/>
  <c r="CE27" i="24" s="1"/>
  <c r="BE18" i="24"/>
  <c r="BS20" i="24"/>
  <c r="BS31" i="24" s="1"/>
  <c r="BB20" i="24"/>
  <c r="BR25" i="24"/>
  <c r="U14" i="24"/>
  <c r="AT14" i="24"/>
  <c r="CA15" i="24"/>
  <c r="BX15" i="24"/>
  <c r="CB16" i="24"/>
  <c r="CD27" i="24" s="1"/>
  <c r="AL16" i="24"/>
  <c r="BY16" i="24"/>
  <c r="CC17" i="24"/>
  <c r="CE28" i="24" s="1"/>
  <c r="AV18" i="24"/>
  <c r="AC20" i="24"/>
  <c r="BH25" i="24"/>
  <c r="P16" i="24"/>
  <c r="BC16" i="24"/>
  <c r="BX18" i="24"/>
  <c r="BY29" i="24" s="1"/>
  <c r="CC20" i="24"/>
  <c r="CE31" i="24" s="1"/>
  <c r="AW19" i="24"/>
  <c r="CC14" i="24"/>
  <c r="CE25" i="24" s="1"/>
  <c r="BF15" i="24"/>
  <c r="AO15" i="24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AZ25" i="24"/>
  <c r="BW15" i="24"/>
  <c r="AZ14" i="24"/>
  <c r="BJ20" i="24"/>
  <c r="BY14" i="24"/>
  <c r="AL14" i="24"/>
  <c r="AL25" i="24" s="1"/>
  <c r="BV19" i="24"/>
  <c r="AK20" i="24"/>
  <c r="BA25" i="24"/>
  <c r="BK16" i="24"/>
  <c r="BL27" i="24" s="1"/>
  <c r="BW18" i="24"/>
  <c r="BN18" i="24"/>
  <c r="BM18" i="24"/>
  <c r="AW18" i="24"/>
  <c r="J19" i="24"/>
  <c r="AN19" i="24"/>
  <c r="AP30" i="24" s="1"/>
  <c r="BI25" i="24"/>
  <c r="BZ25" i="24"/>
  <c r="CA14" i="24"/>
  <c r="CC25" i="24" s="1"/>
  <c r="BE19" i="24"/>
  <c r="CA19" i="24"/>
  <c r="CC30" i="24" s="1"/>
  <c r="BQ25" i="24"/>
  <c r="CA17" i="24"/>
  <c r="CC28" i="24" s="1"/>
  <c r="CA20" i="24"/>
  <c r="BY25" i="24"/>
  <c r="CB25" i="24"/>
  <c r="AJ25" i="24"/>
  <c r="BZ15" i="24"/>
  <c r="CB26" i="24" s="1"/>
  <c r="BZ19" i="24"/>
  <c r="CB30" i="24" s="1"/>
  <c r="BZ17" i="24"/>
  <c r="CA27" i="24"/>
  <c r="BY15" i="24"/>
  <c r="CA26" i="24" s="1"/>
  <c r="AA16" i="24"/>
  <c r="CA31" i="24"/>
  <c r="BZ16" i="24"/>
  <c r="CB27" i="24" s="1"/>
  <c r="BZ18" i="24"/>
  <c r="CB29" i="24" s="1"/>
  <c r="BY19" i="24"/>
  <c r="CA30" i="24" s="1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HE18" i="25"/>
  <c r="HG29" i="25" s="1"/>
  <c r="CG18" i="25"/>
  <c r="CI29" i="25" s="1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CK25" i="25" s="1"/>
  <c r="W14" i="25"/>
  <c r="R20" i="24"/>
  <c r="I19" i="24"/>
  <c r="J30" i="24" s="1"/>
  <c r="BP17" i="24"/>
  <c r="R14" i="24"/>
  <c r="BN15" i="24"/>
  <c r="BO26" i="24" s="1"/>
  <c r="AW15" i="24"/>
  <c r="AV16" i="24"/>
  <c r="AK25" i="24"/>
  <c r="BB25" i="24"/>
  <c r="BX16" i="24"/>
  <c r="BZ27" i="24" s="1"/>
  <c r="AT16" i="24"/>
  <c r="BD18" i="24"/>
  <c r="BX20" i="24"/>
  <c r="BZ31" i="24" s="1"/>
  <c r="BG15" i="24"/>
  <c r="BX19" i="24"/>
  <c r="BZ30" i="24" s="1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CI31" i="25" s="1"/>
  <c r="BW20" i="25"/>
  <c r="K20" i="25"/>
  <c r="ID14" i="25"/>
  <c r="IF25" i="25" s="1"/>
  <c r="FH20" i="25"/>
  <c r="FJ31" i="25" s="1"/>
  <c r="CH15" i="25"/>
  <c r="CJ26" i="25" s="1"/>
  <c r="JK14" i="25"/>
  <c r="JM25" i="25" s="1"/>
  <c r="GY14" i="25"/>
  <c r="HA25" i="25" s="1"/>
  <c r="EM14" i="25"/>
  <c r="EO25" i="25" s="1"/>
  <c r="CA14" i="25"/>
  <c r="O14" i="25"/>
  <c r="FJ14" i="25"/>
  <c r="FL25" i="25" s="1"/>
  <c r="J14" i="24"/>
  <c r="Z14" i="24"/>
  <c r="AB25" i="24" s="1"/>
  <c r="AT25" i="24"/>
  <c r="BX25" i="24"/>
  <c r="BT18" i="24"/>
  <c r="AT18" i="24"/>
  <c r="AS18" i="24"/>
  <c r="AR18" i="24"/>
  <c r="AT29" i="24" s="1"/>
  <c r="AS25" i="24"/>
  <c r="BJ25" i="24"/>
  <c r="BV18" i="24"/>
  <c r="BW29" i="24" s="1"/>
  <c r="BU18" i="24"/>
  <c r="AL18" i="24"/>
  <c r="BH16" i="24"/>
  <c r="BJ19" i="24"/>
  <c r="BA16" i="24"/>
  <c r="BC27" i="24" s="1"/>
  <c r="BN16" i="24"/>
  <c r="AW16" i="24"/>
  <c r="AW27" i="24" s="1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AT31" i="25" s="1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CJ31" i="25" s="1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CF30" i="25" s="1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CO28" i="25" s="1"/>
  <c r="H17" i="25"/>
  <c r="JN18" i="25"/>
  <c r="JP29" i="25" s="1"/>
  <c r="EP18" i="25"/>
  <c r="ER29" i="25" s="1"/>
  <c r="R18" i="25"/>
  <c r="AM20" i="25"/>
  <c r="AO31" i="25" s="1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AS28" i="24" s="1"/>
  <c r="Y18" i="24"/>
  <c r="P19" i="24"/>
  <c r="N14" i="24"/>
  <c r="AG19" i="24"/>
  <c r="N20" i="24"/>
  <c r="V14" i="24"/>
  <c r="AC25" i="24"/>
  <c r="AF16" i="24"/>
  <c r="W16" i="24"/>
  <c r="AB17" i="24"/>
  <c r="BW17" i="24"/>
  <c r="BY28" i="24" s="1"/>
  <c r="Y19" i="24"/>
  <c r="Z30" i="24" s="1"/>
  <c r="AH15" i="24"/>
  <c r="O16" i="24"/>
  <c r="AC17" i="24"/>
  <c r="BA17" i="24"/>
  <c r="BA28" i="24" s="1"/>
  <c r="R15" i="24"/>
  <c r="AY26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AY30" i="24" s="1"/>
  <c r="BH20" i="24"/>
  <c r="AQ20" i="24"/>
  <c r="BU20" i="24"/>
  <c r="AV20" i="24"/>
  <c r="BD14" i="24"/>
  <c r="BH26" i="24"/>
  <c r="AQ26" i="24"/>
  <c r="BC15" i="24"/>
  <c r="BQ15" i="24"/>
  <c r="AZ15" i="24"/>
  <c r="AZ26" i="24" s="1"/>
  <c r="AJ16" i="24"/>
  <c r="BK19" i="24"/>
  <c r="BM30" i="24" s="1"/>
  <c r="AL19" i="24"/>
  <c r="BH19" i="24"/>
  <c r="AQ19" i="24"/>
  <c r="AQ30" i="24" s="1"/>
  <c r="AZ20" i="24"/>
  <c r="BB31" i="24" s="1"/>
  <c r="AI20" i="24"/>
  <c r="BM20" i="24"/>
  <c r="AN20" i="24"/>
  <c r="AM14" i="24"/>
  <c r="BL14" i="24"/>
  <c r="BT15" i="24"/>
  <c r="BV26" i="24" s="1"/>
  <c r="AU15" i="24"/>
  <c r="BI15" i="24"/>
  <c r="AR15" i="24"/>
  <c r="AR26" i="24" s="1"/>
  <c r="BT27" i="24"/>
  <c r="AS16" i="24"/>
  <c r="BW16" i="24"/>
  <c r="BF16" i="24"/>
  <c r="BR18" i="24"/>
  <c r="BI18" i="24"/>
  <c r="BH18" i="24"/>
  <c r="AY18" i="24"/>
  <c r="BV30" i="24"/>
  <c r="BC19" i="24"/>
  <c r="BE30" i="24" s="1"/>
  <c r="BQ19" i="24"/>
  <c r="AZ19" i="24"/>
  <c r="BK31" i="24"/>
  <c r="AR20" i="24"/>
  <c r="AT31" i="24" s="1"/>
  <c r="BV20" i="24"/>
  <c r="BE20" i="24"/>
  <c r="AU14" i="24"/>
  <c r="BT14" i="24"/>
  <c r="AG14" i="24"/>
  <c r="AI25" i="24" s="1"/>
  <c r="BL15" i="24"/>
  <c r="BN26" i="24" s="1"/>
  <c r="AM15" i="24"/>
  <c r="BA15" i="24"/>
  <c r="AJ15" i="24"/>
  <c r="BO16" i="24"/>
  <c r="AX16" i="24"/>
  <c r="BS18" i="24"/>
  <c r="BU29" i="24" s="1"/>
  <c r="BA18" i="24"/>
  <c r="AZ18" i="24"/>
  <c r="AQ18" i="24"/>
  <c r="BN30" i="24"/>
  <c r="AU19" i="24"/>
  <c r="AW30" i="24" s="1"/>
  <c r="BI19" i="24"/>
  <c r="AR19" i="24"/>
  <c r="AR30" i="24" s="1"/>
  <c r="BC31" i="24"/>
  <c r="AJ20" i="24"/>
  <c r="AL31" i="24" s="1"/>
  <c r="BN20" i="24"/>
  <c r="AW20" i="24"/>
  <c r="BC14" i="24"/>
  <c r="AO14" i="24"/>
  <c r="AQ25" i="24" s="1"/>
  <c r="BD15" i="24"/>
  <c r="BF26" i="24" s="1"/>
  <c r="BR15" i="24"/>
  <c r="AS15" i="24"/>
  <c r="BD27" i="24"/>
  <c r="BG16" i="24"/>
  <c r="BG18" i="24"/>
  <c r="BL18" i="24"/>
  <c r="BK18" i="24"/>
  <c r="BF30" i="24"/>
  <c r="AM19" i="24"/>
  <c r="AO30" i="24" s="1"/>
  <c r="BA19" i="24"/>
  <c r="AJ19" i="24"/>
  <c r="AU31" i="24"/>
  <c r="BW20" i="24"/>
  <c r="BY31" i="24" s="1"/>
  <c r="BF20" i="24"/>
  <c r="AO20" i="24"/>
  <c r="AO31" i="24" s="1"/>
  <c r="BK14" i="24"/>
  <c r="BL25" i="24" s="1"/>
  <c r="AW14" i="24"/>
  <c r="AY25" i="24" s="1"/>
  <c r="BW26" i="24"/>
  <c r="AV15" i="24"/>
  <c r="AX26" i="24" s="1"/>
  <c r="BJ15" i="24"/>
  <c r="AK15" i="24"/>
  <c r="BP16" i="24"/>
  <c r="AY16" i="24"/>
  <c r="BF29" i="24"/>
  <c r="BC18" i="24"/>
  <c r="AX30" i="24"/>
  <c r="BR19" i="24"/>
  <c r="AS19" i="24"/>
  <c r="BW19" i="24"/>
  <c r="AM31" i="24"/>
  <c r="BO20" i="24"/>
  <c r="AX20" i="24"/>
  <c r="BT20" i="24"/>
  <c r="BS14" i="24"/>
  <c r="AF14" i="24"/>
  <c r="BE14" i="24"/>
  <c r="BG25" i="24" s="1"/>
  <c r="AN15" i="24"/>
  <c r="AP26" i="24" s="1"/>
  <c r="BB15" i="24"/>
  <c r="BD26" i="24" s="1"/>
  <c r="AQ16" i="24"/>
  <c r="BU16" i="24"/>
  <c r="BW27" i="24" s="1"/>
  <c r="AX29" i="24"/>
  <c r="AU18" i="24"/>
  <c r="AZ30" i="24"/>
  <c r="AK19" i="24"/>
  <c r="BO19" i="24"/>
  <c r="BQ30" i="24" s="1"/>
  <c r="AV31" i="24"/>
  <c r="BG20" i="24"/>
  <c r="AP20" i="24"/>
  <c r="BL20" i="24"/>
  <c r="BD25" i="24"/>
  <c r="AN14" i="24"/>
  <c r="BM14" i="24"/>
  <c r="BO25" i="24" s="1"/>
  <c r="BX26" i="24"/>
  <c r="BG26" i="24"/>
  <c r="BS15" i="24"/>
  <c r="BU26" i="24" s="1"/>
  <c r="AT15" i="24"/>
  <c r="BP15" i="24"/>
  <c r="BE27" i="24"/>
  <c r="BQ16" i="24"/>
  <c r="BS27" i="24" s="1"/>
  <c r="AZ16" i="24"/>
  <c r="BM16" i="24"/>
  <c r="BO27" i="24" s="1"/>
  <c r="BS29" i="24"/>
  <c r="BO18" i="24"/>
  <c r="AO18" i="24"/>
  <c r="AN18" i="24"/>
  <c r="AM18" i="24"/>
  <c r="BB19" i="24"/>
  <c r="BG19" i="24"/>
  <c r="AN31" i="24"/>
  <c r="BP20" i="24"/>
  <c r="BR31" i="24" s="1"/>
  <c r="AY20" i="24"/>
  <c r="BD20" i="24"/>
  <c r="AV14" i="24"/>
  <c r="AX25" i="24" s="1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CH29" i="25" s="1"/>
  <c r="T18" i="25"/>
  <c r="JZ19" i="25"/>
  <c r="KB30" i="25" s="1"/>
  <c r="HN19" i="25"/>
  <c r="HP30" i="25" s="1"/>
  <c r="FB19" i="25"/>
  <c r="FD30" i="25" s="1"/>
  <c r="CP19" i="25"/>
  <c r="CR30" i="25" s="1"/>
  <c r="AD19" i="25"/>
  <c r="AF30" i="25" s="1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AS31" i="25" s="1"/>
  <c r="CL20" i="25"/>
  <c r="CN31" i="25" s="1"/>
  <c r="BT20" i="25"/>
  <c r="H20" i="25"/>
  <c r="AT20" i="25"/>
  <c r="AV31" i="25" s="1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CJ29" i="25" s="1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CN27" i="25" s="1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CG31" i="25" s="1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AP31" i="25" s="1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CJ27" i="25" s="1"/>
  <c r="HX17" i="25"/>
  <c r="HZ28" i="25" s="1"/>
  <c r="FL17" i="25"/>
  <c r="FN28" i="25" s="1"/>
  <c r="CZ17" i="25"/>
  <c r="DB28" i="25" s="1"/>
  <c r="CF17" i="25"/>
  <c r="CH28" i="25" s="1"/>
  <c r="T17" i="25"/>
  <c r="U28" i="25" s="1"/>
  <c r="BQ20" i="25"/>
  <c r="BS31" i="25" s="1"/>
  <c r="L17" i="24"/>
  <c r="M28" i="24" s="1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CL27" i="25" s="1"/>
  <c r="BH20" i="25"/>
  <c r="CI20" i="25"/>
  <c r="CK31" i="25" s="1"/>
  <c r="AK20" i="25"/>
  <c r="AM31" i="25" s="1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BJ28" i="25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AI30" i="25" s="1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CO26" i="25" s="1"/>
  <c r="AX15" i="25"/>
  <c r="AD17" i="24"/>
  <c r="AD28" i="24" s="1"/>
  <c r="FQ16" i="25"/>
  <c r="FS27" i="25" s="1"/>
  <c r="ID16" i="25"/>
  <c r="IF27" i="25" s="1"/>
  <c r="KG16" i="25"/>
  <c r="KI27" i="25" s="1"/>
  <c r="BT16" i="25"/>
  <c r="BJ16" i="25"/>
  <c r="CE16" i="25"/>
  <c r="CG27" i="25" s="1"/>
  <c r="CI18" i="25"/>
  <c r="CK29" i="25" s="1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CJ30" i="25" s="1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CF26" i="25" s="1"/>
  <c r="HI15" i="25"/>
  <c r="HK26" i="25" s="1"/>
  <c r="EW15" i="25"/>
  <c r="EY26" i="25" s="1"/>
  <c r="CK15" i="25"/>
  <c r="CM26" i="25" s="1"/>
  <c r="HE15" i="25"/>
  <c r="HG26" i="25" s="1"/>
  <c r="CG15" i="25"/>
  <c r="CI26" i="25" s="1"/>
  <c r="AQ15" i="25"/>
  <c r="AS26" i="25" s="1"/>
  <c r="AP15" i="25"/>
  <c r="AR26" i="25" s="1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CF27" i="25" s="1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CH26" i="25" s="1"/>
  <c r="AJ15" i="25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T26" i="25" s="1"/>
  <c r="AN15" i="25"/>
  <c r="AP26" i="25" s="1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I28" i="25" s="1"/>
  <c r="CC17" i="25"/>
  <c r="CE28" i="25" s="1"/>
  <c r="FI17" i="25"/>
  <c r="FK28" i="25" s="1"/>
  <c r="GL18" i="25"/>
  <c r="GN29" i="25" s="1"/>
  <c r="BN18" i="25"/>
  <c r="BN29" i="25" s="1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BI28" i="25" s="1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CN29" i="25" s="1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L25" i="25" s="1"/>
  <c r="AO14" i="25"/>
  <c r="AQ25" i="25" s="1"/>
  <c r="Z20" i="25"/>
  <c r="HO20" i="25"/>
  <c r="HQ31" i="25" s="1"/>
  <c r="H15" i="24"/>
  <c r="HH16" i="25"/>
  <c r="HJ27" i="25" s="1"/>
  <c r="P25" i="25"/>
  <c r="GG17" i="25"/>
  <c r="GI28" i="25" s="1"/>
  <c r="JB16" i="25"/>
  <c r="JD27" i="25" s="1"/>
  <c r="EN16" i="25"/>
  <c r="EP27" i="25" s="1"/>
  <c r="I16" i="25"/>
  <c r="I27" i="25" s="1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CC28" i="25" s="1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CF31" i="25" s="1"/>
  <c r="R20" i="25"/>
  <c r="BL20" i="25"/>
  <c r="AL20" i="25"/>
  <c r="AN31" i="25" s="1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AO29" i="25" s="1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CK28" i="25" s="1"/>
  <c r="ID17" i="25"/>
  <c r="IF28" i="25" s="1"/>
  <c r="FR17" i="25"/>
  <c r="FT28" i="25" s="1"/>
  <c r="DF17" i="25"/>
  <c r="DH28" i="25" s="1"/>
  <c r="G17" i="25"/>
  <c r="GD18" i="25"/>
  <c r="GF29" i="25" s="1"/>
  <c r="BF18" i="25"/>
  <c r="BH29" i="25" s="1"/>
  <c r="FT18" i="25"/>
  <c r="FV29" i="25" s="1"/>
  <c r="AV18" i="25"/>
  <c r="AX29" i="25" s="1"/>
  <c r="GN18" i="25"/>
  <c r="GP29" i="25" s="1"/>
  <c r="BP18" i="25"/>
  <c r="JI14" i="25"/>
  <c r="JK25" i="25" s="1"/>
  <c r="GW14" i="25"/>
  <c r="GY25" i="25" s="1"/>
  <c r="EK14" i="25"/>
  <c r="EM25" i="25" s="1"/>
  <c r="BY14" i="25"/>
  <c r="CA25" i="25" s="1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AK30" i="25" s="1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H31" i="25" s="1"/>
  <c r="CM20" i="25"/>
  <c r="CO31" i="25" s="1"/>
  <c r="AA20" i="25"/>
  <c r="BV20" i="25"/>
  <c r="BW31" i="25" s="1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AK25" i="25" s="1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CN26" i="25" s="1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CM25" i="25" s="1"/>
  <c r="V15" i="24"/>
  <c r="AE15" i="24"/>
  <c r="AB15" i="24"/>
  <c r="AK16" i="24"/>
  <c r="T16" i="24"/>
  <c r="AG16" i="24"/>
  <c r="BN17" i="24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AC25" i="25" s="1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CK26" i="25" s="1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AA25" i="24" s="1"/>
  <c r="KH16" i="25"/>
  <c r="KJ27" i="25" s="1"/>
  <c r="JQ16" i="25"/>
  <c r="JS27" i="25" s="1"/>
  <c r="JY16" i="25"/>
  <c r="KA27" i="25" s="1"/>
  <c r="GZ16" i="25"/>
  <c r="HB27" i="25" s="1"/>
  <c r="CG16" i="25"/>
  <c r="CI27" i="25" s="1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BA29" i="25" s="1"/>
  <c r="J17" i="25"/>
  <c r="JC20" i="25"/>
  <c r="JE31" i="25" s="1"/>
  <c r="IS14" i="25"/>
  <c r="IU25" i="25" s="1"/>
  <c r="GG14" i="25"/>
  <c r="GI25" i="25" s="1"/>
  <c r="DU14" i="25"/>
  <c r="DW25" i="25" s="1"/>
  <c r="BI14" i="25"/>
  <c r="BK25" i="25" s="1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AM30" i="25" s="1"/>
  <c r="JO19" i="25"/>
  <c r="JQ30" i="25" s="1"/>
  <c r="HC19" i="25"/>
  <c r="HE30" i="25" s="1"/>
  <c r="EQ19" i="25"/>
  <c r="ES30" i="25" s="1"/>
  <c r="CE19" i="25"/>
  <c r="CG30" i="25" s="1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AJ25" i="25" s="1"/>
  <c r="GS14" i="25"/>
  <c r="GU25" i="25" s="1"/>
  <c r="DL15" i="25"/>
  <c r="DN26" i="25" s="1"/>
  <c r="GZ15" i="25"/>
  <c r="HB26" i="25" s="1"/>
  <c r="CB15" i="25"/>
  <c r="CD26" i="25" s="1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O26" i="25" s="1"/>
  <c r="AL15" i="25"/>
  <c r="AS15" i="25"/>
  <c r="AG14" i="25"/>
  <c r="AI25" i="25" s="1"/>
  <c r="BM20" i="25"/>
  <c r="O15" i="24"/>
  <c r="AC15" i="24"/>
  <c r="L15" i="24"/>
  <c r="G16" i="24"/>
  <c r="U16" i="24"/>
  <c r="AH16" i="24"/>
  <c r="Q16" i="24"/>
  <c r="Q27" i="24" s="1"/>
  <c r="T17" i="24"/>
  <c r="AX17" i="24"/>
  <c r="AZ28" i="24" s="1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BF28" i="25" s="1"/>
  <c r="CH17" i="25"/>
  <c r="CJ28" i="25" s="1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AE30" i="25" s="1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L31" i="25" s="1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BY25" i="25" s="1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AB25" i="25" s="1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Y27" i="25" s="1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BZ28" i="25" s="1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CI30" i="25" s="1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BQ25" i="25" s="1"/>
  <c r="CC20" i="25"/>
  <c r="CE31" i="25" s="1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CE25" i="25" s="1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BZ27" i="25" s="1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CL28" i="25" s="1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J29" i="25" s="1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AJ31" i="25" s="1"/>
  <c r="CB20" i="25"/>
  <c r="CD31" i="25" s="1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L27" i="24" s="1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13" i="23" l="1"/>
  <c r="E12" i="23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A14" i="23" l="1"/>
  <c r="E13" i="23"/>
  <c r="D4" i="8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A15" i="23" l="1"/>
  <c r="E14" i="23"/>
  <c r="D4" i="23"/>
  <c r="D3" i="23"/>
  <c r="D3" i="8"/>
  <c r="BB5" i="3"/>
  <c r="A16" i="23" l="1"/>
  <c r="E15" i="23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A17" i="23" l="1"/>
  <c r="E16" i="23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7" i="20"/>
  <c r="L31" i="20"/>
  <c r="L34" i="20"/>
  <c r="L11" i="20"/>
  <c r="L30" i="20"/>
  <c r="L25" i="20"/>
  <c r="L9" i="20"/>
  <c r="L37" i="20"/>
  <c r="L18" i="20"/>
  <c r="L20" i="20"/>
  <c r="L14" i="20"/>
  <c r="L39" i="20"/>
  <c r="L44" i="20"/>
  <c r="L4" i="20"/>
  <c r="L47" i="20"/>
  <c r="L35" i="20"/>
  <c r="L32" i="20"/>
  <c r="L15" i="20"/>
  <c r="L33" i="20"/>
  <c r="L17" i="20"/>
  <c r="L36" i="20"/>
  <c r="L38" i="20"/>
  <c r="L10" i="20"/>
  <c r="L13" i="20"/>
  <c r="L16" i="20"/>
  <c r="L12" i="20"/>
  <c r="L41" i="20"/>
  <c r="L6" i="20"/>
  <c r="L46" i="20"/>
  <c r="L19" i="20"/>
  <c r="L51" i="20"/>
  <c r="L64" i="20"/>
  <c r="L22" i="20"/>
  <c r="L50" i="20"/>
  <c r="L62" i="20"/>
  <c r="L63" i="20"/>
  <c r="L57" i="20"/>
  <c r="L58" i="20"/>
  <c r="L59" i="20"/>
  <c r="L21" i="20"/>
  <c r="L29" i="20"/>
  <c r="L8" i="20"/>
  <c r="L45" i="20"/>
  <c r="L49" i="20"/>
  <c r="L26" i="20"/>
  <c r="L42" i="20"/>
  <c r="L53" i="20"/>
  <c r="L28" i="20"/>
  <c r="L61" i="20"/>
  <c r="L27" i="20"/>
  <c r="L65" i="20"/>
  <c r="L48" i="20"/>
  <c r="L43" i="20"/>
  <c r="L60" i="20"/>
  <c r="L66" i="20"/>
  <c r="L54" i="20"/>
  <c r="L52" i="20"/>
  <c r="L40" i="20"/>
  <c r="L5" i="20"/>
  <c r="L23" i="20"/>
  <c r="L24" i="20"/>
  <c r="E17" i="23" l="1"/>
  <c r="A18" i="23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O98" i="14" s="1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A19" i="23" l="1"/>
  <c r="E18" i="23"/>
  <c r="C4" i="23"/>
  <c r="C3" i="23"/>
  <c r="C2" i="23"/>
  <c r="A2" i="23"/>
  <c r="A3" i="23" s="1"/>
  <c r="J1" i="23"/>
  <c r="F1" i="23"/>
  <c r="E19" i="23" l="1"/>
  <c r="A20" i="23"/>
  <c r="F13" i="23"/>
  <c r="G13" i="23" s="1"/>
  <c r="F8" i="23"/>
  <c r="G8" i="23" s="1"/>
  <c r="F12" i="23"/>
  <c r="G12" i="23" s="1"/>
  <c r="F20" i="23"/>
  <c r="F19" i="23"/>
  <c r="G19" i="23" s="1"/>
  <c r="F7" i="23"/>
  <c r="G7" i="23" s="1"/>
  <c r="F11" i="23"/>
  <c r="G11" i="23" s="1"/>
  <c r="F18" i="23"/>
  <c r="G18" i="23" s="1"/>
  <c r="F17" i="23"/>
  <c r="G17" i="23" s="1"/>
  <c r="F6" i="23"/>
  <c r="G6" i="23" s="1"/>
  <c r="F10" i="23"/>
  <c r="G10" i="23" s="1"/>
  <c r="F16" i="23"/>
  <c r="G16" i="23" s="1"/>
  <c r="F9" i="23"/>
  <c r="G9" i="23" s="1"/>
  <c r="F14" i="23"/>
  <c r="G14" i="23" s="1"/>
  <c r="F15" i="23"/>
  <c r="G15" i="23" s="1"/>
  <c r="A4" i="23"/>
  <c r="H55" i="20"/>
  <c r="H6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3" i="20"/>
  <c r="H60" i="20"/>
  <c r="H56" i="20"/>
  <c r="D2" i="23"/>
  <c r="A21" i="23" l="1"/>
  <c r="E20" i="23"/>
  <c r="G20" i="23" s="1"/>
  <c r="E4" i="23"/>
  <c r="G4" i="23" s="1"/>
  <c r="E3" i="23"/>
  <c r="G3" i="23" s="1"/>
  <c r="F4" i="23"/>
  <c r="F3" i="23"/>
  <c r="F2" i="23"/>
  <c r="E2" i="23"/>
  <c r="C32" i="13"/>
  <c r="A22" i="23" l="1"/>
  <c r="E21" i="23"/>
  <c r="F21" i="23"/>
  <c r="G21" i="23" s="1"/>
  <c r="G2" i="23"/>
  <c r="B44" i="15"/>
  <c r="A23" i="23" l="1"/>
  <c r="E22" i="23"/>
  <c r="F22" i="23"/>
  <c r="G22" i="23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11" i="20"/>
  <c r="A24" i="23" l="1"/>
  <c r="E23" i="23"/>
  <c r="F23" i="23"/>
  <c r="G23" i="23" s="1"/>
  <c r="H5" i="13"/>
  <c r="C24" i="13"/>
  <c r="C23" i="13"/>
  <c r="C16" i="13"/>
  <c r="C19" i="13"/>
  <c r="G5" i="13"/>
  <c r="B35" i="13"/>
  <c r="M38" i="20"/>
  <c r="M53" i="20"/>
  <c r="M42" i="20"/>
  <c r="M48" i="20"/>
  <c r="M31" i="20"/>
  <c r="M6" i="20"/>
  <c r="M15" i="20"/>
  <c r="M4" i="20"/>
  <c r="M39" i="20"/>
  <c r="M57" i="20"/>
  <c r="M33" i="20"/>
  <c r="M36" i="20"/>
  <c r="M32" i="20"/>
  <c r="M61" i="20"/>
  <c r="M9" i="20"/>
  <c r="M65" i="20"/>
  <c r="C2" i="13"/>
  <c r="C3" i="8"/>
  <c r="C4" i="8"/>
  <c r="A25" i="23" l="1"/>
  <c r="E24" i="23"/>
  <c r="F24" i="23"/>
  <c r="G24" i="23" s="1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E25" i="23" l="1"/>
  <c r="A26" i="23"/>
  <c r="F25" i="23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23" i="20" s="1"/>
  <c r="G79" i="14"/>
  <c r="G71" i="14"/>
  <c r="F24" i="20" s="1"/>
  <c r="G63" i="14"/>
  <c r="G55" i="14"/>
  <c r="F33" i="20" s="1"/>
  <c r="G47" i="14"/>
  <c r="F15" i="20" s="1"/>
  <c r="G39" i="14"/>
  <c r="F4" i="20" s="1"/>
  <c r="G31" i="14"/>
  <c r="F26" i="20" s="1"/>
  <c r="G23" i="14"/>
  <c r="F50" i="20" s="1"/>
  <c r="G15" i="14"/>
  <c r="F18" i="20" s="1"/>
  <c r="G7" i="14"/>
  <c r="F20" i="20" s="1"/>
  <c r="G120" i="14"/>
  <c r="G112" i="14"/>
  <c r="G104" i="14"/>
  <c r="G96" i="14"/>
  <c r="G88" i="14"/>
  <c r="G80" i="14"/>
  <c r="G72" i="14"/>
  <c r="F63" i="20" s="1"/>
  <c r="G64" i="14"/>
  <c r="G56" i="14"/>
  <c r="G48" i="14"/>
  <c r="F35" i="20" s="1"/>
  <c r="G40" i="14"/>
  <c r="F21" i="20" s="1"/>
  <c r="G32" i="14"/>
  <c r="G24" i="14"/>
  <c r="F9" i="20" s="1"/>
  <c r="G16" i="14"/>
  <c r="F43" i="20" s="1"/>
  <c r="G8" i="14"/>
  <c r="F25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0" i="20" s="1"/>
  <c r="G49" i="14"/>
  <c r="F62" i="20" s="1"/>
  <c r="G41" i="14"/>
  <c r="F65" i="20" s="1"/>
  <c r="G33" i="14"/>
  <c r="F34" i="20" s="1"/>
  <c r="G25" i="14"/>
  <c r="F45" i="20" s="1"/>
  <c r="G17" i="14"/>
  <c r="F66" i="20" s="1"/>
  <c r="G9" i="14"/>
  <c r="F14" i="20" s="1"/>
  <c r="G122" i="14"/>
  <c r="G114" i="14"/>
  <c r="G106" i="14"/>
  <c r="G98" i="14"/>
  <c r="G90" i="14"/>
  <c r="G82" i="14"/>
  <c r="G74" i="14"/>
  <c r="G66" i="14"/>
  <c r="F6" i="20" s="1"/>
  <c r="G58" i="14"/>
  <c r="F64" i="20" s="1"/>
  <c r="G50" i="14"/>
  <c r="G42" i="14"/>
  <c r="F53" i="20" s="1"/>
  <c r="G34" i="14"/>
  <c r="F49" i="20" s="1"/>
  <c r="G26" i="14"/>
  <c r="F61" i="20" s="1"/>
  <c r="G18" i="14"/>
  <c r="F11" i="20" s="1"/>
  <c r="G10" i="14"/>
  <c r="F39" i="20" s="1"/>
  <c r="G123" i="14"/>
  <c r="G115" i="14"/>
  <c r="G107" i="14"/>
  <c r="G99" i="14"/>
  <c r="G91" i="14"/>
  <c r="G83" i="14"/>
  <c r="G75" i="14"/>
  <c r="F52" i="20" s="1"/>
  <c r="G67" i="14"/>
  <c r="F46" i="20" s="1"/>
  <c r="G59" i="14"/>
  <c r="G51" i="14"/>
  <c r="F10" i="20" s="1"/>
  <c r="G43" i="14"/>
  <c r="F27" i="20" s="1"/>
  <c r="G35" i="14"/>
  <c r="F17" i="20" s="1"/>
  <c r="G27" i="14"/>
  <c r="F13" i="20" s="1"/>
  <c r="G19" i="14"/>
  <c r="F30" i="20" s="1"/>
  <c r="G11" i="14"/>
  <c r="F29" i="20" s="1"/>
  <c r="G124" i="14"/>
  <c r="G116" i="14"/>
  <c r="G108" i="14"/>
  <c r="G100" i="14"/>
  <c r="G92" i="14"/>
  <c r="G84" i="14"/>
  <c r="G76" i="14"/>
  <c r="G68" i="14"/>
  <c r="G60" i="14"/>
  <c r="F38" i="20" s="1"/>
  <c r="G52" i="14"/>
  <c r="F16" i="20" s="1"/>
  <c r="G44" i="14"/>
  <c r="F51" i="20" s="1"/>
  <c r="G36" i="14"/>
  <c r="F19" i="20" s="1"/>
  <c r="G28" i="14"/>
  <c r="F22" i="20" s="1"/>
  <c r="G20" i="14"/>
  <c r="F60" i="20" s="1"/>
  <c r="G12" i="14"/>
  <c r="F8" i="20" s="1"/>
  <c r="G4" i="14"/>
  <c r="F48" i="20" s="1"/>
  <c r="G125" i="14"/>
  <c r="G117" i="14"/>
  <c r="G109" i="14"/>
  <c r="G101" i="14"/>
  <c r="G93" i="14"/>
  <c r="G85" i="14"/>
  <c r="G77" i="14"/>
  <c r="G69" i="14"/>
  <c r="F5" i="20" s="1"/>
  <c r="G61" i="14"/>
  <c r="F12" i="20" s="1"/>
  <c r="G53" i="14"/>
  <c r="G45" i="14"/>
  <c r="F36" i="20" s="1"/>
  <c r="G37" i="14"/>
  <c r="F41" i="20" s="1"/>
  <c r="G29" i="14"/>
  <c r="F7" i="20" s="1"/>
  <c r="G21" i="14"/>
  <c r="F32" i="20" s="1"/>
  <c r="G13" i="14"/>
  <c r="F42" i="20" s="1"/>
  <c r="G5" i="14"/>
  <c r="G118" i="14"/>
  <c r="G110" i="14"/>
  <c r="G102" i="14"/>
  <c r="G94" i="14"/>
  <c r="G86" i="14"/>
  <c r="G78" i="14"/>
  <c r="G70" i="14"/>
  <c r="G62" i="14"/>
  <c r="G54" i="14"/>
  <c r="G46" i="14"/>
  <c r="F31" i="20" s="1"/>
  <c r="G38" i="14"/>
  <c r="F28" i="20" s="1"/>
  <c r="G30" i="14"/>
  <c r="G22" i="14"/>
  <c r="F57" i="20" s="1"/>
  <c r="G14" i="14"/>
  <c r="F37" i="20" s="1"/>
  <c r="G6" i="14"/>
  <c r="F44" i="20" s="1"/>
  <c r="G2" i="14"/>
  <c r="F54" i="20" s="1"/>
  <c r="G3" i="14"/>
  <c r="F47" i="20" s="1"/>
  <c r="A2" i="8"/>
  <c r="A3" i="8" s="1"/>
  <c r="G25" i="23" l="1"/>
  <c r="A27" i="23"/>
  <c r="E26" i="23"/>
  <c r="F26" i="23"/>
  <c r="G26" i="23" s="1"/>
  <c r="F59" i="20"/>
  <c r="F58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E27" i="23" l="1"/>
  <c r="A28" i="23"/>
  <c r="F27" i="23"/>
  <c r="G27" i="23" s="1"/>
  <c r="F56" i="20"/>
  <c r="L56" i="20"/>
  <c r="L5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29" i="23" l="1"/>
  <c r="E28" i="23"/>
  <c r="F28" i="23"/>
  <c r="G28" i="23" s="1"/>
  <c r="A6" i="8"/>
  <c r="C4" i="13"/>
  <c r="G5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56" i="20"/>
  <c r="I4" i="13"/>
  <c r="A30" i="23" l="1"/>
  <c r="E29" i="23"/>
  <c r="F29" i="23"/>
  <c r="G29" i="23" s="1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31" i="23" l="1"/>
  <c r="E30" i="23"/>
  <c r="F30" i="23"/>
  <c r="G30" i="23" s="1"/>
  <c r="A8" i="8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15" i="20" s="1"/>
  <c r="F76" i="14"/>
  <c r="M76" i="14" s="1"/>
  <c r="F88" i="14"/>
  <c r="M88" i="14" s="1"/>
  <c r="F122" i="14"/>
  <c r="M122" i="14" s="1"/>
  <c r="F16" i="14"/>
  <c r="F39" i="14"/>
  <c r="D4" i="20" s="1"/>
  <c r="F25" i="14"/>
  <c r="F40" i="14"/>
  <c r="D21" i="20" s="1"/>
  <c r="F57" i="14"/>
  <c r="F24" i="14"/>
  <c r="F100" i="14"/>
  <c r="M100" i="14" s="1"/>
  <c r="F21" i="14"/>
  <c r="F85" i="14"/>
  <c r="M85" i="14" s="1"/>
  <c r="F90" i="14"/>
  <c r="M90" i="14" s="1"/>
  <c r="F37" i="14"/>
  <c r="D41" i="20" s="1"/>
  <c r="F48" i="14"/>
  <c r="D35" i="20" s="1"/>
  <c r="F109" i="14"/>
  <c r="M109" i="14" s="1"/>
  <c r="F80" i="14"/>
  <c r="M80" i="14" s="1"/>
  <c r="F44" i="14"/>
  <c r="D51" i="20" s="1"/>
  <c r="F84" i="14"/>
  <c r="M84" i="14" s="1"/>
  <c r="F32" i="14"/>
  <c r="F7" i="14"/>
  <c r="F71" i="14"/>
  <c r="D24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53" i="20" s="1"/>
  <c r="F61" i="14"/>
  <c r="D12" i="20" s="1"/>
  <c r="F94" i="14"/>
  <c r="M94" i="14" s="1"/>
  <c r="F101" i="14"/>
  <c r="M101" i="14" s="1"/>
  <c r="F72" i="14"/>
  <c r="D63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6" i="20" s="1"/>
  <c r="F51" i="14"/>
  <c r="D10" i="20" s="1"/>
  <c r="F89" i="14"/>
  <c r="M89" i="14" s="1"/>
  <c r="F14" i="14"/>
  <c r="F79" i="14"/>
  <c r="M79" i="14" s="1"/>
  <c r="F41" i="14"/>
  <c r="D6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2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46" i="20" s="1"/>
  <c r="F99" i="14"/>
  <c r="M99" i="14" s="1"/>
  <c r="F111" i="14"/>
  <c r="M111" i="14" s="1"/>
  <c r="F58" i="14"/>
  <c r="D64" i="20" s="1"/>
  <c r="F95" i="14"/>
  <c r="M95" i="14" s="1"/>
  <c r="F60" i="14"/>
  <c r="F86" i="14"/>
  <c r="M86" i="14" s="1"/>
  <c r="F23" i="14"/>
  <c r="F121" i="14"/>
  <c r="M121" i="14" s="1"/>
  <c r="F34" i="14"/>
  <c r="D49" i="20" s="1"/>
  <c r="F118" i="14"/>
  <c r="M118" i="14" s="1"/>
  <c r="F28" i="14"/>
  <c r="F75" i="14"/>
  <c r="F2" i="14"/>
  <c r="F53" i="14"/>
  <c r="M53" i="14" s="1"/>
  <c r="F26" i="14"/>
  <c r="D61" i="20" s="1"/>
  <c r="F110" i="14"/>
  <c r="M110" i="14" s="1"/>
  <c r="F50" i="14"/>
  <c r="M50" i="14" s="1"/>
  <c r="F45" i="14"/>
  <c r="D36" i="20" s="1"/>
  <c r="F22" i="14"/>
  <c r="F20" i="14"/>
  <c r="F70" i="14"/>
  <c r="M70" i="14" s="1"/>
  <c r="F123" i="14"/>
  <c r="M123" i="14" s="1"/>
  <c r="F55" i="14"/>
  <c r="D33" i="20" s="1"/>
  <c r="F98" i="14"/>
  <c r="M98" i="14" s="1"/>
  <c r="F4" i="14"/>
  <c r="F117" i="14"/>
  <c r="M117" i="14" s="1"/>
  <c r="F115" i="14"/>
  <c r="M115" i="14" s="1"/>
  <c r="F97" i="14"/>
  <c r="M97" i="14" s="1"/>
  <c r="F52" i="14"/>
  <c r="D1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1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28" i="20" s="1"/>
  <c r="F96" i="14"/>
  <c r="M96" i="14" s="1"/>
  <c r="F10" i="14"/>
  <c r="K1" i="8"/>
  <c r="K4" i="13"/>
  <c r="A32" i="23" l="1"/>
  <c r="E31" i="23"/>
  <c r="F31" i="23"/>
  <c r="G31" i="23" s="1"/>
  <c r="A9" i="8"/>
  <c r="M57" i="14"/>
  <c r="D40" i="20"/>
  <c r="M24" i="14"/>
  <c r="D9" i="20"/>
  <c r="M5" i="14"/>
  <c r="D55" i="20"/>
  <c r="M18" i="14"/>
  <c r="D11" i="20"/>
  <c r="M12" i="14"/>
  <c r="D8" i="20"/>
  <c r="M4" i="14"/>
  <c r="D48" i="20"/>
  <c r="M28" i="14"/>
  <c r="D22" i="20"/>
  <c r="M10" i="14"/>
  <c r="D39" i="20"/>
  <c r="M43" i="14"/>
  <c r="D27" i="20"/>
  <c r="M27" i="14"/>
  <c r="D13" i="20"/>
  <c r="M25" i="14"/>
  <c r="D45" i="20"/>
  <c r="M33" i="14"/>
  <c r="D34" i="20"/>
  <c r="M14" i="14"/>
  <c r="D37" i="20"/>
  <c r="M7" i="14"/>
  <c r="D20" i="20"/>
  <c r="M15" i="14"/>
  <c r="D18" i="20"/>
  <c r="M22" i="14"/>
  <c r="D57" i="20"/>
  <c r="M29" i="14"/>
  <c r="D7" i="20"/>
  <c r="M19" i="14"/>
  <c r="D30" i="20"/>
  <c r="M32" i="14"/>
  <c r="D59" i="20"/>
  <c r="D58" i="20"/>
  <c r="M2" i="14"/>
  <c r="D54" i="20"/>
  <c r="M60" i="14"/>
  <c r="D38" i="20"/>
  <c r="M8" i="14"/>
  <c r="D25" i="20"/>
  <c r="M31" i="14"/>
  <c r="D26" i="20"/>
  <c r="M13" i="14"/>
  <c r="D42" i="20"/>
  <c r="M69" i="14"/>
  <c r="D5" i="20"/>
  <c r="M9" i="14"/>
  <c r="D14" i="20"/>
  <c r="M21" i="14"/>
  <c r="D32" i="20"/>
  <c r="M35" i="14"/>
  <c r="D17" i="20"/>
  <c r="M23" i="14"/>
  <c r="D50" i="20"/>
  <c r="M87" i="14"/>
  <c r="D23" i="20"/>
  <c r="M36" i="14"/>
  <c r="D19" i="20"/>
  <c r="M6" i="14"/>
  <c r="D44" i="20"/>
  <c r="M16" i="14"/>
  <c r="D43" i="20"/>
  <c r="M11" i="14"/>
  <c r="D29" i="20"/>
  <c r="M20" i="14"/>
  <c r="D60" i="20"/>
  <c r="M3" i="14"/>
  <c r="D47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52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A33" i="23" l="1"/>
  <c r="E32" i="23"/>
  <c r="F32" i="23"/>
  <c r="G32" i="23" s="1"/>
  <c r="A10" i="8"/>
  <c r="C15" i="13"/>
  <c r="C36" i="15" s="1"/>
  <c r="C9" i="13"/>
  <c r="G3" i="13"/>
  <c r="G25" i="13" s="1"/>
  <c r="K13" i="13"/>
  <c r="L5" i="13"/>
  <c r="L13" i="13" s="1"/>
  <c r="M1" i="8"/>
  <c r="M4" i="13"/>
  <c r="E33" i="23" l="1"/>
  <c r="A34" i="23"/>
  <c r="F33" i="23"/>
  <c r="G33" i="23" s="1"/>
  <c r="A11" i="8"/>
  <c r="E24" i="20"/>
  <c r="E18" i="20"/>
  <c r="E46" i="20"/>
  <c r="E26" i="20"/>
  <c r="E4" i="20"/>
  <c r="E43" i="20"/>
  <c r="E50" i="20"/>
  <c r="E45" i="20"/>
  <c r="E10" i="20"/>
  <c r="E21" i="20"/>
  <c r="E41" i="20"/>
  <c r="E28" i="20"/>
  <c r="E42" i="20"/>
  <c r="E29" i="20"/>
  <c r="E58" i="20"/>
  <c r="E30" i="20"/>
  <c r="E11" i="20"/>
  <c r="E25" i="20"/>
  <c r="E35" i="20"/>
  <c r="E31" i="20"/>
  <c r="E23" i="20"/>
  <c r="E62" i="20"/>
  <c r="E48" i="20"/>
  <c r="E49" i="20"/>
  <c r="E27" i="20"/>
  <c r="E37" i="20"/>
  <c r="E8" i="20"/>
  <c r="E40" i="20"/>
  <c r="E6" i="20"/>
  <c r="E33" i="20"/>
  <c r="E53" i="20"/>
  <c r="E57" i="20"/>
  <c r="E22" i="20"/>
  <c r="E52" i="20"/>
  <c r="E61" i="20"/>
  <c r="E44" i="20"/>
  <c r="E36" i="20"/>
  <c r="E5" i="20"/>
  <c r="E9" i="20"/>
  <c r="E63" i="20"/>
  <c r="E59" i="20"/>
  <c r="E16" i="20"/>
  <c r="E20" i="20"/>
  <c r="E19" i="20"/>
  <c r="E12" i="20"/>
  <c r="E65" i="20"/>
  <c r="E60" i="20"/>
  <c r="E34" i="20"/>
  <c r="E32" i="20"/>
  <c r="E47" i="20"/>
  <c r="E54" i="20"/>
  <c r="E64" i="20"/>
  <c r="E14" i="20"/>
  <c r="E51" i="20"/>
  <c r="E15" i="20"/>
  <c r="E17" i="20"/>
  <c r="E55" i="20"/>
  <c r="E7" i="20"/>
  <c r="E38" i="20"/>
  <c r="E39" i="20"/>
  <c r="E13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35" i="23" l="1"/>
  <c r="E34" i="23"/>
  <c r="F34" i="23"/>
  <c r="G34" i="23" s="1"/>
  <c r="A12" i="8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E35" i="23" l="1"/>
  <c r="A36" i="23"/>
  <c r="F35" i="23"/>
  <c r="G35" i="23" s="1"/>
  <c r="A13" i="8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37" i="23" l="1"/>
  <c r="E36" i="23"/>
  <c r="F36" i="23"/>
  <c r="G36" i="23" s="1"/>
  <c r="A14" i="8"/>
  <c r="N8" i="13"/>
  <c r="O7" i="13"/>
  <c r="I14" i="13"/>
  <c r="G14" i="13"/>
  <c r="N17" i="13"/>
  <c r="O13" i="13"/>
  <c r="O15" i="13"/>
  <c r="P5" i="13"/>
  <c r="P6" i="13"/>
  <c r="Q1" i="8"/>
  <c r="Q4" i="13"/>
  <c r="A38" i="23" l="1"/>
  <c r="E37" i="23"/>
  <c r="F37" i="23"/>
  <c r="G37" i="23" s="1"/>
  <c r="A15" i="8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39" i="23" l="1"/>
  <c r="E38" i="23"/>
  <c r="F38" i="23"/>
  <c r="G38" i="23" s="1"/>
  <c r="A16" i="8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40" i="23" l="1"/>
  <c r="E39" i="23"/>
  <c r="F39" i="23"/>
  <c r="G39" i="23" s="1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41" i="23" l="1"/>
  <c r="E40" i="23"/>
  <c r="F40" i="23"/>
  <c r="G40" i="23" s="1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E41" i="23" l="1"/>
  <c r="A42" i="23"/>
  <c r="F41" i="23"/>
  <c r="G41" i="23" s="1"/>
  <c r="A19" i="8"/>
  <c r="T7" i="13"/>
  <c r="T8" i="13" s="1"/>
  <c r="S14" i="13"/>
  <c r="S16" i="13" s="1"/>
  <c r="S17" i="13"/>
  <c r="T15" i="13"/>
  <c r="U5" i="13"/>
  <c r="U6" i="13"/>
  <c r="V1" i="8"/>
  <c r="V4" i="13"/>
  <c r="A43" i="23" l="1"/>
  <c r="E42" i="23"/>
  <c r="F42" i="23"/>
  <c r="G42" i="23" s="1"/>
  <c r="A20" i="8"/>
  <c r="U7" i="13"/>
  <c r="U8" i="13" s="1"/>
  <c r="T14" i="13"/>
  <c r="T16" i="13" s="1"/>
  <c r="T17" i="13"/>
  <c r="U13" i="13"/>
  <c r="U15" i="13"/>
  <c r="V5" i="13"/>
  <c r="V6" i="13"/>
  <c r="W1" i="8"/>
  <c r="W4" i="13"/>
  <c r="E43" i="23" l="1"/>
  <c r="A44" i="23"/>
  <c r="F43" i="23"/>
  <c r="G43" i="23" s="1"/>
  <c r="A21" i="8"/>
  <c r="V7" i="13"/>
  <c r="U14" i="13"/>
  <c r="U16" i="13" s="1"/>
  <c r="U17" i="13"/>
  <c r="V13" i="13"/>
  <c r="V15" i="13"/>
  <c r="W5" i="13"/>
  <c r="W6" i="13"/>
  <c r="X1" i="8"/>
  <c r="X4" i="13"/>
  <c r="A45" i="23" l="1"/>
  <c r="E44" i="23"/>
  <c r="F44" i="23"/>
  <c r="G44" i="23" s="1"/>
  <c r="A22" i="8"/>
  <c r="W7" i="13"/>
  <c r="V17" i="13"/>
  <c r="V8" i="13"/>
  <c r="W13" i="13"/>
  <c r="W15" i="13"/>
  <c r="X5" i="13"/>
  <c r="X7" i="13" s="1"/>
  <c r="Y1" i="8"/>
  <c r="Y4" i="13"/>
  <c r="A46" i="23" l="1"/>
  <c r="E45" i="23"/>
  <c r="F45" i="23"/>
  <c r="G45" i="23" s="1"/>
  <c r="F19" i="8"/>
  <c r="A23" i="8"/>
  <c r="V14" i="13"/>
  <c r="W17" i="13"/>
  <c r="W8" i="13"/>
  <c r="X13" i="13"/>
  <c r="X15" i="13"/>
  <c r="Y5" i="13"/>
  <c r="Y6" i="13"/>
  <c r="Z1" i="8"/>
  <c r="Z4" i="13"/>
  <c r="A47" i="23" l="1"/>
  <c r="E46" i="23"/>
  <c r="F46" i="23"/>
  <c r="G46" i="23" s="1"/>
  <c r="A24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E47" i="23" l="1"/>
  <c r="A48" i="23"/>
  <c r="F47" i="23"/>
  <c r="G47" i="23" s="1"/>
  <c r="A25" i="8"/>
  <c r="Z7" i="13"/>
  <c r="X16" i="13"/>
  <c r="Y14" i="13"/>
  <c r="Y17" i="13"/>
  <c r="Z13" i="13"/>
  <c r="Z15" i="13"/>
  <c r="AA5" i="13"/>
  <c r="AA6" i="13"/>
  <c r="AB1" i="8"/>
  <c r="AB4" i="13"/>
  <c r="A49" i="23" l="1"/>
  <c r="E48" i="23"/>
  <c r="F48" i="23"/>
  <c r="G48" i="23" s="1"/>
  <c r="A26" i="8"/>
  <c r="AA7" i="13"/>
  <c r="Y16" i="13"/>
  <c r="Z17" i="13"/>
  <c r="Z8" i="13"/>
  <c r="AA13" i="13"/>
  <c r="AA15" i="13"/>
  <c r="AB5" i="13"/>
  <c r="AB6" i="13"/>
  <c r="AC1" i="8"/>
  <c r="AC4" i="13"/>
  <c r="E49" i="23" l="1"/>
  <c r="A50" i="23"/>
  <c r="F49" i="23"/>
  <c r="G49" i="23" s="1"/>
  <c r="A27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51" i="23" l="1"/>
  <c r="E50" i="23"/>
  <c r="F50" i="23"/>
  <c r="G50" i="23" s="1"/>
  <c r="A28" i="8"/>
  <c r="F27" i="8"/>
  <c r="AC7" i="13"/>
  <c r="AB17" i="13"/>
  <c r="AA16" i="13"/>
  <c r="AB8" i="13"/>
  <c r="AC15" i="13"/>
  <c r="AD5" i="13"/>
  <c r="AD13" i="13" s="1"/>
  <c r="AD6" i="13"/>
  <c r="AE1" i="8"/>
  <c r="AE4" i="13"/>
  <c r="E51" i="23" l="1"/>
  <c r="A52" i="23"/>
  <c r="F51" i="23"/>
  <c r="G51" i="23" s="1"/>
  <c r="A29" i="8"/>
  <c r="AD7" i="13"/>
  <c r="AC17" i="13"/>
  <c r="AB14" i="13"/>
  <c r="AC8" i="13"/>
  <c r="AD15" i="13"/>
  <c r="AE5" i="13"/>
  <c r="AE13" i="13" s="1"/>
  <c r="AE6" i="13"/>
  <c r="AF1" i="8"/>
  <c r="F25" i="8" s="1"/>
  <c r="AF4" i="13"/>
  <c r="A53" i="23" l="1"/>
  <c r="E52" i="23"/>
  <c r="F52" i="23"/>
  <c r="G52" i="23" s="1"/>
  <c r="F24" i="8"/>
  <c r="A30" i="8"/>
  <c r="E27" i="8"/>
  <c r="G27" i="8" s="1"/>
  <c r="AE7" i="13"/>
  <c r="AD17" i="13"/>
  <c r="AB16" i="13"/>
  <c r="AC14" i="13"/>
  <c r="AD8" i="13"/>
  <c r="AE15" i="13"/>
  <c r="AF5" i="13"/>
  <c r="AF6" i="13"/>
  <c r="AG1" i="8"/>
  <c r="AG4" i="13"/>
  <c r="A54" i="23" l="1"/>
  <c r="E53" i="23"/>
  <c r="F53" i="23"/>
  <c r="G53" i="23" s="1"/>
  <c r="A31" i="8"/>
  <c r="F30" i="8"/>
  <c r="G10" i="20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55" i="23" l="1"/>
  <c r="E54" i="23"/>
  <c r="F54" i="23"/>
  <c r="G54" i="23" s="1"/>
  <c r="A32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F28" i="8" s="1"/>
  <c r="AI4" i="13"/>
  <c r="E55" i="23" l="1"/>
  <c r="A56" i="23"/>
  <c r="F55" i="23"/>
  <c r="G55" i="23" s="1"/>
  <c r="A33" i="8"/>
  <c r="F32" i="8"/>
  <c r="AH7" i="13"/>
  <c r="AH8" i="13" s="1"/>
  <c r="AG17" i="13"/>
  <c r="AF16" i="13"/>
  <c r="AH15" i="13"/>
  <c r="AI5" i="13"/>
  <c r="AI13" i="13" s="1"/>
  <c r="AI6" i="13"/>
  <c r="AJ1" i="8"/>
  <c r="AJ4" i="13"/>
  <c r="E56" i="23" l="1"/>
  <c r="A57" i="23"/>
  <c r="F56" i="23"/>
  <c r="G56" i="23" s="1"/>
  <c r="E33" i="8"/>
  <c r="G33" i="8" s="1"/>
  <c r="A34" i="8"/>
  <c r="F33" i="8"/>
  <c r="E32" i="8"/>
  <c r="G32" i="8" s="1"/>
  <c r="G17" i="20" s="1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E57" i="23" l="1"/>
  <c r="A58" i="23"/>
  <c r="F57" i="23"/>
  <c r="G57" i="23" s="1"/>
  <c r="A35" i="8"/>
  <c r="E34" i="8"/>
  <c r="F34" i="8"/>
  <c r="E30" i="8"/>
  <c r="G30" i="8" s="1"/>
  <c r="G13" i="20" s="1"/>
  <c r="AJ7" i="13"/>
  <c r="AG16" i="13"/>
  <c r="AH16" i="13"/>
  <c r="AJ15" i="13"/>
  <c r="AJ17" i="13" s="1"/>
  <c r="AK5" i="13"/>
  <c r="AK13" i="13" s="1"/>
  <c r="AK6" i="13"/>
  <c r="AL1" i="8"/>
  <c r="AL4" i="13"/>
  <c r="A59" i="23" l="1"/>
  <c r="E58" i="23"/>
  <c r="F58" i="23"/>
  <c r="G58" i="23" s="1"/>
  <c r="F31" i="8"/>
  <c r="G34" i="8"/>
  <c r="A36" i="8"/>
  <c r="E35" i="8"/>
  <c r="G35" i="8" s="1"/>
  <c r="F35" i="8"/>
  <c r="AK7" i="13"/>
  <c r="AK8" i="13" s="1"/>
  <c r="AI14" i="13"/>
  <c r="AJ8" i="13"/>
  <c r="AK15" i="13"/>
  <c r="AL5" i="13"/>
  <c r="AL7" i="13" s="1"/>
  <c r="AM1" i="8"/>
  <c r="AM4" i="13"/>
  <c r="E59" i="23" l="1"/>
  <c r="A60" i="23"/>
  <c r="F59" i="23"/>
  <c r="G59" i="23" s="1"/>
  <c r="A37" i="8"/>
  <c r="F36" i="8"/>
  <c r="G4" i="20"/>
  <c r="AK14" i="13"/>
  <c r="AL8" i="13"/>
  <c r="AK17" i="13"/>
  <c r="AI16" i="13"/>
  <c r="AJ14" i="13"/>
  <c r="AL13" i="13"/>
  <c r="AL15" i="13"/>
  <c r="AL17" i="13" s="1"/>
  <c r="AM5" i="13"/>
  <c r="AM13" i="13" s="1"/>
  <c r="AM6" i="13"/>
  <c r="AN1" i="8"/>
  <c r="AN4" i="13"/>
  <c r="A61" i="23" l="1"/>
  <c r="E60" i="23"/>
  <c r="F60" i="23"/>
  <c r="G60" i="23" s="1"/>
  <c r="E37" i="8"/>
  <c r="A38" i="8"/>
  <c r="F37" i="8"/>
  <c r="G16" i="20"/>
  <c r="AJ16" i="13"/>
  <c r="AK16" i="13"/>
  <c r="AM7" i="13"/>
  <c r="AM8" i="13" s="1"/>
  <c r="AM15" i="13"/>
  <c r="AN5" i="13"/>
  <c r="AN6" i="13"/>
  <c r="AO1" i="8"/>
  <c r="AO4" i="13"/>
  <c r="A62" i="23" l="1"/>
  <c r="E61" i="23"/>
  <c r="F61" i="23"/>
  <c r="G61" i="23" s="1"/>
  <c r="E38" i="8"/>
  <c r="A39" i="8"/>
  <c r="F38" i="8"/>
  <c r="G37" i="8"/>
  <c r="G32" i="20" s="1"/>
  <c r="AN7" i="13"/>
  <c r="AN8" i="13" s="1"/>
  <c r="AM17" i="13"/>
  <c r="AM14" i="13"/>
  <c r="AL14" i="13"/>
  <c r="AN13" i="13"/>
  <c r="AN15" i="13"/>
  <c r="AO5" i="13"/>
  <c r="AO13" i="13" s="1"/>
  <c r="AO6" i="13"/>
  <c r="AP1" i="8"/>
  <c r="AP4" i="13"/>
  <c r="A63" i="23" l="1"/>
  <c r="E62" i="23"/>
  <c r="F62" i="23"/>
  <c r="G62" i="23" s="1"/>
  <c r="E39" i="8"/>
  <c r="A40" i="8"/>
  <c r="F39" i="8"/>
  <c r="G38" i="8"/>
  <c r="G42" i="20" s="1"/>
  <c r="AL16" i="13"/>
  <c r="AM16" i="13"/>
  <c r="AN17" i="13"/>
  <c r="AN14" i="13"/>
  <c r="AO7" i="13"/>
  <c r="AO15" i="13"/>
  <c r="AP5" i="13"/>
  <c r="AP6" i="13"/>
  <c r="AQ1" i="8"/>
  <c r="AQ4" i="13"/>
  <c r="A64" i="23" l="1"/>
  <c r="E63" i="23"/>
  <c r="F63" i="23"/>
  <c r="G63" i="23" s="1"/>
  <c r="E36" i="8"/>
  <c r="G36" i="8" s="1"/>
  <c r="E40" i="8"/>
  <c r="A41" i="8"/>
  <c r="F40" i="8"/>
  <c r="G39" i="8"/>
  <c r="G15" i="20" s="1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E64" i="23" l="1"/>
  <c r="A65" i="23"/>
  <c r="F64" i="23"/>
  <c r="G64" i="23" s="1"/>
  <c r="E41" i="8"/>
  <c r="A42" i="8"/>
  <c r="F41" i="8"/>
  <c r="G40" i="8"/>
  <c r="AP17" i="13"/>
  <c r="AP14" i="13"/>
  <c r="AO14" i="13"/>
  <c r="AQ7" i="13"/>
  <c r="AQ8" i="13" s="1"/>
  <c r="AQ15" i="13"/>
  <c r="AR6" i="13"/>
  <c r="AS1" i="8"/>
  <c r="AS4" i="13"/>
  <c r="E65" i="23" l="1"/>
  <c r="A66" i="23"/>
  <c r="F65" i="23"/>
  <c r="G65" i="23" s="1"/>
  <c r="A43" i="8"/>
  <c r="G41" i="8"/>
  <c r="G24" i="20"/>
  <c r="G12" i="20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A67" i="23" l="1"/>
  <c r="E66" i="23"/>
  <c r="F66" i="23"/>
  <c r="G66" i="23" s="1"/>
  <c r="A44" i="8"/>
  <c r="E43" i="8"/>
  <c r="G43" i="8" s="1"/>
  <c r="G19" i="20" s="1"/>
  <c r="F43" i="8"/>
  <c r="AQ16" i="13"/>
  <c r="AR14" i="13"/>
  <c r="AS7" i="13"/>
  <c r="AS8" i="13" s="1"/>
  <c r="AS15" i="13"/>
  <c r="AS17" i="13" s="1"/>
  <c r="AT5" i="13"/>
  <c r="AT6" i="13"/>
  <c r="AU1" i="8"/>
  <c r="AU4" i="13"/>
  <c r="E67" i="23" l="1"/>
  <c r="A68" i="23"/>
  <c r="F67" i="23"/>
  <c r="G67" i="23" s="1"/>
  <c r="A45" i="8"/>
  <c r="E44" i="8"/>
  <c r="G44" i="8" s="1"/>
  <c r="G38" i="20" s="1"/>
  <c r="F44" i="8"/>
  <c r="AR16" i="13"/>
  <c r="AS14" i="13"/>
  <c r="AS16" i="13" s="1"/>
  <c r="AT7" i="13"/>
  <c r="AT13" i="13"/>
  <c r="AT15" i="13"/>
  <c r="AU5" i="13"/>
  <c r="AU6" i="13"/>
  <c r="AV1" i="8"/>
  <c r="AV4" i="13"/>
  <c r="A69" i="23" l="1"/>
  <c r="E68" i="23"/>
  <c r="F68" i="23"/>
  <c r="G68" i="23" s="1"/>
  <c r="E45" i="8"/>
  <c r="A46" i="8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E69" i="23" l="1"/>
  <c r="A70" i="23"/>
  <c r="F69" i="23"/>
  <c r="G69" i="23" s="1"/>
  <c r="E46" i="8"/>
  <c r="A47" i="8"/>
  <c r="F46" i="8"/>
  <c r="G45" i="8"/>
  <c r="G50" i="20" s="1"/>
  <c r="AU14" i="13"/>
  <c r="AT14" i="13"/>
  <c r="AV7" i="13"/>
  <c r="AV8" i="13" s="1"/>
  <c r="AV15" i="13"/>
  <c r="AW5" i="13"/>
  <c r="AW6" i="13"/>
  <c r="AX1" i="8"/>
  <c r="AX4" i="13"/>
  <c r="A71" i="23" l="1"/>
  <c r="E70" i="23"/>
  <c r="F70" i="23"/>
  <c r="G70" i="23" s="1"/>
  <c r="E47" i="8"/>
  <c r="A48" i="8"/>
  <c r="F47" i="8"/>
  <c r="G46" i="8"/>
  <c r="G35" i="20" s="1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A72" i="23" l="1"/>
  <c r="E71" i="23"/>
  <c r="F71" i="23"/>
  <c r="G71" i="23" s="1"/>
  <c r="A49" i="8"/>
  <c r="E48" i="8"/>
  <c r="F48" i="8"/>
  <c r="G47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E72" i="23" l="1"/>
  <c r="A73" i="23"/>
  <c r="F72" i="23"/>
  <c r="G72" i="23" s="1"/>
  <c r="G48" i="8"/>
  <c r="G31" i="20" s="1"/>
  <c r="E49" i="8"/>
  <c r="A50" i="8"/>
  <c r="F49" i="8"/>
  <c r="G41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BA4" i="13"/>
  <c r="A74" i="23" l="1"/>
  <c r="E73" i="23"/>
  <c r="F73" i="23"/>
  <c r="G73" i="23" s="1"/>
  <c r="A51" i="8"/>
  <c r="E50" i="8"/>
  <c r="F50" i="8"/>
  <c r="G49" i="8"/>
  <c r="AY14" i="13"/>
  <c r="AZ7" i="13"/>
  <c r="AZ8" i="13" s="1"/>
  <c r="AZ15" i="13"/>
  <c r="AZ17" i="13" s="1"/>
  <c r="BA5" i="13"/>
  <c r="BA6" i="13"/>
  <c r="BB1" i="8"/>
  <c r="BB4" i="13"/>
  <c r="A75" i="23" l="1"/>
  <c r="E74" i="23"/>
  <c r="F74" i="23"/>
  <c r="G74" i="23" s="1"/>
  <c r="G50" i="8"/>
  <c r="E51" i="8"/>
  <c r="G51" i="8" s="1"/>
  <c r="G33" i="20" s="1"/>
  <c r="A52" i="8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E75" i="23" l="1"/>
  <c r="A76" i="23"/>
  <c r="F75" i="23"/>
  <c r="G75" i="23" s="1"/>
  <c r="A53" i="8"/>
  <c r="E52" i="8"/>
  <c r="G52" i="8" s="1"/>
  <c r="F52" i="8"/>
  <c r="G28" i="20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A77" i="23" l="1"/>
  <c r="E76" i="23"/>
  <c r="F76" i="23"/>
  <c r="G76" i="23" s="1"/>
  <c r="E53" i="8"/>
  <c r="A54" i="8"/>
  <c r="F53" i="8"/>
  <c r="BA16" i="13"/>
  <c r="BB17" i="13"/>
  <c r="BE1" i="8"/>
  <c r="BB14" i="13"/>
  <c r="BB16" i="13" s="1"/>
  <c r="G66" i="20"/>
  <c r="BC7" i="13"/>
  <c r="BC8" i="13" s="1"/>
  <c r="BC15" i="13"/>
  <c r="BD5" i="13"/>
  <c r="BD6" i="13"/>
  <c r="C29" i="13"/>
  <c r="BE4" i="13"/>
  <c r="A78" i="23" l="1"/>
  <c r="E77" i="23"/>
  <c r="F77" i="23"/>
  <c r="G77" i="23" s="1"/>
  <c r="E54" i="8"/>
  <c r="A55" i="8"/>
  <c r="F54" i="8"/>
  <c r="G53" i="8"/>
  <c r="G22" i="20" s="1"/>
  <c r="BC17" i="13"/>
  <c r="BF1" i="8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A79" i="23" l="1"/>
  <c r="E78" i="23"/>
  <c r="F78" i="23"/>
  <c r="G78" i="23" s="1"/>
  <c r="E55" i="8"/>
  <c r="A56" i="8"/>
  <c r="F55" i="8"/>
  <c r="G54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J15" i="20"/>
  <c r="C16" i="15"/>
  <c r="C34" i="15"/>
  <c r="I3" i="13"/>
  <c r="C10" i="15"/>
  <c r="BG4" i="13"/>
  <c r="A80" i="23" l="1"/>
  <c r="E79" i="23"/>
  <c r="F79" i="23"/>
  <c r="G79" i="23" s="1"/>
  <c r="A57" i="8"/>
  <c r="E56" i="8"/>
  <c r="F56" i="8"/>
  <c r="G55" i="8"/>
  <c r="BE17" i="13"/>
  <c r="BH1" i="8"/>
  <c r="E2" i="8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E80" i="23" l="1"/>
  <c r="A81" i="23"/>
  <c r="F80" i="23"/>
  <c r="G80" i="23" s="1"/>
  <c r="G56" i="8"/>
  <c r="G60" i="20" s="1"/>
  <c r="E57" i="8"/>
  <c r="A58" i="8"/>
  <c r="F57" i="8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E81" i="23" l="1"/>
  <c r="A82" i="23"/>
  <c r="F81" i="23"/>
  <c r="G81" i="23" s="1"/>
  <c r="A59" i="8"/>
  <c r="E58" i="8"/>
  <c r="F58" i="8"/>
  <c r="G57" i="8"/>
  <c r="G36" i="20" s="1"/>
  <c r="BG17" i="13"/>
  <c r="BF16" i="13"/>
  <c r="BJ1" i="8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A83" i="23" l="1"/>
  <c r="E82" i="23"/>
  <c r="F82" i="23"/>
  <c r="G82" i="23" s="1"/>
  <c r="G58" i="8"/>
  <c r="E59" i="8"/>
  <c r="A60" i="8"/>
  <c r="F59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83" i="23" l="1"/>
  <c r="A84" i="23"/>
  <c r="F83" i="23"/>
  <c r="G83" i="23" s="1"/>
  <c r="E60" i="8"/>
  <c r="A61" i="8"/>
  <c r="F60" i="8"/>
  <c r="G59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A85" i="23" l="1"/>
  <c r="E84" i="23"/>
  <c r="F84" i="23"/>
  <c r="G84" i="23" s="1"/>
  <c r="E61" i="8"/>
  <c r="A62" i="8"/>
  <c r="F61" i="8"/>
  <c r="G60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O3" i="13"/>
  <c r="BM4" i="13"/>
  <c r="E85" i="23" l="1"/>
  <c r="A86" i="23"/>
  <c r="F85" i="23"/>
  <c r="G85" i="23" s="1"/>
  <c r="E3" i="8"/>
  <c r="E4" i="8"/>
  <c r="F6" i="8"/>
  <c r="F4" i="8"/>
  <c r="F3" i="8"/>
  <c r="E6" i="8"/>
  <c r="G6" i="8" s="1"/>
  <c r="F7" i="8"/>
  <c r="E5" i="8"/>
  <c r="F5" i="8"/>
  <c r="F8" i="8"/>
  <c r="E7" i="8"/>
  <c r="G7" i="8" s="1"/>
  <c r="E9" i="8"/>
  <c r="G9" i="8" s="1"/>
  <c r="F9" i="8"/>
  <c r="F10" i="8"/>
  <c r="F13" i="8"/>
  <c r="E8" i="8"/>
  <c r="G8" i="8" s="1"/>
  <c r="E10" i="8"/>
  <c r="G10" i="8" s="1"/>
  <c r="F12" i="8"/>
  <c r="E11" i="8"/>
  <c r="F11" i="8"/>
  <c r="E12" i="8"/>
  <c r="G12" i="8" s="1"/>
  <c r="F14" i="8"/>
  <c r="E13" i="8"/>
  <c r="G13" i="8" s="1"/>
  <c r="E15" i="8"/>
  <c r="E14" i="8"/>
  <c r="G14" i="8" s="1"/>
  <c r="F16" i="8"/>
  <c r="F15" i="8"/>
  <c r="E17" i="8"/>
  <c r="G17" i="8" s="1"/>
  <c r="F17" i="8"/>
  <c r="E16" i="8"/>
  <c r="G16" i="8" s="1"/>
  <c r="F18" i="8"/>
  <c r="F20" i="8"/>
  <c r="E18" i="8"/>
  <c r="G18" i="8" s="1"/>
  <c r="E19" i="8"/>
  <c r="G19" i="8" s="1"/>
  <c r="E20" i="8"/>
  <c r="G20" i="8" s="1"/>
  <c r="E21" i="8"/>
  <c r="G21" i="8" s="1"/>
  <c r="F21" i="8"/>
  <c r="F23" i="8"/>
  <c r="F22" i="8"/>
  <c r="E23" i="8"/>
  <c r="G23" i="8" s="1"/>
  <c r="E22" i="8"/>
  <c r="G22" i="8" s="1"/>
  <c r="E24" i="8"/>
  <c r="G24" i="8" s="1"/>
  <c r="E26" i="8"/>
  <c r="G26" i="8" s="1"/>
  <c r="G30" i="20" s="1"/>
  <c r="E25" i="8"/>
  <c r="G25" i="8" s="1"/>
  <c r="F26" i="8"/>
  <c r="E28" i="8"/>
  <c r="G28" i="8" s="1"/>
  <c r="E29" i="8"/>
  <c r="F29" i="8"/>
  <c r="E31" i="8"/>
  <c r="G31" i="8" s="1"/>
  <c r="G8" i="20" s="1"/>
  <c r="F42" i="8"/>
  <c r="E42" i="8"/>
  <c r="G42" i="8" s="1"/>
  <c r="G43" i="20" s="1"/>
  <c r="E62" i="8"/>
  <c r="G62" i="8" s="1"/>
  <c r="G6" i="20" s="1"/>
  <c r="A63" i="8"/>
  <c r="F62" i="8"/>
  <c r="G61" i="8"/>
  <c r="G45" i="20" s="1"/>
  <c r="J45" i="20" s="1"/>
  <c r="G44" i="20"/>
  <c r="G47" i="20"/>
  <c r="G48" i="20"/>
  <c r="G20" i="20"/>
  <c r="G11" i="20"/>
  <c r="G9" i="20"/>
  <c r="G39" i="20"/>
  <c r="G37" i="20"/>
  <c r="G7" i="20"/>
  <c r="G34" i="20"/>
  <c r="G29" i="20"/>
  <c r="BK17" i="13"/>
  <c r="BJ14" i="13"/>
  <c r="J32" i="20"/>
  <c r="J4" i="20"/>
  <c r="J36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A87" i="23" l="1"/>
  <c r="E86" i="23"/>
  <c r="F86" i="23"/>
  <c r="G86" i="23" s="1"/>
  <c r="G15" i="8"/>
  <c r="G54" i="20" s="1"/>
  <c r="G5" i="8"/>
  <c r="G29" i="8"/>
  <c r="E63" i="8"/>
  <c r="A64" i="8"/>
  <c r="F63" i="8"/>
  <c r="G11" i="8"/>
  <c r="G4" i="8"/>
  <c r="G3" i="8"/>
  <c r="G18" i="20"/>
  <c r="G14" i="20"/>
  <c r="G25" i="20"/>
  <c r="G57" i="20"/>
  <c r="J11" i="20"/>
  <c r="J39" i="20"/>
  <c r="BK16" i="13"/>
  <c r="BJ16" i="13"/>
  <c r="BL17" i="13"/>
  <c r="J42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33" i="20"/>
  <c r="Q3" i="13"/>
  <c r="BO4" i="13"/>
  <c r="A88" i="23" l="1"/>
  <c r="E87" i="23"/>
  <c r="F87" i="23"/>
  <c r="G87" i="23" s="1"/>
  <c r="A65" i="8"/>
  <c r="E64" i="8"/>
  <c r="F64" i="8"/>
  <c r="G63" i="8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R3" i="13"/>
  <c r="BP4" i="13"/>
  <c r="E88" i="23" l="1"/>
  <c r="A89" i="23"/>
  <c r="F88" i="23"/>
  <c r="G88" i="23" s="1"/>
  <c r="G64" i="8"/>
  <c r="A66" i="8"/>
  <c r="E65" i="8"/>
  <c r="G65" i="8" s="1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E89" i="23" l="1"/>
  <c r="A90" i="23"/>
  <c r="F89" i="23"/>
  <c r="G89" i="23" s="1"/>
  <c r="A67" i="8"/>
  <c r="E66" i="8"/>
  <c r="F66" i="8"/>
  <c r="J57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T3" i="13"/>
  <c r="BR4" i="13"/>
  <c r="A91" i="23" l="1"/>
  <c r="E90" i="23"/>
  <c r="F90" i="23"/>
  <c r="G90" i="23" s="1"/>
  <c r="G66" i="8"/>
  <c r="E67" i="8"/>
  <c r="A68" i="8"/>
  <c r="F67" i="8"/>
  <c r="G21" i="20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91" i="23" l="1"/>
  <c r="A92" i="23"/>
  <c r="F91" i="23"/>
  <c r="G91" i="23" s="1"/>
  <c r="E68" i="8"/>
  <c r="A69" i="8"/>
  <c r="F68" i="8"/>
  <c r="G67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48" i="20"/>
  <c r="J13" i="20"/>
  <c r="V3" i="13"/>
  <c r="BT4" i="13"/>
  <c r="A93" i="23" l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E92" i="23"/>
  <c r="F92" i="23"/>
  <c r="G92" i="23" s="1"/>
  <c r="G59" i="20"/>
  <c r="G58" i="20"/>
  <c r="J58" i="20" s="1"/>
  <c r="E69" i="8"/>
  <c r="A70" i="8"/>
  <c r="F69" i="8"/>
  <c r="G68" i="8"/>
  <c r="G40" i="20" s="1"/>
  <c r="J40" i="20" s="1"/>
  <c r="J21" i="20"/>
  <c r="BR17" i="13"/>
  <c r="BS15" i="13"/>
  <c r="J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E5" i="23" l="1"/>
  <c r="F5" i="23"/>
  <c r="E70" i="8"/>
  <c r="A71" i="8"/>
  <c r="F70" i="8"/>
  <c r="G69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9" i="20"/>
  <c r="X3" i="13"/>
  <c r="BV4" i="13"/>
  <c r="G5" i="23" l="1"/>
  <c r="E71" i="8"/>
  <c r="A72" i="8"/>
  <c r="F71" i="8"/>
  <c r="G70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A73" i="8" l="1"/>
  <c r="E72" i="8"/>
  <c r="G72" i="8" s="1"/>
  <c r="G49" i="20" s="1"/>
  <c r="F72" i="8"/>
  <c r="G71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A74" i="8" l="1"/>
  <c r="E73" i="8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G73" i="8" l="1"/>
  <c r="G27" i="20" s="1"/>
  <c r="E74" i="8"/>
  <c r="A75" i="8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E75" i="8" l="1"/>
  <c r="A76" i="8"/>
  <c r="F75" i="8"/>
  <c r="G74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E76" i="8" l="1"/>
  <c r="A77" i="8"/>
  <c r="F76" i="8"/>
  <c r="G75" i="8"/>
  <c r="G26" i="20" s="1"/>
  <c r="G5" i="20"/>
  <c r="J5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E77" i="8" l="1"/>
  <c r="A78" i="8"/>
  <c r="F77" i="8"/>
  <c r="G76" i="8"/>
  <c r="G23" i="20" s="1"/>
  <c r="J23" i="20" s="1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E78" i="8" l="1"/>
  <c r="A79" i="8"/>
  <c r="F78" i="8"/>
  <c r="G77" i="8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A80" i="8" l="1"/>
  <c r="E79" i="8"/>
  <c r="F79" i="8"/>
  <c r="G78" i="8"/>
  <c r="G6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G79" i="8" l="1"/>
  <c r="A81" i="8"/>
  <c r="E80" i="8"/>
  <c r="F80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G80" i="8" l="1"/>
  <c r="G61" i="20" s="1"/>
  <c r="J61" i="20" s="1"/>
  <c r="A82" i="8"/>
  <c r="E81" i="8"/>
  <c r="F81" i="8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G81" i="8" l="1"/>
  <c r="E82" i="8"/>
  <c r="A83" i="8"/>
  <c r="F82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1" i="20"/>
  <c r="AJ3" i="13"/>
  <c r="CH4" i="13"/>
  <c r="E83" i="8" l="1"/>
  <c r="A84" i="8"/>
  <c r="F83" i="8"/>
  <c r="G82" i="8"/>
  <c r="CI17" i="13"/>
  <c r="CH17" i="13"/>
  <c r="CG17" i="13"/>
  <c r="CF8" i="13"/>
  <c r="CE16" i="13"/>
  <c r="CG7" i="13"/>
  <c r="CH15" i="13"/>
  <c r="CJ17" i="13" s="1"/>
  <c r="AJ27" i="13"/>
  <c r="AJ28" i="13" s="1"/>
  <c r="AJ25" i="13"/>
  <c r="CH5" i="13"/>
  <c r="CH13" i="13" s="1"/>
  <c r="CH6" i="13"/>
  <c r="AK3" i="13"/>
  <c r="CI4" i="13"/>
  <c r="E84" i="8" l="1"/>
  <c r="A85" i="8"/>
  <c r="F84" i="8"/>
  <c r="G83" i="8"/>
  <c r="CH8" i="13"/>
  <c r="CG8" i="13"/>
  <c r="CF14" i="13"/>
  <c r="CF11" i="13"/>
  <c r="CG11" i="13" s="1"/>
  <c r="CH11" i="13" s="1"/>
  <c r="CF10" i="13"/>
  <c r="CH7" i="13"/>
  <c r="CI15" i="13"/>
  <c r="CK17" i="13" s="1"/>
  <c r="AK27" i="13"/>
  <c r="AK28" i="13" s="1"/>
  <c r="AK25" i="13"/>
  <c r="CI5" i="13"/>
  <c r="CI13" i="13" s="1"/>
  <c r="CI6" i="13"/>
  <c r="AL3" i="13"/>
  <c r="CJ4" i="13"/>
  <c r="CG10" i="13" l="1"/>
  <c r="CH10" i="13" s="1"/>
  <c r="E85" i="8"/>
  <c r="A86" i="8"/>
  <c r="F85" i="8"/>
  <c r="G84" i="8"/>
  <c r="G64" i="20" s="1"/>
  <c r="CH14" i="13"/>
  <c r="CG14" i="13"/>
  <c r="CF16" i="13"/>
  <c r="CI7" i="13"/>
  <c r="CJ15" i="13"/>
  <c r="CL17" i="13" s="1"/>
  <c r="CJ13" i="13"/>
  <c r="AL25" i="13"/>
  <c r="AL27" i="13"/>
  <c r="AL28" i="13" s="1"/>
  <c r="CJ5" i="13"/>
  <c r="CJ6" i="13"/>
  <c r="AM3" i="13"/>
  <c r="CK4" i="13"/>
  <c r="E86" i="8" l="1"/>
  <c r="A87" i="8"/>
  <c r="F86" i="8"/>
  <c r="G85" i="8"/>
  <c r="CL8" i="13"/>
  <c r="CM14" i="13" s="1"/>
  <c r="CO16" i="13" s="1"/>
  <c r="CK8" i="13"/>
  <c r="CL14" i="13" s="1"/>
  <c r="CN16" i="13" s="1"/>
  <c r="CM8" i="13"/>
  <c r="CN14" i="13" s="1"/>
  <c r="CP16" i="13" s="1"/>
  <c r="CP8" i="13"/>
  <c r="CQ14" i="13" s="1"/>
  <c r="CS16" i="13" s="1"/>
  <c r="CJ8" i="13"/>
  <c r="CK14" i="13" s="1"/>
  <c r="CM16" i="13" s="1"/>
  <c r="CI8" i="13"/>
  <c r="CQ8" i="13"/>
  <c r="CN8" i="13"/>
  <c r="CO14" i="13" s="1"/>
  <c r="CQ16" i="13" s="1"/>
  <c r="CR8" i="13"/>
  <c r="CS14" i="13" s="1"/>
  <c r="CU16" i="13" s="1"/>
  <c r="CG16" i="13"/>
  <c r="CH16" i="13"/>
  <c r="CO8" i="13"/>
  <c r="CP14" i="13" s="1"/>
  <c r="CR16" i="13" s="1"/>
  <c r="CS8" i="13"/>
  <c r="CJ7" i="13"/>
  <c r="CK13" i="13"/>
  <c r="CK15" i="13"/>
  <c r="CM17" i="13" s="1"/>
  <c r="AM27" i="13"/>
  <c r="AM28" i="13" s="1"/>
  <c r="AM25" i="13"/>
  <c r="CK5" i="13"/>
  <c r="CK6" i="13"/>
  <c r="AN3" i="13"/>
  <c r="CL4" i="13"/>
  <c r="E87" i="8" l="1"/>
  <c r="A88" i="8"/>
  <c r="F87" i="8"/>
  <c r="G86" i="8"/>
  <c r="CR14" i="13"/>
  <c r="CT16" i="13" s="1"/>
  <c r="CJ14" i="13"/>
  <c r="CL16" i="13" s="1"/>
  <c r="CI10" i="13"/>
  <c r="CJ10" i="13" s="1"/>
  <c r="CK10" i="13" s="1"/>
  <c r="CL10" i="13" s="1"/>
  <c r="CM10" i="13" s="1"/>
  <c r="CN10" i="13" s="1"/>
  <c r="CO10" i="13" s="1"/>
  <c r="CP10" i="13" s="1"/>
  <c r="CQ10" i="13" s="1"/>
  <c r="CR10" i="13" s="1"/>
  <c r="CS10" i="13" s="1"/>
  <c r="CI14" i="13"/>
  <c r="CI11" i="13"/>
  <c r="CJ11" i="13" s="1"/>
  <c r="CK11" i="13" s="1"/>
  <c r="CL11" i="13" s="1"/>
  <c r="CM11" i="13" s="1"/>
  <c r="CN11" i="13" s="1"/>
  <c r="CO11" i="13" s="1"/>
  <c r="CP11" i="13" s="1"/>
  <c r="CQ11" i="13" s="1"/>
  <c r="CR11" i="13" s="1"/>
  <c r="CS11" i="13" s="1"/>
  <c r="CT14" i="13"/>
  <c r="CV16" i="13" s="1"/>
  <c r="CT8" i="13"/>
  <c r="CK7" i="13"/>
  <c r="CL13" i="13"/>
  <c r="CL15" i="13"/>
  <c r="CN17" i="13" s="1"/>
  <c r="AN27" i="13"/>
  <c r="AN28" i="13" s="1"/>
  <c r="AN25" i="13"/>
  <c r="CL5" i="13"/>
  <c r="CL6" i="13"/>
  <c r="AO3" i="13"/>
  <c r="CM4" i="13"/>
  <c r="A89" i="8" l="1"/>
  <c r="E88" i="8"/>
  <c r="F88" i="8"/>
  <c r="G87" i="8"/>
  <c r="G46" i="20" s="1"/>
  <c r="CK16" i="13"/>
  <c r="CI16" i="13"/>
  <c r="CJ16" i="13"/>
  <c r="CU14" i="13"/>
  <c r="CW16" i="13" s="1"/>
  <c r="CT10" i="13"/>
  <c r="CU8" i="13"/>
  <c r="CT11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G88" i="8" l="1"/>
  <c r="G63" i="20" s="1"/>
  <c r="A90" i="8"/>
  <c r="E89" i="8"/>
  <c r="F89" i="8"/>
  <c r="CV14" i="13"/>
  <c r="CX16" i="13" s="1"/>
  <c r="CW14" i="13"/>
  <c r="CY16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G89" i="8" l="1"/>
  <c r="G51" i="20" s="1"/>
  <c r="E90" i="8"/>
  <c r="G90" i="8" s="1"/>
  <c r="A91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J64" i="20"/>
  <c r="CX14" i="13"/>
  <c r="CZ16" i="13" s="1"/>
  <c r="CW10" i="13"/>
  <c r="CX8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E92" i="8" l="1"/>
  <c r="G92" i="8" s="1"/>
  <c r="A93" i="8"/>
  <c r="F92" i="8"/>
  <c r="G91" i="8"/>
  <c r="J65" i="20"/>
  <c r="CY14" i="13"/>
  <c r="DA16" i="13" s="1"/>
  <c r="CX11" i="13"/>
  <c r="CX10" i="13"/>
  <c r="CY8" i="13"/>
  <c r="CP7" i="13"/>
  <c r="CQ13" i="13"/>
  <c r="CQ15" i="13"/>
  <c r="CS17" i="13" s="1"/>
  <c r="AS27" i="13"/>
  <c r="AS28" i="13" s="1"/>
  <c r="AS25" i="13"/>
  <c r="CQ5" i="13"/>
  <c r="CQ6" i="13"/>
  <c r="AT3" i="13"/>
  <c r="CR4" i="13"/>
  <c r="A94" i="8" l="1"/>
  <c r="E93" i="8"/>
  <c r="F93" i="8"/>
  <c r="CZ14" i="13"/>
  <c r="DB16" i="13" s="1"/>
  <c r="CY10" i="13"/>
  <c r="CZ8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A95" i="8" l="1"/>
  <c r="E94" i="8"/>
  <c r="F94" i="8"/>
  <c r="G93" i="8"/>
  <c r="DA14" i="13"/>
  <c r="DC16" i="13" s="1"/>
  <c r="CZ10" i="13"/>
  <c r="DA8" i="13"/>
  <c r="CZ11" i="13"/>
  <c r="CR7" i="13"/>
  <c r="CS13" i="13"/>
  <c r="CS15" i="13"/>
  <c r="CU17" i="13" s="1"/>
  <c r="AU27" i="13"/>
  <c r="AU28" i="13" s="1"/>
  <c r="AU25" i="13"/>
  <c r="CS5" i="13"/>
  <c r="CS6" i="13"/>
  <c r="AV3" i="13"/>
  <c r="CT4" i="13"/>
  <c r="G94" i="8" l="1"/>
  <c r="A96" i="8"/>
  <c r="E95" i="8"/>
  <c r="G95" i="8" s="1"/>
  <c r="F95" i="8"/>
  <c r="DB14" i="13"/>
  <c r="DD16" i="13" s="1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E96" i="8" l="1"/>
  <c r="A97" i="8"/>
  <c r="F96" i="8"/>
  <c r="DC14" i="13"/>
  <c r="DE16" i="13" s="1"/>
  <c r="DB10" i="13"/>
  <c r="DC8" i="13"/>
  <c r="DB11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E97" i="8" l="1"/>
  <c r="A98" i="8"/>
  <c r="F97" i="8"/>
  <c r="G96" i="8"/>
  <c r="DD14" i="13"/>
  <c r="DF16" i="13" s="1"/>
  <c r="DE14" i="13"/>
  <c r="DG16" i="13" s="1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8" i="8" l="1"/>
  <c r="G98" i="8" s="1"/>
  <c r="A99" i="8"/>
  <c r="F98" i="8"/>
  <c r="G97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E99" i="8" l="1"/>
  <c r="A100" i="8"/>
  <c r="F99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E100" i="8" l="1"/>
  <c r="A101" i="8"/>
  <c r="F100" i="8"/>
  <c r="G99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G62" i="20" s="1"/>
  <c r="A102" i="8"/>
  <c r="E101" i="8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F102" i="8"/>
  <c r="G101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A104" i="8" l="1"/>
  <c r="E103" i="8"/>
  <c r="F103" i="8"/>
  <c r="G102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G103" i="8" l="1"/>
  <c r="E104" i="8"/>
  <c r="G104" i="8" s="1"/>
  <c r="G53" i="20" s="1"/>
  <c r="J53" i="20" s="1"/>
  <c r="A105" i="8"/>
  <c r="F104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A106" i="8" l="1"/>
  <c r="E105" i="8"/>
  <c r="F105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E106" i="8" l="1"/>
  <c r="A107" i="8"/>
  <c r="F106" i="8"/>
  <c r="G105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E107" i="8" l="1"/>
  <c r="A108" i="8"/>
  <c r="F107" i="8"/>
  <c r="G106" i="8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E108" i="8"/>
  <c r="G108" i="8" s="1"/>
  <c r="A109" i="8"/>
  <c r="F108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A110" i="8" l="1"/>
  <c r="E109" i="8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G109" i="8" l="1"/>
  <c r="A111" i="8"/>
  <c r="E110" i="8"/>
  <c r="G110" i="8" s="1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A112" i="8" l="1"/>
  <c r="E111" i="8"/>
  <c r="F111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G111" i="8" l="1"/>
  <c r="E112" i="8"/>
  <c r="A113" i="8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E113" i="8" l="1"/>
  <c r="G113" i="8" s="1"/>
  <c r="A114" i="8"/>
  <c r="F113" i="8"/>
  <c r="G112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E114" i="8" l="1"/>
  <c r="A115" i="8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E115" i="8" l="1"/>
  <c r="A116" i="8"/>
  <c r="F115" i="8"/>
  <c r="G114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E116" i="8" l="1"/>
  <c r="A117" i="8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16" i="8"/>
  <c r="G115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G116" i="8" l="1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8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30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4" i="20"/>
  <c r="J22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52" i="20"/>
  <c r="J52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60" i="20"/>
  <c r="M14" i="20"/>
  <c r="M54" i="20"/>
  <c r="M37" i="20"/>
  <c r="M62" i="20"/>
  <c r="M28" i="20"/>
  <c r="M50" i="20"/>
  <c r="M19" i="20"/>
  <c r="M51" i="20"/>
  <c r="M8" i="20"/>
  <c r="M17" i="20"/>
  <c r="M12" i="20"/>
  <c r="M25" i="20"/>
  <c r="M16" i="20"/>
  <c r="M44" i="20"/>
  <c r="M29" i="20"/>
  <c r="M47" i="20"/>
  <c r="M43" i="20"/>
  <c r="M10" i="20"/>
  <c r="M46" i="20"/>
  <c r="D66" i="20"/>
  <c r="E66" i="20" s="1"/>
  <c r="M66" i="20"/>
  <c r="M7" i="20"/>
  <c r="M63" i="20"/>
  <c r="M35" i="20"/>
  <c r="M26" i="20"/>
  <c r="M34" i="20"/>
  <c r="M49" i="20"/>
  <c r="M41" i="20"/>
  <c r="M56" i="20"/>
  <c r="D56" i="20"/>
  <c r="E56" i="20" s="1"/>
  <c r="M18" i="20"/>
  <c r="M27" i="20"/>
  <c r="M59" i="20"/>
  <c r="M20" i="20"/>
  <c r="BG20" i="13" l="1"/>
  <c r="BG26" i="13" s="1"/>
  <c r="BH9" i="13"/>
  <c r="CG22" i="13"/>
  <c r="CG21" i="13"/>
  <c r="J14" i="20"/>
  <c r="J17" i="20"/>
  <c r="J20" i="20"/>
  <c r="J66" i="20"/>
  <c r="J59" i="20"/>
  <c r="J51" i="20"/>
  <c r="J62" i="20"/>
  <c r="J60" i="20"/>
  <c r="J27" i="20"/>
  <c r="J50" i="20"/>
  <c r="J54" i="20"/>
  <c r="J16" i="20"/>
  <c r="J7" i="20"/>
  <c r="J43" i="20"/>
  <c r="J18" i="20"/>
  <c r="J47" i="20"/>
  <c r="J49" i="20"/>
  <c r="J25" i="20"/>
  <c r="J35" i="20"/>
  <c r="J46" i="20"/>
  <c r="J29" i="20"/>
  <c r="J34" i="20"/>
  <c r="J8" i="20"/>
  <c r="J56" i="20"/>
  <c r="J26" i="20"/>
  <c r="J28" i="20"/>
  <c r="J41" i="20"/>
  <c r="J12" i="20"/>
  <c r="J63" i="20"/>
  <c r="J10" i="20"/>
  <c r="J44" i="20"/>
  <c r="J19" i="20"/>
  <c r="J37" i="20"/>
  <c r="J5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H57" i="20"/>
  <c r="BL9" i="13" l="1"/>
  <c r="BK20" i="13"/>
  <c r="BK26" i="13" s="1"/>
  <c r="CK21" i="13"/>
  <c r="CK22" i="13"/>
  <c r="H61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H58" i="20"/>
  <c r="H59" i="20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2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64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l="1"/>
  <c r="IN26" i="13" s="1"/>
  <c r="D31" i="13" s="1"/>
  <c r="D27" i="13" s="1"/>
  <c r="C27" i="13"/>
  <c r="D30" i="13" l="1"/>
  <c r="C40" i="15"/>
  <c r="C42" i="15" s="1"/>
  <c r="C22" i="15"/>
  <c r="C24" i="15" s="1"/>
  <c r="H40" i="20"/>
  <c r="H23" i="20"/>
  <c r="H6" i="20"/>
  <c r="H28" i="20"/>
  <c r="H52" i="20"/>
  <c r="H27" i="20"/>
  <c r="H46" i="20"/>
  <c r="H51" i="20"/>
  <c r="H36" i="20"/>
  <c r="H26" i="20"/>
  <c r="H22" i="20"/>
  <c r="H16" i="20"/>
  <c r="H41" i="20"/>
  <c r="H5" i="20"/>
  <c r="H32" i="20"/>
  <c r="H33" i="20"/>
  <c r="H53" i="20"/>
  <c r="H10" i="20"/>
  <c r="H38" i="20"/>
  <c r="H13" i="20"/>
  <c r="H50" i="20"/>
  <c r="H49" i="20"/>
  <c r="H29" i="20"/>
  <c r="H12" i="20"/>
  <c r="H45" i="20"/>
  <c r="H43" i="20"/>
  <c r="H21" i="20"/>
  <c r="H15" i="20"/>
  <c r="H4" i="20"/>
  <c r="H17" i="20"/>
  <c r="H19" i="20"/>
  <c r="H35" i="20"/>
  <c r="H24" i="20"/>
  <c r="H42" i="20"/>
  <c r="H30" i="20"/>
  <c r="H9" i="20"/>
  <c r="H31" i="20"/>
  <c r="H34" i="20"/>
  <c r="H8" i="20"/>
  <c r="H7" i="20"/>
  <c r="H39" i="20"/>
  <c r="H11" i="20"/>
  <c r="H20" i="20"/>
  <c r="H37" i="20"/>
  <c r="H54" i="20"/>
  <c r="H48" i="20"/>
  <c r="H18" i="20"/>
  <c r="H25" i="20"/>
  <c r="H14" i="20"/>
  <c r="H44" i="20"/>
  <c r="H47" i="20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</calcChain>
</file>

<file path=xl/sharedStrings.xml><?xml version="1.0" encoding="utf-8"?>
<sst xmlns="http://schemas.openxmlformats.org/spreadsheetml/2006/main" count="2671" uniqueCount="636">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</sst>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34.883184773138531</c:v>
                </c:pt>
                <c:pt idx="1">
                  <c:v>37.890355874271158</c:v>
                </c:pt>
                <c:pt idx="2">
                  <c:v>44.806849406876218</c:v>
                </c:pt>
                <c:pt idx="3">
                  <c:v>70.768759913321276</c:v>
                </c:pt>
                <c:pt idx="4">
                  <c:v>88.110113263186108</c:v>
                </c:pt>
                <c:pt idx="5">
                  <c:v>108.49873332886536</c:v>
                </c:pt>
                <c:pt idx="6">
                  <c:v>132.21528941313139</c:v>
                </c:pt>
                <c:pt idx="7">
                  <c:v>171.83834863615039</c:v>
                </c:pt>
                <c:pt idx="8">
                  <c:v>235.91257288385498</c:v>
                </c:pt>
                <c:pt idx="9">
                  <c:v>336.23514211886305</c:v>
                </c:pt>
                <c:pt idx="10">
                  <c:v>395.86400375309967</c:v>
                </c:pt>
                <c:pt idx="11">
                  <c:v>448.8066178844947</c:v>
                </c:pt>
                <c:pt idx="12">
                  <c:v>506.70833054084846</c:v>
                </c:pt>
                <c:pt idx="13">
                  <c:v>690.44648482005232</c:v>
                </c:pt>
                <c:pt idx="14">
                  <c:v>841.40647409691042</c:v>
                </c:pt>
                <c:pt idx="15">
                  <c:v>1044.6912405334763</c:v>
                </c:pt>
                <c:pt idx="16">
                  <c:v>1321.6516989477916</c:v>
                </c:pt>
                <c:pt idx="17">
                  <c:v>1484.6403726291803</c:v>
                </c:pt>
                <c:pt idx="18">
                  <c:v>1708.3739025534483</c:v>
                </c:pt>
                <c:pt idx="19">
                  <c:v>2026.5326050532806</c:v>
                </c:pt>
                <c:pt idx="20">
                  <c:v>2321.2353729642787</c:v>
                </c:pt>
                <c:pt idx="21">
                  <c:v>2921.4667247503517</c:v>
                </c:pt>
                <c:pt idx="22">
                  <c:v>3703.0304939347229</c:v>
                </c:pt>
                <c:pt idx="23">
                  <c:v>4212.4452784665909</c:v>
                </c:pt>
                <c:pt idx="24">
                  <c:v>4619.6162455599488</c:v>
                </c:pt>
                <c:pt idx="25">
                  <c:v>5207.8189129414923</c:v>
                </c:pt>
                <c:pt idx="26">
                  <c:v>5757.83050733865</c:v>
                </c:pt>
                <c:pt idx="27">
                  <c:v>6518.945513035319</c:v>
                </c:pt>
                <c:pt idx="28">
                  <c:v>7564.238187789022</c:v>
                </c:pt>
                <c:pt idx="29">
                  <c:v>8348.2076938542996</c:v>
                </c:pt>
                <c:pt idx="30">
                  <c:v>8740.3428054419946</c:v>
                </c:pt>
                <c:pt idx="31">
                  <c:v>9889.3828831847732</c:v>
                </c:pt>
                <c:pt idx="32">
                  <c:v>10105.297768246097</c:v>
                </c:pt>
                <c:pt idx="33">
                  <c:v>9936.2947523624425</c:v>
                </c:pt>
                <c:pt idx="34">
                  <c:v>10755.147443200858</c:v>
                </c:pt>
                <c:pt idx="35">
                  <c:v>11148.184706118893</c:v>
                </c:pt>
                <c:pt idx="36">
                  <c:v>12658.987467327926</c:v>
                </c:pt>
                <c:pt idx="37">
                  <c:v>13924.886214060722</c:v>
                </c:pt>
                <c:pt idx="38">
                  <c:v>15317.374835466795</c:v>
                </c:pt>
                <c:pt idx="39">
                  <c:v>16849.112319013479</c:v>
                </c:pt>
                <c:pt idx="40">
                  <c:v>18534.023550914826</c:v>
                </c:pt>
                <c:pt idx="41">
                  <c:v>20387.425906006312</c:v>
                </c:pt>
                <c:pt idx="42">
                  <c:v>22426.168496606944</c:v>
                </c:pt>
                <c:pt idx="43">
                  <c:v>24668.785346267643</c:v>
                </c:pt>
                <c:pt idx="44">
                  <c:v>27135.663880894408</c:v>
                </c:pt>
                <c:pt idx="45">
                  <c:v>29849.230268983851</c:v>
                </c:pt>
                <c:pt idx="46">
                  <c:v>32834.153295882235</c:v>
                </c:pt>
                <c:pt idx="47">
                  <c:v>36117.568625470463</c:v>
                </c:pt>
                <c:pt idx="48">
                  <c:v>39729.325488017515</c:v>
                </c:pt>
                <c:pt idx="49">
                  <c:v>43702.258036819272</c:v>
                </c:pt>
                <c:pt idx="50">
                  <c:v>48072.483840501205</c:v>
                </c:pt>
                <c:pt idx="51">
                  <c:v>52879.732224551328</c:v>
                </c:pt>
                <c:pt idx="52">
                  <c:v>58167.705447006469</c:v>
                </c:pt>
                <c:pt idx="53">
                  <c:v>63984.475991707121</c:v>
                </c:pt>
                <c:pt idx="54">
                  <c:v>70382.923590877836</c:v>
                </c:pt>
                <c:pt idx="55">
                  <c:v>77421.215949965626</c:v>
                </c:pt>
                <c:pt idx="56">
                  <c:v>85163.337544962211</c:v>
                </c:pt>
                <c:pt idx="57">
                  <c:v>93679.671299458438</c:v>
                </c:pt>
                <c:pt idx="58">
                  <c:v>103047.63842940428</c:v>
                </c:pt>
                <c:pt idx="59">
                  <c:v>113352.40227234471</c:v>
                </c:pt>
                <c:pt idx="60">
                  <c:v>124687.64249957919</c:v>
                </c:pt>
                <c:pt idx="61">
                  <c:v>137156.40674953713</c:v>
                </c:pt>
                <c:pt idx="62">
                  <c:v>150872.04742449085</c:v>
                </c:pt>
                <c:pt idx="63">
                  <c:v>165959.25216693996</c:v>
                </c:pt>
                <c:pt idx="64">
                  <c:v>182555.17738363397</c:v>
                </c:pt>
                <c:pt idx="65">
                  <c:v>200810.69512199739</c:v>
                </c:pt>
                <c:pt idx="66">
                  <c:v>220891.76463419714</c:v>
                </c:pt>
                <c:pt idx="67">
                  <c:v>242980.94109761689</c:v>
                </c:pt>
                <c:pt idx="68">
                  <c:v>267279.03520737862</c:v>
                </c:pt>
                <c:pt idx="69">
                  <c:v>294006.93872811651</c:v>
                </c:pt>
                <c:pt idx="70">
                  <c:v>323407.63260092813</c:v>
                </c:pt>
                <c:pt idx="71">
                  <c:v>355748.39586102095</c:v>
                </c:pt>
                <c:pt idx="72">
                  <c:v>391323.23544712312</c:v>
                </c:pt>
                <c:pt idx="73">
                  <c:v>430455.55899183551</c:v>
                </c:pt>
                <c:pt idx="74">
                  <c:v>473501.11489101907</c:v>
                </c:pt>
                <c:pt idx="75">
                  <c:v>520851.22638012102</c:v>
                </c:pt>
                <c:pt idx="76">
                  <c:v>572936.34901813325</c:v>
                </c:pt>
                <c:pt idx="77">
                  <c:v>630229.98391994659</c:v>
                </c:pt>
                <c:pt idx="78">
                  <c:v>693252.98231194133</c:v>
                </c:pt>
                <c:pt idx="79">
                  <c:v>762578.28054313548</c:v>
                </c:pt>
                <c:pt idx="80">
                  <c:v>838836.10859744903</c:v>
                </c:pt>
                <c:pt idx="81">
                  <c:v>922719.71945719398</c:v>
                </c:pt>
                <c:pt idx="82">
                  <c:v>1014991.6914029135</c:v>
                </c:pt>
                <c:pt idx="83">
                  <c:v>1116490.8605432049</c:v>
                </c:pt>
                <c:pt idx="84">
                  <c:v>1228139.9465975256</c:v>
                </c:pt>
                <c:pt idx="85">
                  <c:v>1350953.9412572782</c:v>
                </c:pt>
                <c:pt idx="86">
                  <c:v>1486049.3353830061</c:v>
                </c:pt>
                <c:pt idx="87">
                  <c:v>1634654.2689213066</c:v>
                </c:pt>
                <c:pt idx="88">
                  <c:v>1798119.6958134375</c:v>
                </c:pt>
                <c:pt idx="89">
                  <c:v>1977931.6653947814</c:v>
                </c:pt>
                <c:pt idx="90">
                  <c:v>2175724.8319342597</c:v>
                </c:pt>
                <c:pt idx="91">
                  <c:v>2393297.3151276857</c:v>
                </c:pt>
                <c:pt idx="92">
                  <c:v>2632627.0466404548</c:v>
                </c:pt>
                <c:pt idx="93">
                  <c:v>2895889.7513045007</c:v>
                </c:pt>
                <c:pt idx="94">
                  <c:v>3185478.7264349507</c:v>
                </c:pt>
                <c:pt idx="95">
                  <c:v>3504026.5990784462</c:v>
                </c:pt>
                <c:pt idx="96">
                  <c:v>3854429.2589862915</c:v>
                </c:pt>
                <c:pt idx="97">
                  <c:v>4239872.1848849207</c:v>
                </c:pt>
                <c:pt idx="98">
                  <c:v>4663859.4033734137</c:v>
                </c:pt>
                <c:pt idx="99">
                  <c:v>5130245.343710755</c:v>
                </c:pt>
                <c:pt idx="100">
                  <c:v>5643269.8780818311</c:v>
                </c:pt>
                <c:pt idx="101">
                  <c:v>6207596.865890014</c:v>
                </c:pt>
                <c:pt idx="102">
                  <c:v>6828356.5524790157</c:v>
                </c:pt>
                <c:pt idx="103">
                  <c:v>7511192.2077269182</c:v>
                </c:pt>
                <c:pt idx="104">
                  <c:v>8165794.018014879</c:v>
                </c:pt>
                <c:pt idx="105">
                  <c:v>8165794.018014879</c:v>
                </c:pt>
                <c:pt idx="106">
                  <c:v>8165794.018014879</c:v>
                </c:pt>
                <c:pt idx="107">
                  <c:v>8165794.018014879</c:v>
                </c:pt>
                <c:pt idx="108">
                  <c:v>8165794.018014879</c:v>
                </c:pt>
                <c:pt idx="109">
                  <c:v>8165794.018014879</c:v>
                </c:pt>
                <c:pt idx="110">
                  <c:v>8165794.018014879</c:v>
                </c:pt>
                <c:pt idx="111">
                  <c:v>8165794.018014879</c:v>
                </c:pt>
                <c:pt idx="112">
                  <c:v>8165794.018014879</c:v>
                </c:pt>
                <c:pt idx="113">
                  <c:v>8165794.018014879</c:v>
                </c:pt>
                <c:pt idx="114">
                  <c:v>8165794.018014879</c:v>
                </c:pt>
                <c:pt idx="115">
                  <c:v>8165794.018014879</c:v>
                </c:pt>
                <c:pt idx="116">
                  <c:v>8165794.018014879</c:v>
                </c:pt>
                <c:pt idx="117">
                  <c:v>8165794.018014879</c:v>
                </c:pt>
                <c:pt idx="118">
                  <c:v>8165794.018014879</c:v>
                </c:pt>
                <c:pt idx="119">
                  <c:v>8165794.018014879</c:v>
                </c:pt>
                <c:pt idx="120">
                  <c:v>8165794.018014879</c:v>
                </c:pt>
                <c:pt idx="121">
                  <c:v>8165794.018014879</c:v>
                </c:pt>
                <c:pt idx="122">
                  <c:v>8165794.018014879</c:v>
                </c:pt>
                <c:pt idx="123">
                  <c:v>8165794.018014879</c:v>
                </c:pt>
                <c:pt idx="124">
                  <c:v>8165794.018014879</c:v>
                </c:pt>
                <c:pt idx="125">
                  <c:v>8165794.018014879</c:v>
                </c:pt>
                <c:pt idx="126">
                  <c:v>8165794.018014879</c:v>
                </c:pt>
                <c:pt idx="127">
                  <c:v>8165794.018014879</c:v>
                </c:pt>
                <c:pt idx="128">
                  <c:v>8165794.018014879</c:v>
                </c:pt>
                <c:pt idx="129">
                  <c:v>8165794.018014879</c:v>
                </c:pt>
                <c:pt idx="130">
                  <c:v>8165794.018014879</c:v>
                </c:pt>
                <c:pt idx="131">
                  <c:v>8165794.018014879</c:v>
                </c:pt>
                <c:pt idx="132">
                  <c:v>8165794.018014879</c:v>
                </c:pt>
                <c:pt idx="133">
                  <c:v>8165794.018014879</c:v>
                </c:pt>
                <c:pt idx="134">
                  <c:v>8165794.018014879</c:v>
                </c:pt>
                <c:pt idx="135">
                  <c:v>8165794.018014879</c:v>
                </c:pt>
                <c:pt idx="136">
                  <c:v>8165794.018014879</c:v>
                </c:pt>
                <c:pt idx="137">
                  <c:v>8165794.018014879</c:v>
                </c:pt>
                <c:pt idx="138">
                  <c:v>8165794.018014879</c:v>
                </c:pt>
                <c:pt idx="139">
                  <c:v>8165794.018014879</c:v>
                </c:pt>
                <c:pt idx="140">
                  <c:v>8165794.018014879</c:v>
                </c:pt>
                <c:pt idx="141">
                  <c:v>8165794.018014879</c:v>
                </c:pt>
                <c:pt idx="142">
                  <c:v>8165794.018014879</c:v>
                </c:pt>
                <c:pt idx="143">
                  <c:v>8165794.018014879</c:v>
                </c:pt>
                <c:pt idx="144">
                  <c:v>8165794.018014879</c:v>
                </c:pt>
                <c:pt idx="145">
                  <c:v>8165794.018014879</c:v>
                </c:pt>
                <c:pt idx="146">
                  <c:v>8165794.018014879</c:v>
                </c:pt>
                <c:pt idx="147">
                  <c:v>8165794.018014879</c:v>
                </c:pt>
                <c:pt idx="148">
                  <c:v>8165794.018014879</c:v>
                </c:pt>
                <c:pt idx="149">
                  <c:v>8165794.018014879</c:v>
                </c:pt>
                <c:pt idx="150">
                  <c:v>8165794.018014879</c:v>
                </c:pt>
                <c:pt idx="151">
                  <c:v>8165794.018014879</c:v>
                </c:pt>
                <c:pt idx="152">
                  <c:v>8165794.018014879</c:v>
                </c:pt>
                <c:pt idx="153">
                  <c:v>8165794.018014879</c:v>
                </c:pt>
                <c:pt idx="154">
                  <c:v>8165794.018014879</c:v>
                </c:pt>
                <c:pt idx="155">
                  <c:v>8165794.018014879</c:v>
                </c:pt>
                <c:pt idx="156">
                  <c:v>8165794.018014879</c:v>
                </c:pt>
                <c:pt idx="157">
                  <c:v>8165794.018014879</c:v>
                </c:pt>
                <c:pt idx="158">
                  <c:v>8165794.018014879</c:v>
                </c:pt>
                <c:pt idx="159">
                  <c:v>8165794.018014879</c:v>
                </c:pt>
                <c:pt idx="160">
                  <c:v>8165794.018014879</c:v>
                </c:pt>
                <c:pt idx="161">
                  <c:v>8165794.018014879</c:v>
                </c:pt>
                <c:pt idx="162">
                  <c:v>8165794.018014879</c:v>
                </c:pt>
                <c:pt idx="163">
                  <c:v>8165794.018014879</c:v>
                </c:pt>
                <c:pt idx="164">
                  <c:v>8165794.018014879</c:v>
                </c:pt>
                <c:pt idx="165">
                  <c:v>8165794.018014879</c:v>
                </c:pt>
                <c:pt idx="166">
                  <c:v>8165794.018014879</c:v>
                </c:pt>
                <c:pt idx="167">
                  <c:v>8165794.018014879</c:v>
                </c:pt>
                <c:pt idx="168">
                  <c:v>8165794.018014879</c:v>
                </c:pt>
                <c:pt idx="169">
                  <c:v>8165794.018014879</c:v>
                </c:pt>
                <c:pt idx="170">
                  <c:v>8165794.018014879</c:v>
                </c:pt>
                <c:pt idx="171">
                  <c:v>8165794.018014879</c:v>
                </c:pt>
                <c:pt idx="172">
                  <c:v>8165794.018014879</c:v>
                </c:pt>
                <c:pt idx="173">
                  <c:v>8165794.018014879</c:v>
                </c:pt>
                <c:pt idx="174">
                  <c:v>8165794.018014879</c:v>
                </c:pt>
                <c:pt idx="175">
                  <c:v>8165794.018014879</c:v>
                </c:pt>
                <c:pt idx="176">
                  <c:v>8165794.018014879</c:v>
                </c:pt>
                <c:pt idx="177">
                  <c:v>8165794.018014879</c:v>
                </c:pt>
                <c:pt idx="178">
                  <c:v>8165794.018014879</c:v>
                </c:pt>
                <c:pt idx="179">
                  <c:v>8165794.018014879</c:v>
                </c:pt>
                <c:pt idx="180">
                  <c:v>8165794.018014879</c:v>
                </c:pt>
                <c:pt idx="181">
                  <c:v>8165794.018014879</c:v>
                </c:pt>
                <c:pt idx="182">
                  <c:v>8165794.018014879</c:v>
                </c:pt>
                <c:pt idx="183">
                  <c:v>8165794.018014879</c:v>
                </c:pt>
                <c:pt idx="184">
                  <c:v>8165794.018014879</c:v>
                </c:pt>
                <c:pt idx="185">
                  <c:v>8165794.018014879</c:v>
                </c:pt>
                <c:pt idx="186">
                  <c:v>8165794.018014879</c:v>
                </c:pt>
                <c:pt idx="187">
                  <c:v>8165794.018014879</c:v>
                </c:pt>
                <c:pt idx="188">
                  <c:v>8165794.018014879</c:v>
                </c:pt>
                <c:pt idx="189">
                  <c:v>8165794.018014879</c:v>
                </c:pt>
                <c:pt idx="190">
                  <c:v>8165794.018014879</c:v>
                </c:pt>
                <c:pt idx="191">
                  <c:v>8165794.018014879</c:v>
                </c:pt>
                <c:pt idx="192">
                  <c:v>8165794.018014879</c:v>
                </c:pt>
                <c:pt idx="193">
                  <c:v>8165794.018014879</c:v>
                </c:pt>
                <c:pt idx="194">
                  <c:v>8165794.018014879</c:v>
                </c:pt>
                <c:pt idx="195">
                  <c:v>8165794.018014879</c:v>
                </c:pt>
                <c:pt idx="196">
                  <c:v>8165794.018014879</c:v>
                </c:pt>
                <c:pt idx="197">
                  <c:v>8165794.018014879</c:v>
                </c:pt>
                <c:pt idx="198">
                  <c:v>8165794.018014879</c:v>
                </c:pt>
                <c:pt idx="199">
                  <c:v>8165794.018014879</c:v>
                </c:pt>
                <c:pt idx="200">
                  <c:v>8165794.018014879</c:v>
                </c:pt>
                <c:pt idx="201">
                  <c:v>8165794.018014879</c:v>
                </c:pt>
                <c:pt idx="202">
                  <c:v>8165794.018014879</c:v>
                </c:pt>
                <c:pt idx="203">
                  <c:v>8165794.018014879</c:v>
                </c:pt>
                <c:pt idx="204">
                  <c:v>8165794.018014879</c:v>
                </c:pt>
                <c:pt idx="205">
                  <c:v>8165794.018014879</c:v>
                </c:pt>
                <c:pt idx="206">
                  <c:v>8165794.018014879</c:v>
                </c:pt>
                <c:pt idx="207">
                  <c:v>8165794.018014879</c:v>
                </c:pt>
                <c:pt idx="208">
                  <c:v>8165794.018014879</c:v>
                </c:pt>
                <c:pt idx="209">
                  <c:v>8165794.018014879</c:v>
                </c:pt>
                <c:pt idx="210">
                  <c:v>8165794.018014879</c:v>
                </c:pt>
                <c:pt idx="211">
                  <c:v>8165794.018014879</c:v>
                </c:pt>
                <c:pt idx="212">
                  <c:v>8165794.018014879</c:v>
                </c:pt>
                <c:pt idx="213">
                  <c:v>8165794.018014879</c:v>
                </c:pt>
                <c:pt idx="214">
                  <c:v>8165794.018014879</c:v>
                </c:pt>
                <c:pt idx="215">
                  <c:v>8165794.018014879</c:v>
                </c:pt>
                <c:pt idx="216">
                  <c:v>8165794.018014879</c:v>
                </c:pt>
                <c:pt idx="217">
                  <c:v>8165794.018014879</c:v>
                </c:pt>
                <c:pt idx="218">
                  <c:v>8165794.018014879</c:v>
                </c:pt>
                <c:pt idx="219">
                  <c:v>8165794.018014879</c:v>
                </c:pt>
                <c:pt idx="220">
                  <c:v>8165794.018014879</c:v>
                </c:pt>
                <c:pt idx="221">
                  <c:v>8165794.018014879</c:v>
                </c:pt>
                <c:pt idx="222">
                  <c:v>8165794.018014879</c:v>
                </c:pt>
                <c:pt idx="223">
                  <c:v>8165794.018014879</c:v>
                </c:pt>
                <c:pt idx="224">
                  <c:v>8165794.018014879</c:v>
                </c:pt>
                <c:pt idx="225">
                  <c:v>8165794.018014879</c:v>
                </c:pt>
                <c:pt idx="226">
                  <c:v>8165794.018014879</c:v>
                </c:pt>
                <c:pt idx="227">
                  <c:v>8165794.018014879</c:v>
                </c:pt>
                <c:pt idx="228">
                  <c:v>8165794.018014879</c:v>
                </c:pt>
                <c:pt idx="229">
                  <c:v>8165794.018014879</c:v>
                </c:pt>
                <c:pt idx="230">
                  <c:v>8165794.018014879</c:v>
                </c:pt>
                <c:pt idx="231">
                  <c:v>8165794.018014879</c:v>
                </c:pt>
                <c:pt idx="232">
                  <c:v>8165794.018014879</c:v>
                </c:pt>
                <c:pt idx="233">
                  <c:v>8165794.018014879</c:v>
                </c:pt>
                <c:pt idx="234">
                  <c:v>8165794.018014879</c:v>
                </c:pt>
                <c:pt idx="235">
                  <c:v>8165794.018014879</c:v>
                </c:pt>
                <c:pt idx="236">
                  <c:v>8165794.018014879</c:v>
                </c:pt>
                <c:pt idx="237">
                  <c:v>8165794.018014879</c:v>
                </c:pt>
                <c:pt idx="238">
                  <c:v>8165794.018014879</c:v>
                </c:pt>
                <c:pt idx="239">
                  <c:v>8165794.018014879</c:v>
                </c:pt>
                <c:pt idx="240">
                  <c:v>8165794.018014879</c:v>
                </c:pt>
                <c:pt idx="241">
                  <c:v>8165794.018014879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34.883184773138531</c:v>
                </c:pt>
                <c:pt idx="1">
                  <c:v>37.890355874271158</c:v>
                </c:pt>
                <c:pt idx="2">
                  <c:v>44.806849406876218</c:v>
                </c:pt>
                <c:pt idx="3">
                  <c:v>70.768759913321276</c:v>
                </c:pt>
                <c:pt idx="4">
                  <c:v>88.110113263186108</c:v>
                </c:pt>
                <c:pt idx="5">
                  <c:v>108.49873332886536</c:v>
                </c:pt>
                <c:pt idx="6">
                  <c:v>132.21528941313139</c:v>
                </c:pt>
                <c:pt idx="7">
                  <c:v>171.83834863615039</c:v>
                </c:pt>
                <c:pt idx="8">
                  <c:v>235.91257288385498</c:v>
                </c:pt>
                <c:pt idx="9">
                  <c:v>336.23514211886305</c:v>
                </c:pt>
                <c:pt idx="10">
                  <c:v>395.86400375309967</c:v>
                </c:pt>
                <c:pt idx="11">
                  <c:v>448.8066178844947</c:v>
                </c:pt>
                <c:pt idx="12">
                  <c:v>506.70833054084846</c:v>
                </c:pt>
                <c:pt idx="13">
                  <c:v>690.44648482005232</c:v>
                </c:pt>
                <c:pt idx="14">
                  <c:v>841.40647409691042</c:v>
                </c:pt>
                <c:pt idx="15">
                  <c:v>1044.6912405334763</c:v>
                </c:pt>
                <c:pt idx="16">
                  <c:v>1321.6516989477916</c:v>
                </c:pt>
                <c:pt idx="17">
                  <c:v>1484.6403726291803</c:v>
                </c:pt>
                <c:pt idx="18">
                  <c:v>1708.3739025534483</c:v>
                </c:pt>
                <c:pt idx="19">
                  <c:v>2026.5326050532806</c:v>
                </c:pt>
                <c:pt idx="20">
                  <c:v>2321.2353729642787</c:v>
                </c:pt>
                <c:pt idx="21">
                  <c:v>2921.4667247503517</c:v>
                </c:pt>
                <c:pt idx="22">
                  <c:v>3703.0304939347229</c:v>
                </c:pt>
                <c:pt idx="23">
                  <c:v>4212.4452784665909</c:v>
                </c:pt>
                <c:pt idx="24">
                  <c:v>4619.6162455599488</c:v>
                </c:pt>
                <c:pt idx="25">
                  <c:v>5207.8189129414923</c:v>
                </c:pt>
                <c:pt idx="26">
                  <c:v>5757.83050733865</c:v>
                </c:pt>
                <c:pt idx="27">
                  <c:v>6518.945513035319</c:v>
                </c:pt>
                <c:pt idx="28">
                  <c:v>7564.238187789022</c:v>
                </c:pt>
                <c:pt idx="29">
                  <c:v>8348.2076938542996</c:v>
                </c:pt>
                <c:pt idx="30">
                  <c:v>8740.3428054419946</c:v>
                </c:pt>
                <c:pt idx="31">
                  <c:v>9889.3828831847732</c:v>
                </c:pt>
                <c:pt idx="32">
                  <c:v>10105.297768246097</c:v>
                </c:pt>
                <c:pt idx="33">
                  <c:v>9936.2947523624425</c:v>
                </c:pt>
                <c:pt idx="34">
                  <c:v>10755.147443200858</c:v>
                </c:pt>
                <c:pt idx="35">
                  <c:v>11148.184706118893</c:v>
                </c:pt>
                <c:pt idx="36">
                  <c:v>12658.987467327926</c:v>
                </c:pt>
                <c:pt idx="37">
                  <c:v>15823.734334159908</c:v>
                </c:pt>
                <c:pt idx="38">
                  <c:v>19779.667917699888</c:v>
                </c:pt>
                <c:pt idx="39">
                  <c:v>24724.584897124856</c:v>
                </c:pt>
                <c:pt idx="40">
                  <c:v>30905.731121406072</c:v>
                </c:pt>
                <c:pt idx="41">
                  <c:v>38632.163901757587</c:v>
                </c:pt>
                <c:pt idx="42">
                  <c:v>48290.204877196986</c:v>
                </c:pt>
                <c:pt idx="43">
                  <c:v>60362.756096496232</c:v>
                </c:pt>
                <c:pt idx="44">
                  <c:v>75453.445120620294</c:v>
                </c:pt>
                <c:pt idx="45">
                  <c:v>94316.806400775371</c:v>
                </c:pt>
                <c:pt idx="46">
                  <c:v>117896.0080009692</c:v>
                </c:pt>
                <c:pt idx="47">
                  <c:v>147370.01000121151</c:v>
                </c:pt>
                <c:pt idx="48">
                  <c:v>184212.5125015144</c:v>
                </c:pt>
                <c:pt idx="49">
                  <c:v>230265.64062689297</c:v>
                </c:pt>
                <c:pt idx="50">
                  <c:v>287832.05078361626</c:v>
                </c:pt>
                <c:pt idx="51">
                  <c:v>359790.06347952026</c:v>
                </c:pt>
                <c:pt idx="52">
                  <c:v>449737.57934940036</c:v>
                </c:pt>
                <c:pt idx="53">
                  <c:v>562171.97418675048</c:v>
                </c:pt>
                <c:pt idx="54">
                  <c:v>702714.96773343813</c:v>
                </c:pt>
                <c:pt idx="55">
                  <c:v>878393.70966679766</c:v>
                </c:pt>
                <c:pt idx="56">
                  <c:v>1097992.1370834971</c:v>
                </c:pt>
                <c:pt idx="57">
                  <c:v>1372490.1713543716</c:v>
                </c:pt>
                <c:pt idx="58">
                  <c:v>1715612.7141929644</c:v>
                </c:pt>
                <c:pt idx="59">
                  <c:v>2144515.8927412056</c:v>
                </c:pt>
                <c:pt idx="60">
                  <c:v>2680644.8659265065</c:v>
                </c:pt>
                <c:pt idx="61">
                  <c:v>3350806.082408133</c:v>
                </c:pt>
                <c:pt idx="62">
                  <c:v>4188507.6030101664</c:v>
                </c:pt>
                <c:pt idx="63">
                  <c:v>5235634.503762708</c:v>
                </c:pt>
                <c:pt idx="64">
                  <c:v>6544543.1297033848</c:v>
                </c:pt>
                <c:pt idx="65">
                  <c:v>8165794.018014879</c:v>
                </c:pt>
                <c:pt idx="66">
                  <c:v>8165794.018014879</c:v>
                </c:pt>
                <c:pt idx="67">
                  <c:v>8165794.018014879</c:v>
                </c:pt>
                <c:pt idx="68">
                  <c:v>8165794.018014879</c:v>
                </c:pt>
                <c:pt idx="69">
                  <c:v>8165794.018014879</c:v>
                </c:pt>
                <c:pt idx="70">
                  <c:v>8165794.018014879</c:v>
                </c:pt>
                <c:pt idx="71">
                  <c:v>8165794.018014879</c:v>
                </c:pt>
                <c:pt idx="72">
                  <c:v>8165794.018014879</c:v>
                </c:pt>
                <c:pt idx="73">
                  <c:v>8165794.018014879</c:v>
                </c:pt>
                <c:pt idx="74">
                  <c:v>8165794.018014879</c:v>
                </c:pt>
                <c:pt idx="75">
                  <c:v>8165794.018014879</c:v>
                </c:pt>
                <c:pt idx="76">
                  <c:v>8165794.018014879</c:v>
                </c:pt>
                <c:pt idx="77">
                  <c:v>8165794.018014879</c:v>
                </c:pt>
                <c:pt idx="78">
                  <c:v>8165794.018014879</c:v>
                </c:pt>
                <c:pt idx="79">
                  <c:v>8165794.018014879</c:v>
                </c:pt>
                <c:pt idx="80">
                  <c:v>8165794.018014879</c:v>
                </c:pt>
                <c:pt idx="81">
                  <c:v>8165794.018014879</c:v>
                </c:pt>
                <c:pt idx="82">
                  <c:v>8165794.018014879</c:v>
                </c:pt>
                <c:pt idx="83">
                  <c:v>8165794.018014879</c:v>
                </c:pt>
                <c:pt idx="84">
                  <c:v>8165794.018014879</c:v>
                </c:pt>
                <c:pt idx="85">
                  <c:v>8165794.018014879</c:v>
                </c:pt>
                <c:pt idx="86">
                  <c:v>8165794.018014879</c:v>
                </c:pt>
                <c:pt idx="87">
                  <c:v>8165794.018014879</c:v>
                </c:pt>
                <c:pt idx="88">
                  <c:v>8165794.018014879</c:v>
                </c:pt>
                <c:pt idx="89">
                  <c:v>8165794.018014879</c:v>
                </c:pt>
                <c:pt idx="90">
                  <c:v>8165794.018014879</c:v>
                </c:pt>
                <c:pt idx="91">
                  <c:v>8165794.018014879</c:v>
                </c:pt>
                <c:pt idx="92">
                  <c:v>8165794.018014879</c:v>
                </c:pt>
                <c:pt idx="93">
                  <c:v>8165794.018014879</c:v>
                </c:pt>
                <c:pt idx="94">
                  <c:v>8165794.018014879</c:v>
                </c:pt>
                <c:pt idx="95">
                  <c:v>8165794.018014879</c:v>
                </c:pt>
                <c:pt idx="96">
                  <c:v>8165794.018014879</c:v>
                </c:pt>
                <c:pt idx="97">
                  <c:v>8165794.018014879</c:v>
                </c:pt>
                <c:pt idx="98">
                  <c:v>8165794.018014879</c:v>
                </c:pt>
                <c:pt idx="99">
                  <c:v>8165794.018014879</c:v>
                </c:pt>
                <c:pt idx="100">
                  <c:v>8165794.018014879</c:v>
                </c:pt>
                <c:pt idx="101">
                  <c:v>8165794.018014879</c:v>
                </c:pt>
                <c:pt idx="102">
                  <c:v>8165794.018014879</c:v>
                </c:pt>
                <c:pt idx="103">
                  <c:v>8165794.018014879</c:v>
                </c:pt>
                <c:pt idx="104">
                  <c:v>8165794.018014879</c:v>
                </c:pt>
                <c:pt idx="105">
                  <c:v>8165794.018014879</c:v>
                </c:pt>
                <c:pt idx="106">
                  <c:v>8165794.018014879</c:v>
                </c:pt>
                <c:pt idx="107">
                  <c:v>8165794.018014879</c:v>
                </c:pt>
                <c:pt idx="108">
                  <c:v>8165794.018014879</c:v>
                </c:pt>
                <c:pt idx="109">
                  <c:v>8165794.018014879</c:v>
                </c:pt>
                <c:pt idx="110">
                  <c:v>8165794.018014879</c:v>
                </c:pt>
                <c:pt idx="111">
                  <c:v>8165794.018014879</c:v>
                </c:pt>
                <c:pt idx="112">
                  <c:v>8165794.018014879</c:v>
                </c:pt>
                <c:pt idx="113">
                  <c:v>8165794.018014879</c:v>
                </c:pt>
                <c:pt idx="114">
                  <c:v>8165794.018014879</c:v>
                </c:pt>
                <c:pt idx="115">
                  <c:v>8165794.018014879</c:v>
                </c:pt>
                <c:pt idx="116">
                  <c:v>8165794.018014879</c:v>
                </c:pt>
                <c:pt idx="117">
                  <c:v>8165794.018014879</c:v>
                </c:pt>
                <c:pt idx="118">
                  <c:v>8165794.018014879</c:v>
                </c:pt>
                <c:pt idx="119">
                  <c:v>8165794.018014879</c:v>
                </c:pt>
                <c:pt idx="120">
                  <c:v>8165794.018014879</c:v>
                </c:pt>
                <c:pt idx="121">
                  <c:v>8165794.018014879</c:v>
                </c:pt>
                <c:pt idx="122">
                  <c:v>8165794.018014879</c:v>
                </c:pt>
                <c:pt idx="123">
                  <c:v>8165794.018014879</c:v>
                </c:pt>
                <c:pt idx="124">
                  <c:v>8165794.018014879</c:v>
                </c:pt>
                <c:pt idx="125">
                  <c:v>8165794.018014879</c:v>
                </c:pt>
                <c:pt idx="126">
                  <c:v>8165794.018014879</c:v>
                </c:pt>
                <c:pt idx="127">
                  <c:v>8165794.018014879</c:v>
                </c:pt>
                <c:pt idx="128">
                  <c:v>8165794.018014879</c:v>
                </c:pt>
                <c:pt idx="129">
                  <c:v>8165794.018014879</c:v>
                </c:pt>
                <c:pt idx="130">
                  <c:v>8165794.018014879</c:v>
                </c:pt>
                <c:pt idx="131">
                  <c:v>8165794.018014879</c:v>
                </c:pt>
                <c:pt idx="132">
                  <c:v>8165794.018014879</c:v>
                </c:pt>
                <c:pt idx="133">
                  <c:v>8165794.018014879</c:v>
                </c:pt>
                <c:pt idx="134">
                  <c:v>8165794.018014879</c:v>
                </c:pt>
                <c:pt idx="135">
                  <c:v>8165794.018014879</c:v>
                </c:pt>
                <c:pt idx="136">
                  <c:v>8165794.018014879</c:v>
                </c:pt>
                <c:pt idx="137">
                  <c:v>8165794.018014879</c:v>
                </c:pt>
                <c:pt idx="138">
                  <c:v>8165794.018014879</c:v>
                </c:pt>
                <c:pt idx="139">
                  <c:v>8165794.018014879</c:v>
                </c:pt>
                <c:pt idx="140">
                  <c:v>8165794.018014879</c:v>
                </c:pt>
                <c:pt idx="141">
                  <c:v>8165794.018014879</c:v>
                </c:pt>
                <c:pt idx="142">
                  <c:v>8165794.018014879</c:v>
                </c:pt>
                <c:pt idx="143">
                  <c:v>8165794.018014879</c:v>
                </c:pt>
                <c:pt idx="144">
                  <c:v>8165794.018014879</c:v>
                </c:pt>
                <c:pt idx="145">
                  <c:v>8165794.018014879</c:v>
                </c:pt>
                <c:pt idx="146">
                  <c:v>8165794.018014879</c:v>
                </c:pt>
                <c:pt idx="147">
                  <c:v>8165794.018014879</c:v>
                </c:pt>
                <c:pt idx="148">
                  <c:v>8165794.018014879</c:v>
                </c:pt>
                <c:pt idx="149">
                  <c:v>8165794.018014879</c:v>
                </c:pt>
                <c:pt idx="150">
                  <c:v>8165794.018014879</c:v>
                </c:pt>
                <c:pt idx="151">
                  <c:v>8165794.018014879</c:v>
                </c:pt>
                <c:pt idx="152">
                  <c:v>8165794.018014879</c:v>
                </c:pt>
                <c:pt idx="153">
                  <c:v>8165794.018014879</c:v>
                </c:pt>
                <c:pt idx="154">
                  <c:v>8165794.018014879</c:v>
                </c:pt>
                <c:pt idx="155">
                  <c:v>8165794.018014879</c:v>
                </c:pt>
                <c:pt idx="156">
                  <c:v>8165794.018014879</c:v>
                </c:pt>
                <c:pt idx="157">
                  <c:v>8165794.018014879</c:v>
                </c:pt>
                <c:pt idx="158">
                  <c:v>8165794.018014879</c:v>
                </c:pt>
                <c:pt idx="159">
                  <c:v>8165794.018014879</c:v>
                </c:pt>
                <c:pt idx="160">
                  <c:v>8165794.018014879</c:v>
                </c:pt>
                <c:pt idx="161">
                  <c:v>8165794.018014879</c:v>
                </c:pt>
                <c:pt idx="162">
                  <c:v>8165794.018014879</c:v>
                </c:pt>
                <c:pt idx="163">
                  <c:v>8165794.018014879</c:v>
                </c:pt>
                <c:pt idx="164">
                  <c:v>8165794.018014879</c:v>
                </c:pt>
                <c:pt idx="165">
                  <c:v>8165794.018014879</c:v>
                </c:pt>
                <c:pt idx="166">
                  <c:v>8165794.018014879</c:v>
                </c:pt>
                <c:pt idx="167">
                  <c:v>8165794.018014879</c:v>
                </c:pt>
                <c:pt idx="168">
                  <c:v>8165794.018014879</c:v>
                </c:pt>
                <c:pt idx="169">
                  <c:v>8165794.018014879</c:v>
                </c:pt>
                <c:pt idx="170">
                  <c:v>8165794.018014879</c:v>
                </c:pt>
                <c:pt idx="171">
                  <c:v>8165794.018014879</c:v>
                </c:pt>
                <c:pt idx="172">
                  <c:v>8165794.018014879</c:v>
                </c:pt>
                <c:pt idx="173">
                  <c:v>8165794.018014879</c:v>
                </c:pt>
                <c:pt idx="174">
                  <c:v>8165794.018014879</c:v>
                </c:pt>
                <c:pt idx="175">
                  <c:v>8165794.018014879</c:v>
                </c:pt>
                <c:pt idx="176">
                  <c:v>8165794.018014879</c:v>
                </c:pt>
                <c:pt idx="177">
                  <c:v>8165794.018014879</c:v>
                </c:pt>
                <c:pt idx="178">
                  <c:v>8165794.018014879</c:v>
                </c:pt>
                <c:pt idx="179">
                  <c:v>8165794.018014879</c:v>
                </c:pt>
                <c:pt idx="180">
                  <c:v>8165794.018014879</c:v>
                </c:pt>
                <c:pt idx="181">
                  <c:v>8165794.018014879</c:v>
                </c:pt>
                <c:pt idx="182">
                  <c:v>8165794.018014879</c:v>
                </c:pt>
                <c:pt idx="183">
                  <c:v>8165794.018014879</c:v>
                </c:pt>
                <c:pt idx="184">
                  <c:v>8165794.018014879</c:v>
                </c:pt>
                <c:pt idx="185">
                  <c:v>8165794.018014879</c:v>
                </c:pt>
                <c:pt idx="186">
                  <c:v>8165794.018014879</c:v>
                </c:pt>
                <c:pt idx="187">
                  <c:v>8165794.018014879</c:v>
                </c:pt>
                <c:pt idx="188">
                  <c:v>8165794.018014879</c:v>
                </c:pt>
                <c:pt idx="189">
                  <c:v>8165794.018014879</c:v>
                </c:pt>
                <c:pt idx="190">
                  <c:v>8165794.018014879</c:v>
                </c:pt>
                <c:pt idx="191">
                  <c:v>8165794.018014879</c:v>
                </c:pt>
                <c:pt idx="192">
                  <c:v>8165794.018014879</c:v>
                </c:pt>
                <c:pt idx="193">
                  <c:v>8165794.018014879</c:v>
                </c:pt>
                <c:pt idx="194">
                  <c:v>8165794.018014879</c:v>
                </c:pt>
                <c:pt idx="195">
                  <c:v>8165794.018014879</c:v>
                </c:pt>
                <c:pt idx="196">
                  <c:v>8165794.018014879</c:v>
                </c:pt>
                <c:pt idx="197">
                  <c:v>8165794.018014879</c:v>
                </c:pt>
                <c:pt idx="198">
                  <c:v>8165794.018014879</c:v>
                </c:pt>
                <c:pt idx="199">
                  <c:v>8165794.018014879</c:v>
                </c:pt>
                <c:pt idx="200">
                  <c:v>8165794.018014879</c:v>
                </c:pt>
                <c:pt idx="201">
                  <c:v>8165794.018014879</c:v>
                </c:pt>
                <c:pt idx="202">
                  <c:v>8165794.018014879</c:v>
                </c:pt>
                <c:pt idx="203">
                  <c:v>8165794.018014879</c:v>
                </c:pt>
                <c:pt idx="204">
                  <c:v>8165794.018014879</c:v>
                </c:pt>
                <c:pt idx="205">
                  <c:v>8165794.018014879</c:v>
                </c:pt>
                <c:pt idx="206">
                  <c:v>8165794.018014879</c:v>
                </c:pt>
                <c:pt idx="207">
                  <c:v>8165794.018014879</c:v>
                </c:pt>
                <c:pt idx="208">
                  <c:v>8165794.018014879</c:v>
                </c:pt>
                <c:pt idx="209">
                  <c:v>8165794.018014879</c:v>
                </c:pt>
                <c:pt idx="210">
                  <c:v>8165794.018014879</c:v>
                </c:pt>
                <c:pt idx="211">
                  <c:v>8165794.018014879</c:v>
                </c:pt>
                <c:pt idx="212">
                  <c:v>8165794.018014879</c:v>
                </c:pt>
                <c:pt idx="213">
                  <c:v>8165794.018014879</c:v>
                </c:pt>
                <c:pt idx="214">
                  <c:v>8165794.018014879</c:v>
                </c:pt>
                <c:pt idx="215">
                  <c:v>8165794.018014879</c:v>
                </c:pt>
                <c:pt idx="216">
                  <c:v>8165794.018014879</c:v>
                </c:pt>
                <c:pt idx="217">
                  <c:v>8165794.018014879</c:v>
                </c:pt>
                <c:pt idx="218">
                  <c:v>8165794.018014879</c:v>
                </c:pt>
                <c:pt idx="219">
                  <c:v>8165794.018014879</c:v>
                </c:pt>
                <c:pt idx="220">
                  <c:v>8165794.018014879</c:v>
                </c:pt>
                <c:pt idx="221">
                  <c:v>8165794.018014879</c:v>
                </c:pt>
                <c:pt idx="222">
                  <c:v>8165794.018014879</c:v>
                </c:pt>
                <c:pt idx="223">
                  <c:v>8165794.018014879</c:v>
                </c:pt>
                <c:pt idx="224">
                  <c:v>8165794.018014879</c:v>
                </c:pt>
                <c:pt idx="225">
                  <c:v>8165794.018014879</c:v>
                </c:pt>
                <c:pt idx="226">
                  <c:v>8165794.018014879</c:v>
                </c:pt>
                <c:pt idx="227">
                  <c:v>8165794.018014879</c:v>
                </c:pt>
                <c:pt idx="228">
                  <c:v>8165794.018014879</c:v>
                </c:pt>
                <c:pt idx="229">
                  <c:v>8165794.018014879</c:v>
                </c:pt>
                <c:pt idx="230">
                  <c:v>8165794.018014879</c:v>
                </c:pt>
                <c:pt idx="231">
                  <c:v>8165794.018014879</c:v>
                </c:pt>
                <c:pt idx="232">
                  <c:v>8165794.018014879</c:v>
                </c:pt>
                <c:pt idx="233">
                  <c:v>8165794.018014879</c:v>
                </c:pt>
                <c:pt idx="234">
                  <c:v>8165794.018014879</c:v>
                </c:pt>
                <c:pt idx="235">
                  <c:v>8165794.018014879</c:v>
                </c:pt>
                <c:pt idx="236">
                  <c:v>8165794.018014879</c:v>
                </c:pt>
                <c:pt idx="237">
                  <c:v>8165794.018014879</c:v>
                </c:pt>
                <c:pt idx="238">
                  <c:v>8165794.018014879</c:v>
                </c:pt>
                <c:pt idx="239">
                  <c:v>8165794.018014879</c:v>
                </c:pt>
                <c:pt idx="240">
                  <c:v>8165794.018014879</c:v>
                </c:pt>
                <c:pt idx="241">
                  <c:v>8165794.018014879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34.883184773138531</c:v>
                </c:pt>
                <c:pt idx="1">
                  <c:v>37.890355874271158</c:v>
                </c:pt>
                <c:pt idx="2">
                  <c:v>44.806849406876218</c:v>
                </c:pt>
                <c:pt idx="3">
                  <c:v>70.768759913321276</c:v>
                </c:pt>
                <c:pt idx="4">
                  <c:v>88.110113263186108</c:v>
                </c:pt>
                <c:pt idx="5">
                  <c:v>108.49873332886536</c:v>
                </c:pt>
                <c:pt idx="6">
                  <c:v>132.21528941313139</c:v>
                </c:pt>
                <c:pt idx="7">
                  <c:v>171.83834863615039</c:v>
                </c:pt>
                <c:pt idx="8">
                  <c:v>235.91257288385498</c:v>
                </c:pt>
                <c:pt idx="9">
                  <c:v>336.23514211886305</c:v>
                </c:pt>
                <c:pt idx="10">
                  <c:v>395.86400375309967</c:v>
                </c:pt>
                <c:pt idx="11">
                  <c:v>448.8066178844947</c:v>
                </c:pt>
                <c:pt idx="12">
                  <c:v>506.70833054084846</c:v>
                </c:pt>
                <c:pt idx="13">
                  <c:v>690.44648482005232</c:v>
                </c:pt>
                <c:pt idx="14">
                  <c:v>841.40647409691042</c:v>
                </c:pt>
                <c:pt idx="15">
                  <c:v>1044.6912405334763</c:v>
                </c:pt>
                <c:pt idx="16">
                  <c:v>1321.6516989477916</c:v>
                </c:pt>
                <c:pt idx="17">
                  <c:v>1484.6403726291803</c:v>
                </c:pt>
                <c:pt idx="18">
                  <c:v>1708.3739025534483</c:v>
                </c:pt>
                <c:pt idx="19">
                  <c:v>2026.5326050532806</c:v>
                </c:pt>
                <c:pt idx="20">
                  <c:v>2321.2353729642787</c:v>
                </c:pt>
                <c:pt idx="21">
                  <c:v>2921.4667247503517</c:v>
                </c:pt>
                <c:pt idx="22">
                  <c:v>3703.0304939347229</c:v>
                </c:pt>
                <c:pt idx="23">
                  <c:v>4212.4452784665909</c:v>
                </c:pt>
                <c:pt idx="24">
                  <c:v>4619.6162455599488</c:v>
                </c:pt>
                <c:pt idx="25">
                  <c:v>5207.8189129414923</c:v>
                </c:pt>
                <c:pt idx="26">
                  <c:v>5757.83050733865</c:v>
                </c:pt>
                <c:pt idx="27">
                  <c:v>6518.945513035319</c:v>
                </c:pt>
                <c:pt idx="28">
                  <c:v>7564.238187789022</c:v>
                </c:pt>
                <c:pt idx="29">
                  <c:v>8348.2076938542996</c:v>
                </c:pt>
                <c:pt idx="30">
                  <c:v>8740.3428054419946</c:v>
                </c:pt>
                <c:pt idx="31">
                  <c:v>9889.3828831847732</c:v>
                </c:pt>
                <c:pt idx="32">
                  <c:v>10105.297768246097</c:v>
                </c:pt>
                <c:pt idx="33">
                  <c:v>9936.2947523624425</c:v>
                </c:pt>
                <c:pt idx="34">
                  <c:v>10755.147443200858</c:v>
                </c:pt>
                <c:pt idx="35">
                  <c:v>11148.184706118893</c:v>
                </c:pt>
                <c:pt idx="36">
                  <c:v>12658.987467327926</c:v>
                </c:pt>
                <c:pt idx="37">
                  <c:v>17722.582454259096</c:v>
                </c:pt>
                <c:pt idx="38">
                  <c:v>24811.615435962733</c:v>
                </c:pt>
                <c:pt idx="39">
                  <c:v>34736.261610347821</c:v>
                </c:pt>
                <c:pt idx="40">
                  <c:v>48630.766254486953</c:v>
                </c:pt>
                <c:pt idx="41">
                  <c:v>68083.072756281734</c:v>
                </c:pt>
                <c:pt idx="42">
                  <c:v>95316.30185879441</c:v>
                </c:pt>
                <c:pt idx="43">
                  <c:v>133442.82260231217</c:v>
                </c:pt>
                <c:pt idx="44">
                  <c:v>186819.95164323703</c:v>
                </c:pt>
                <c:pt idx="45">
                  <c:v>261547.93230053183</c:v>
                </c:pt>
                <c:pt idx="46">
                  <c:v>366167.10522074456</c:v>
                </c:pt>
                <c:pt idx="47">
                  <c:v>512633.94730904239</c:v>
                </c:pt>
                <c:pt idx="48">
                  <c:v>717687.52623265923</c:v>
                </c:pt>
                <c:pt idx="49">
                  <c:v>1004762.5367257228</c:v>
                </c:pt>
                <c:pt idx="50">
                  <c:v>1406667.551416012</c:v>
                </c:pt>
                <c:pt idx="51">
                  <c:v>1969334.5719824166</c:v>
                </c:pt>
                <c:pt idx="52">
                  <c:v>2757068.4007753828</c:v>
                </c:pt>
                <c:pt idx="53">
                  <c:v>3859895.7610855359</c:v>
                </c:pt>
                <c:pt idx="54">
                  <c:v>5403854.0655197501</c:v>
                </c:pt>
                <c:pt idx="55">
                  <c:v>7565395.6917276494</c:v>
                </c:pt>
                <c:pt idx="56">
                  <c:v>8165794.018014879</c:v>
                </c:pt>
                <c:pt idx="57">
                  <c:v>8165794.018014879</c:v>
                </c:pt>
                <c:pt idx="58">
                  <c:v>8165794.018014879</c:v>
                </c:pt>
                <c:pt idx="59">
                  <c:v>8165794.018014879</c:v>
                </c:pt>
                <c:pt idx="60">
                  <c:v>8165794.018014879</c:v>
                </c:pt>
                <c:pt idx="61">
                  <c:v>8165794.018014879</c:v>
                </c:pt>
                <c:pt idx="62">
                  <c:v>8165794.018014879</c:v>
                </c:pt>
                <c:pt idx="63">
                  <c:v>8165794.018014879</c:v>
                </c:pt>
                <c:pt idx="64">
                  <c:v>8165794.018014879</c:v>
                </c:pt>
                <c:pt idx="65">
                  <c:v>8165794.018014879</c:v>
                </c:pt>
                <c:pt idx="66">
                  <c:v>8165794.018014879</c:v>
                </c:pt>
                <c:pt idx="67">
                  <c:v>8165794.018014879</c:v>
                </c:pt>
                <c:pt idx="68">
                  <c:v>8165794.018014879</c:v>
                </c:pt>
                <c:pt idx="69">
                  <c:v>8165794.018014879</c:v>
                </c:pt>
                <c:pt idx="70">
                  <c:v>8165794.018014879</c:v>
                </c:pt>
                <c:pt idx="71">
                  <c:v>8165794.018014879</c:v>
                </c:pt>
                <c:pt idx="72">
                  <c:v>8165794.018014879</c:v>
                </c:pt>
                <c:pt idx="73">
                  <c:v>8165794.018014879</c:v>
                </c:pt>
                <c:pt idx="74">
                  <c:v>8165794.018014879</c:v>
                </c:pt>
                <c:pt idx="75">
                  <c:v>8165794.018014879</c:v>
                </c:pt>
                <c:pt idx="76">
                  <c:v>8165794.018014879</c:v>
                </c:pt>
                <c:pt idx="77">
                  <c:v>8165794.018014879</c:v>
                </c:pt>
                <c:pt idx="78">
                  <c:v>8165794.018014879</c:v>
                </c:pt>
                <c:pt idx="79">
                  <c:v>8165794.018014879</c:v>
                </c:pt>
                <c:pt idx="80">
                  <c:v>8165794.018014879</c:v>
                </c:pt>
                <c:pt idx="81">
                  <c:v>8165794.018014879</c:v>
                </c:pt>
                <c:pt idx="82">
                  <c:v>8165794.018014879</c:v>
                </c:pt>
                <c:pt idx="83">
                  <c:v>8165794.018014879</c:v>
                </c:pt>
                <c:pt idx="84">
                  <c:v>8165794.018014879</c:v>
                </c:pt>
                <c:pt idx="85">
                  <c:v>8165794.018014879</c:v>
                </c:pt>
                <c:pt idx="86">
                  <c:v>8165794.018014879</c:v>
                </c:pt>
                <c:pt idx="87">
                  <c:v>8165794.018014879</c:v>
                </c:pt>
                <c:pt idx="88">
                  <c:v>8165794.018014879</c:v>
                </c:pt>
                <c:pt idx="89">
                  <c:v>8165794.018014879</c:v>
                </c:pt>
                <c:pt idx="90">
                  <c:v>8165794.018014879</c:v>
                </c:pt>
                <c:pt idx="91">
                  <c:v>8165794.018014879</c:v>
                </c:pt>
                <c:pt idx="92">
                  <c:v>8165794.018014879</c:v>
                </c:pt>
                <c:pt idx="93">
                  <c:v>8165794.018014879</c:v>
                </c:pt>
                <c:pt idx="94">
                  <c:v>8165794.018014879</c:v>
                </c:pt>
                <c:pt idx="95">
                  <c:v>8165794.018014879</c:v>
                </c:pt>
                <c:pt idx="96">
                  <c:v>8165794.018014879</c:v>
                </c:pt>
                <c:pt idx="97">
                  <c:v>8165794.018014879</c:v>
                </c:pt>
                <c:pt idx="98">
                  <c:v>8165794.018014879</c:v>
                </c:pt>
                <c:pt idx="99">
                  <c:v>8165794.018014879</c:v>
                </c:pt>
                <c:pt idx="100">
                  <c:v>8165794.018014879</c:v>
                </c:pt>
                <c:pt idx="101">
                  <c:v>8165794.018014879</c:v>
                </c:pt>
                <c:pt idx="102">
                  <c:v>8165794.018014879</c:v>
                </c:pt>
                <c:pt idx="103">
                  <c:v>8165794.018014879</c:v>
                </c:pt>
                <c:pt idx="104">
                  <c:v>8165794.018014879</c:v>
                </c:pt>
                <c:pt idx="105">
                  <c:v>8165794.018014879</c:v>
                </c:pt>
                <c:pt idx="106">
                  <c:v>8165794.018014879</c:v>
                </c:pt>
                <c:pt idx="107">
                  <c:v>8165794.018014879</c:v>
                </c:pt>
                <c:pt idx="108">
                  <c:v>8165794.018014879</c:v>
                </c:pt>
                <c:pt idx="109">
                  <c:v>8165794.018014879</c:v>
                </c:pt>
                <c:pt idx="110">
                  <c:v>8165794.018014879</c:v>
                </c:pt>
                <c:pt idx="111">
                  <c:v>8165794.018014879</c:v>
                </c:pt>
                <c:pt idx="112">
                  <c:v>8165794.018014879</c:v>
                </c:pt>
                <c:pt idx="113">
                  <c:v>8165794.018014879</c:v>
                </c:pt>
                <c:pt idx="114">
                  <c:v>8165794.018014879</c:v>
                </c:pt>
                <c:pt idx="115">
                  <c:v>8165794.018014879</c:v>
                </c:pt>
                <c:pt idx="116">
                  <c:v>8165794.018014879</c:v>
                </c:pt>
                <c:pt idx="117">
                  <c:v>8165794.018014879</c:v>
                </c:pt>
                <c:pt idx="118">
                  <c:v>8165794.018014879</c:v>
                </c:pt>
                <c:pt idx="119">
                  <c:v>8165794.018014879</c:v>
                </c:pt>
                <c:pt idx="120">
                  <c:v>8165794.018014879</c:v>
                </c:pt>
                <c:pt idx="121">
                  <c:v>8165794.018014879</c:v>
                </c:pt>
                <c:pt idx="122">
                  <c:v>8165794.018014879</c:v>
                </c:pt>
                <c:pt idx="123">
                  <c:v>8165794.018014879</c:v>
                </c:pt>
                <c:pt idx="124">
                  <c:v>8165794.018014879</c:v>
                </c:pt>
                <c:pt idx="125">
                  <c:v>8165794.018014879</c:v>
                </c:pt>
                <c:pt idx="126">
                  <c:v>8165794.018014879</c:v>
                </c:pt>
                <c:pt idx="127">
                  <c:v>8165794.018014879</c:v>
                </c:pt>
                <c:pt idx="128">
                  <c:v>8165794.018014879</c:v>
                </c:pt>
                <c:pt idx="129">
                  <c:v>8165794.018014879</c:v>
                </c:pt>
                <c:pt idx="130">
                  <c:v>8165794.018014879</c:v>
                </c:pt>
                <c:pt idx="131">
                  <c:v>8165794.018014879</c:v>
                </c:pt>
                <c:pt idx="132">
                  <c:v>8165794.018014879</c:v>
                </c:pt>
                <c:pt idx="133">
                  <c:v>8165794.018014879</c:v>
                </c:pt>
                <c:pt idx="134">
                  <c:v>8165794.018014879</c:v>
                </c:pt>
                <c:pt idx="135">
                  <c:v>8165794.018014879</c:v>
                </c:pt>
                <c:pt idx="136">
                  <c:v>8165794.018014879</c:v>
                </c:pt>
                <c:pt idx="137">
                  <c:v>8165794.018014879</c:v>
                </c:pt>
                <c:pt idx="138">
                  <c:v>8165794.018014879</c:v>
                </c:pt>
                <c:pt idx="139">
                  <c:v>8165794.018014879</c:v>
                </c:pt>
                <c:pt idx="140">
                  <c:v>8165794.018014879</c:v>
                </c:pt>
                <c:pt idx="141">
                  <c:v>8165794.018014879</c:v>
                </c:pt>
                <c:pt idx="142">
                  <c:v>8165794.018014879</c:v>
                </c:pt>
                <c:pt idx="143">
                  <c:v>8165794.018014879</c:v>
                </c:pt>
                <c:pt idx="144">
                  <c:v>8165794.018014879</c:v>
                </c:pt>
                <c:pt idx="145">
                  <c:v>8165794.018014879</c:v>
                </c:pt>
                <c:pt idx="146">
                  <c:v>8165794.018014879</c:v>
                </c:pt>
                <c:pt idx="147">
                  <c:v>8165794.018014879</c:v>
                </c:pt>
                <c:pt idx="148">
                  <c:v>8165794.018014879</c:v>
                </c:pt>
                <c:pt idx="149">
                  <c:v>8165794.018014879</c:v>
                </c:pt>
                <c:pt idx="150">
                  <c:v>8165794.018014879</c:v>
                </c:pt>
                <c:pt idx="151">
                  <c:v>8165794.018014879</c:v>
                </c:pt>
                <c:pt idx="152">
                  <c:v>8165794.018014879</c:v>
                </c:pt>
                <c:pt idx="153">
                  <c:v>8165794.018014879</c:v>
                </c:pt>
                <c:pt idx="154">
                  <c:v>8165794.018014879</c:v>
                </c:pt>
                <c:pt idx="155">
                  <c:v>8165794.018014879</c:v>
                </c:pt>
                <c:pt idx="156">
                  <c:v>8165794.018014879</c:v>
                </c:pt>
                <c:pt idx="157">
                  <c:v>8165794.018014879</c:v>
                </c:pt>
                <c:pt idx="158">
                  <c:v>8165794.018014879</c:v>
                </c:pt>
                <c:pt idx="159">
                  <c:v>8165794.018014879</c:v>
                </c:pt>
                <c:pt idx="160">
                  <c:v>8165794.018014879</c:v>
                </c:pt>
                <c:pt idx="161">
                  <c:v>8165794.018014879</c:v>
                </c:pt>
                <c:pt idx="162">
                  <c:v>8165794.018014879</c:v>
                </c:pt>
                <c:pt idx="163">
                  <c:v>8165794.018014879</c:v>
                </c:pt>
                <c:pt idx="164">
                  <c:v>8165794.018014879</c:v>
                </c:pt>
                <c:pt idx="165">
                  <c:v>8165794.018014879</c:v>
                </c:pt>
                <c:pt idx="166">
                  <c:v>8165794.018014879</c:v>
                </c:pt>
                <c:pt idx="167">
                  <c:v>8165794.018014879</c:v>
                </c:pt>
                <c:pt idx="168">
                  <c:v>8165794.018014879</c:v>
                </c:pt>
                <c:pt idx="169">
                  <c:v>8165794.018014879</c:v>
                </c:pt>
                <c:pt idx="170">
                  <c:v>8165794.018014879</c:v>
                </c:pt>
                <c:pt idx="171">
                  <c:v>8165794.018014879</c:v>
                </c:pt>
                <c:pt idx="172">
                  <c:v>8165794.018014879</c:v>
                </c:pt>
                <c:pt idx="173">
                  <c:v>8165794.018014879</c:v>
                </c:pt>
                <c:pt idx="174">
                  <c:v>8165794.018014879</c:v>
                </c:pt>
                <c:pt idx="175">
                  <c:v>8165794.018014879</c:v>
                </c:pt>
                <c:pt idx="176">
                  <c:v>8165794.018014879</c:v>
                </c:pt>
                <c:pt idx="177">
                  <c:v>8165794.018014879</c:v>
                </c:pt>
                <c:pt idx="178">
                  <c:v>8165794.018014879</c:v>
                </c:pt>
                <c:pt idx="179">
                  <c:v>8165794.018014879</c:v>
                </c:pt>
                <c:pt idx="180">
                  <c:v>8165794.018014879</c:v>
                </c:pt>
                <c:pt idx="181">
                  <c:v>8165794.018014879</c:v>
                </c:pt>
                <c:pt idx="182">
                  <c:v>8165794.018014879</c:v>
                </c:pt>
                <c:pt idx="183">
                  <c:v>8165794.018014879</c:v>
                </c:pt>
                <c:pt idx="184">
                  <c:v>8165794.018014879</c:v>
                </c:pt>
                <c:pt idx="185">
                  <c:v>8165794.018014879</c:v>
                </c:pt>
                <c:pt idx="186">
                  <c:v>8165794.018014879</c:v>
                </c:pt>
                <c:pt idx="187">
                  <c:v>8165794.018014879</c:v>
                </c:pt>
                <c:pt idx="188">
                  <c:v>8165794.018014879</c:v>
                </c:pt>
                <c:pt idx="189">
                  <c:v>8165794.018014879</c:v>
                </c:pt>
                <c:pt idx="190">
                  <c:v>8165794.018014879</c:v>
                </c:pt>
                <c:pt idx="191">
                  <c:v>8165794.018014879</c:v>
                </c:pt>
                <c:pt idx="192">
                  <c:v>8165794.018014879</c:v>
                </c:pt>
                <c:pt idx="193">
                  <c:v>8165794.018014879</c:v>
                </c:pt>
                <c:pt idx="194">
                  <c:v>8165794.018014879</c:v>
                </c:pt>
                <c:pt idx="195">
                  <c:v>8165794.018014879</c:v>
                </c:pt>
                <c:pt idx="196">
                  <c:v>8165794.018014879</c:v>
                </c:pt>
                <c:pt idx="197">
                  <c:v>8165794.018014879</c:v>
                </c:pt>
                <c:pt idx="198">
                  <c:v>8165794.018014879</c:v>
                </c:pt>
                <c:pt idx="199">
                  <c:v>8165794.018014879</c:v>
                </c:pt>
                <c:pt idx="200">
                  <c:v>8165794.018014879</c:v>
                </c:pt>
                <c:pt idx="201">
                  <c:v>8165794.018014879</c:v>
                </c:pt>
                <c:pt idx="202">
                  <c:v>8165794.018014879</c:v>
                </c:pt>
                <c:pt idx="203">
                  <c:v>8165794.018014879</c:v>
                </c:pt>
                <c:pt idx="204">
                  <c:v>8165794.018014879</c:v>
                </c:pt>
                <c:pt idx="205">
                  <c:v>8165794.018014879</c:v>
                </c:pt>
                <c:pt idx="206">
                  <c:v>8165794.018014879</c:v>
                </c:pt>
                <c:pt idx="207">
                  <c:v>8165794.018014879</c:v>
                </c:pt>
                <c:pt idx="208">
                  <c:v>8165794.018014879</c:v>
                </c:pt>
                <c:pt idx="209">
                  <c:v>8165794.018014879</c:v>
                </c:pt>
                <c:pt idx="210">
                  <c:v>8165794.018014879</c:v>
                </c:pt>
                <c:pt idx="211">
                  <c:v>8165794.018014879</c:v>
                </c:pt>
                <c:pt idx="212">
                  <c:v>8165794.018014879</c:v>
                </c:pt>
                <c:pt idx="213">
                  <c:v>8165794.018014879</c:v>
                </c:pt>
                <c:pt idx="214">
                  <c:v>8165794.018014879</c:v>
                </c:pt>
                <c:pt idx="215">
                  <c:v>8165794.018014879</c:v>
                </c:pt>
                <c:pt idx="216">
                  <c:v>8165794.018014879</c:v>
                </c:pt>
                <c:pt idx="217">
                  <c:v>8165794.018014879</c:v>
                </c:pt>
                <c:pt idx="218">
                  <c:v>8165794.018014879</c:v>
                </c:pt>
                <c:pt idx="219">
                  <c:v>8165794.018014879</c:v>
                </c:pt>
                <c:pt idx="220">
                  <c:v>8165794.018014879</c:v>
                </c:pt>
                <c:pt idx="221">
                  <c:v>8165794.018014879</c:v>
                </c:pt>
                <c:pt idx="222">
                  <c:v>8165794.018014879</c:v>
                </c:pt>
                <c:pt idx="223">
                  <c:v>8165794.018014879</c:v>
                </c:pt>
                <c:pt idx="224">
                  <c:v>8165794.018014879</c:v>
                </c:pt>
                <c:pt idx="225">
                  <c:v>8165794.018014879</c:v>
                </c:pt>
                <c:pt idx="226">
                  <c:v>8165794.018014879</c:v>
                </c:pt>
                <c:pt idx="227">
                  <c:v>8165794.018014879</c:v>
                </c:pt>
                <c:pt idx="228">
                  <c:v>8165794.018014879</c:v>
                </c:pt>
                <c:pt idx="229">
                  <c:v>8165794.018014879</c:v>
                </c:pt>
                <c:pt idx="230">
                  <c:v>8165794.018014879</c:v>
                </c:pt>
                <c:pt idx="231">
                  <c:v>8165794.018014879</c:v>
                </c:pt>
                <c:pt idx="232">
                  <c:v>8165794.018014879</c:v>
                </c:pt>
                <c:pt idx="233">
                  <c:v>8165794.018014879</c:v>
                </c:pt>
                <c:pt idx="234">
                  <c:v>8165794.018014879</c:v>
                </c:pt>
                <c:pt idx="235">
                  <c:v>8165794.018014879</c:v>
                </c:pt>
                <c:pt idx="236">
                  <c:v>8165794.018014879</c:v>
                </c:pt>
                <c:pt idx="237">
                  <c:v>8165794.018014879</c:v>
                </c:pt>
                <c:pt idx="238">
                  <c:v>8165794.018014879</c:v>
                </c:pt>
                <c:pt idx="239">
                  <c:v>8165794.018014879</c:v>
                </c:pt>
                <c:pt idx="240">
                  <c:v>8165794.018014879</c:v>
                </c:pt>
                <c:pt idx="241">
                  <c:v>8165794.018014879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34.883184773138531</c:v>
                </c:pt>
                <c:pt idx="1">
                  <c:v>37.890355874271158</c:v>
                </c:pt>
                <c:pt idx="2">
                  <c:v>44.806849406876218</c:v>
                </c:pt>
                <c:pt idx="3">
                  <c:v>70.768759913321276</c:v>
                </c:pt>
                <c:pt idx="4">
                  <c:v>88.110113263186108</c:v>
                </c:pt>
                <c:pt idx="5">
                  <c:v>108.49873332886536</c:v>
                </c:pt>
                <c:pt idx="6">
                  <c:v>132.21528941313139</c:v>
                </c:pt>
                <c:pt idx="7">
                  <c:v>171.83834863615039</c:v>
                </c:pt>
                <c:pt idx="8">
                  <c:v>235.91257288385498</c:v>
                </c:pt>
                <c:pt idx="9">
                  <c:v>336.23514211886305</c:v>
                </c:pt>
                <c:pt idx="10">
                  <c:v>395.86400375309967</c:v>
                </c:pt>
                <c:pt idx="11">
                  <c:v>448.8066178844947</c:v>
                </c:pt>
                <c:pt idx="12">
                  <c:v>506.70833054084846</c:v>
                </c:pt>
                <c:pt idx="13">
                  <c:v>690.44648482005232</c:v>
                </c:pt>
                <c:pt idx="14">
                  <c:v>841.40647409691042</c:v>
                </c:pt>
                <c:pt idx="15">
                  <c:v>1044.6912405334763</c:v>
                </c:pt>
                <c:pt idx="16">
                  <c:v>1321.6516989477916</c:v>
                </c:pt>
                <c:pt idx="17">
                  <c:v>1484.6403726291803</c:v>
                </c:pt>
                <c:pt idx="18">
                  <c:v>1708.3739025534483</c:v>
                </c:pt>
                <c:pt idx="19">
                  <c:v>2026.5326050532806</c:v>
                </c:pt>
                <c:pt idx="20">
                  <c:v>2321.2353729642787</c:v>
                </c:pt>
                <c:pt idx="21">
                  <c:v>2921.4667247503517</c:v>
                </c:pt>
                <c:pt idx="22">
                  <c:v>3703.0304939347229</c:v>
                </c:pt>
                <c:pt idx="23">
                  <c:v>4212.4452784665909</c:v>
                </c:pt>
                <c:pt idx="24">
                  <c:v>4619.6162455599488</c:v>
                </c:pt>
                <c:pt idx="25">
                  <c:v>5207.8189129414923</c:v>
                </c:pt>
                <c:pt idx="26">
                  <c:v>5757.83050733865</c:v>
                </c:pt>
                <c:pt idx="27">
                  <c:v>6518.945513035319</c:v>
                </c:pt>
                <c:pt idx="28">
                  <c:v>7564.238187789022</c:v>
                </c:pt>
                <c:pt idx="29">
                  <c:v>8348.2076938542996</c:v>
                </c:pt>
                <c:pt idx="30">
                  <c:v>8740.3428054419946</c:v>
                </c:pt>
                <c:pt idx="31">
                  <c:v>9889.3828831847732</c:v>
                </c:pt>
                <c:pt idx="32">
                  <c:v>10105.297768246097</c:v>
                </c:pt>
                <c:pt idx="33">
                  <c:v>9936.2947523624425</c:v>
                </c:pt>
                <c:pt idx="34">
                  <c:v>10755.147443200858</c:v>
                </c:pt>
                <c:pt idx="35">
                  <c:v>11148.184706118893</c:v>
                </c:pt>
                <c:pt idx="36">
                  <c:v>12658.987467327926</c:v>
                </c:pt>
                <c:pt idx="37">
                  <c:v>13302.329208309011</c:v>
                </c:pt>
                <c:pt idx="38">
                  <c:v>13978.366186310972</c:v>
                </c:pt>
                <c:pt idx="39">
                  <c:v>14688.760004266986</c:v>
                </c:pt>
                <c:pt idx="40">
                  <c:v>15435.256709346129</c:v>
                </c:pt>
                <c:pt idx="41">
                  <c:v>16219.691084489465</c:v>
                </c:pt>
                <c:pt idx="42">
                  <c:v>17043.991158046094</c:v>
                </c:pt>
                <c:pt idx="43">
                  <c:v>17910.182942593146</c:v>
                </c:pt>
                <c:pt idx="44">
                  <c:v>18820.395414587147</c:v>
                </c:pt>
                <c:pt idx="45">
                  <c:v>19776.865747085918</c:v>
                </c:pt>
                <c:pt idx="46">
                  <c:v>20781.944808402433</c:v>
                </c:pt>
                <c:pt idx="47">
                  <c:v>21838.102940205416</c:v>
                </c:pt>
                <c:pt idx="48">
                  <c:v>22947.936029268538</c:v>
                </c:pt>
                <c:pt idx="49">
                  <c:v>24114.171887791628</c:v>
                </c:pt>
                <c:pt idx="50">
                  <c:v>25339.676957975858</c:v>
                </c:pt>
                <c:pt idx="51">
                  <c:v>26627.463357331817</c:v>
                </c:pt>
                <c:pt idx="52">
                  <c:v>27980.696282036803</c:v>
                </c:pt>
                <c:pt idx="53">
                  <c:v>29402.701786537727</c:v>
                </c:pt>
                <c:pt idx="54">
                  <c:v>30896.974958520863</c:v>
                </c:pt>
                <c:pt idx="55">
                  <c:v>32467.188509341253</c:v>
                </c:pt>
                <c:pt idx="56">
                  <c:v>34117.201801025913</c:v>
                </c:pt>
                <c:pt idx="57">
                  <c:v>35851.070332037903</c:v>
                </c:pt>
                <c:pt idx="58">
                  <c:v>37673.055705115854</c:v>
                </c:pt>
                <c:pt idx="59">
                  <c:v>39587.636101688637</c:v>
                </c:pt>
                <c:pt idx="60">
                  <c:v>41599.517288609655</c:v>
                </c:pt>
                <c:pt idx="61">
                  <c:v>43713.644184263809</c:v>
                </c:pt>
                <c:pt idx="62">
                  <c:v>45935.213012475004</c:v>
                </c:pt>
                <c:pt idx="63">
                  <c:v>48269.684074086734</c:v>
                </c:pt>
                <c:pt idx="64">
                  <c:v>50722.795167606506</c:v>
                </c:pt>
                <c:pt idx="65">
                  <c:v>53300.575691900121</c:v>
                </c:pt>
                <c:pt idx="66">
                  <c:v>56009.361465598275</c:v>
                </c:pt>
                <c:pt idx="67">
                  <c:v>58855.810299639415</c:v>
                </c:pt>
                <c:pt idx="68">
                  <c:v>61846.918361223972</c:v>
                </c:pt>
                <c:pt idx="69">
                  <c:v>64990.037369400343</c:v>
                </c:pt>
                <c:pt idx="70">
                  <c:v>68292.892664546729</c:v>
                </c:pt>
                <c:pt idx="71">
                  <c:v>71763.602196161257</c:v>
                </c:pt>
                <c:pt idx="72">
                  <c:v>75410.696475629535</c:v>
                </c:pt>
                <c:pt idx="73">
                  <c:v>79243.139543010824</c:v>
                </c:pt>
                <c:pt idx="74">
                  <c:v>83270.350999376111</c:v>
                </c:pt>
                <c:pt idx="75">
                  <c:v>87502.229158850459</c:v>
                </c:pt>
                <c:pt idx="76">
                  <c:v>91949.175377264182</c:v>
                </c:pt>
                <c:pt idx="77">
                  <c:v>96622.119617209042</c:v>
                </c:pt>
                <c:pt idx="78">
                  <c:v>101532.54731233489</c:v>
                </c:pt>
                <c:pt idx="79">
                  <c:v>106692.52759691524</c:v>
                </c:pt>
                <c:pt idx="80">
                  <c:v>112114.74297006629</c:v>
                </c:pt>
                <c:pt idx="81">
                  <c:v>117812.52046752947</c:v>
                </c:pt>
                <c:pt idx="82">
                  <c:v>123799.86441763361</c:v>
                </c:pt>
                <c:pt idx="83">
                  <c:v>130091.49086194625</c:v>
                </c:pt>
                <c:pt idx="84">
                  <c:v>136702.86372521488</c:v>
                </c:pt>
                <c:pt idx="85">
                  <c:v>143650.23282349895</c:v>
                </c:pt>
                <c:pt idx="86">
                  <c:v>150950.67380391137</c:v>
                </c:pt>
                <c:pt idx="87">
                  <c:v>158622.13011413513</c:v>
                </c:pt>
                <c:pt idx="88">
                  <c:v>166683.45710487085</c:v>
                </c:pt>
                <c:pt idx="89">
                  <c:v>175154.46837361244</c:v>
                </c:pt>
                <c:pt idx="90">
                  <c:v>184055.98446365734</c:v>
                </c:pt>
                <c:pt idx="91">
                  <c:v>193409.88403804653</c:v>
                </c:pt>
                <c:pt idx="92">
                  <c:v>203239.15765421285</c:v>
                </c:pt>
                <c:pt idx="93">
                  <c:v>213567.96427150781</c:v>
                </c:pt>
                <c:pt idx="94">
                  <c:v>224421.69063049438</c:v>
                </c:pt>
                <c:pt idx="95">
                  <c:v>235827.01364995199</c:v>
                </c:pt>
                <c:pt idx="96">
                  <c:v>247811.96599495612</c:v>
                </c:pt>
                <c:pt idx="97">
                  <c:v>260406.00497719023</c:v>
                </c:pt>
                <c:pt idx="98">
                  <c:v>273640.08495683625</c:v>
                </c:pt>
                <c:pt idx="99">
                  <c:v>287546.73342399858</c:v>
                </c:pt>
                <c:pt idx="100">
                  <c:v>302160.13094665739</c:v>
                </c:pt>
                <c:pt idx="101">
                  <c:v>317516.19518165319</c:v>
                </c:pt>
                <c:pt idx="102">
                  <c:v>333652.66915518919</c:v>
                </c:pt>
                <c:pt idx="103">
                  <c:v>350609.21402983187</c:v>
                </c:pt>
                <c:pt idx="104">
                  <c:v>368427.50658601947</c:v>
                </c:pt>
                <c:pt idx="105">
                  <c:v>387151.34165767248</c:v>
                </c:pt>
                <c:pt idx="106">
                  <c:v>406826.73977367865</c:v>
                </c:pt>
                <c:pt idx="107">
                  <c:v>427502.06026982126</c:v>
                </c:pt>
                <c:pt idx="108">
                  <c:v>449228.12014916178</c:v>
                </c:pt>
                <c:pt idx="109">
                  <c:v>472058.31898302044</c:v>
                </c:pt>
                <c:pt idx="110">
                  <c:v>496048.77015954291</c:v>
                </c:pt>
                <c:pt idx="111">
                  <c:v>521258.43880244339</c:v>
                </c:pt>
                <c:pt idx="112">
                  <c:v>547749.28669890878</c:v>
                </c:pt>
                <c:pt idx="113">
                  <c:v>575586.42459287704</c:v>
                </c:pt>
                <c:pt idx="114">
                  <c:v>604838.27221800329</c:v>
                </c:pt>
                <c:pt idx="115">
                  <c:v>635576.72646365361</c:v>
                </c:pt>
                <c:pt idx="116">
                  <c:v>667877.3380872542</c:v>
                </c:pt>
                <c:pt idx="117">
                  <c:v>701819.49740732822</c:v>
                </c:pt>
                <c:pt idx="118">
                  <c:v>737486.62943363131</c:v>
                </c:pt>
                <c:pt idx="119">
                  <c:v>774966.39891398244</c:v>
                </c:pt>
                <c:pt idx="120">
                  <c:v>814350.92580177158</c:v>
                </c:pt>
                <c:pt idx="121">
                  <c:v>855737.01167372917</c:v>
                </c:pt>
                <c:pt idx="122">
                  <c:v>899226.37765446154</c:v>
                </c:pt>
                <c:pt idx="123">
                  <c:v>944925.914432536</c:v>
                </c:pt>
                <c:pt idx="124">
                  <c:v>992947.94498262159</c:v>
                </c:pt>
                <c:pt idx="125">
                  <c:v>1043410.500639417</c:v>
                </c:pt>
                <c:pt idx="126">
                  <c:v>1096437.6112019175</c:v>
                </c:pt>
                <c:pt idx="127">
                  <c:v>1152159.6097810564</c:v>
                </c:pt>
                <c:pt idx="128">
                  <c:v>1210713.4531399908</c:v>
                </c:pt>
                <c:pt idx="129">
                  <c:v>1272243.0583143858</c:v>
                </c:pt>
                <c:pt idx="130">
                  <c:v>1336899.6563400605</c:v>
                </c:pt>
                <c:pt idx="131">
                  <c:v>1404842.1639574077</c:v>
                </c:pt>
                <c:pt idx="132">
                  <c:v>1476237.5742061837</c:v>
                </c:pt>
                <c:pt idx="133">
                  <c:v>1551261.3668706985</c:v>
                </c:pt>
                <c:pt idx="134">
                  <c:v>1630097.9397842153</c:v>
                </c:pt>
                <c:pt idx="135">
                  <c:v>1712941.062052652</c:v>
                </c:pt>
                <c:pt idx="136">
                  <c:v>1799994.3503115394</c:v>
                </c:pt>
                <c:pt idx="137">
                  <c:v>1891471.769186809</c:v>
                </c:pt>
                <c:pt idx="138">
                  <c:v>1987598.1571894719</c:v>
                </c:pt>
                <c:pt idx="139">
                  <c:v>2088609.7793367668</c:v>
                </c:pt>
                <c:pt idx="140">
                  <c:v>2194754.9078580341</c:v>
                </c:pt>
                <c:pt idx="141">
                  <c:v>2306294.4324126155</c:v>
                </c:pt>
                <c:pt idx="142">
                  <c:v>2423502.5013196073</c:v>
                </c:pt>
                <c:pt idx="143">
                  <c:v>2546667.1953755114</c:v>
                </c:pt>
                <c:pt idx="144">
                  <c:v>2676091.2359159454</c:v>
                </c:pt>
                <c:pt idx="145">
                  <c:v>2812092.7288617156</c:v>
                </c:pt>
                <c:pt idx="146">
                  <c:v>2955005.9465780156</c:v>
                </c:pt>
                <c:pt idx="147">
                  <c:v>3105182.1494684541</c:v>
                </c:pt>
                <c:pt idx="148">
                  <c:v>3262990.4493232686</c:v>
                </c:pt>
                <c:pt idx="149">
                  <c:v>3428818.7165437113</c:v>
                </c:pt>
                <c:pt idx="150">
                  <c:v>3603074.5334724393</c:v>
                </c:pt>
                <c:pt idx="151">
                  <c:v>3786186.1961730625</c:v>
                </c:pt>
                <c:pt idx="152">
                  <c:v>3978603.7671210719</c:v>
                </c:pt>
                <c:pt idx="153">
                  <c:v>4180800.1813935204</c:v>
                </c:pt>
                <c:pt idx="154">
                  <c:v>4393272.4090763144</c:v>
                </c:pt>
                <c:pt idx="155">
                  <c:v>4616542.676746144</c:v>
                </c:pt>
                <c:pt idx="156">
                  <c:v>4851159.7510292782</c:v>
                </c:pt>
                <c:pt idx="157">
                  <c:v>5097700.2873920435</c:v>
                </c:pt>
                <c:pt idx="158">
                  <c:v>5356770.2474781023</c:v>
                </c:pt>
                <c:pt idx="159">
                  <c:v>5629006.3884761678</c:v>
                </c:pt>
                <c:pt idx="160">
                  <c:v>5915077.8281787867</c:v>
                </c:pt>
                <c:pt idx="161">
                  <c:v>6215687.6895788945</c:v>
                </c:pt>
                <c:pt idx="162">
                  <c:v>6531574.8290463332</c:v>
                </c:pt>
                <c:pt idx="163">
                  <c:v>6863515.6523319324</c:v>
                </c:pt>
                <c:pt idx="164">
                  <c:v>7212326.0228626328</c:v>
                </c:pt>
                <c:pt idx="165">
                  <c:v>7578863.2670179941</c:v>
                </c:pt>
                <c:pt idx="166">
                  <c:v>7964028.2813167349</c:v>
                </c:pt>
                <c:pt idx="167">
                  <c:v>8165794.018014879</c:v>
                </c:pt>
                <c:pt idx="168">
                  <c:v>8165794.018014879</c:v>
                </c:pt>
                <c:pt idx="169">
                  <c:v>8165794.018014879</c:v>
                </c:pt>
                <c:pt idx="170">
                  <c:v>8165794.018014879</c:v>
                </c:pt>
                <c:pt idx="171">
                  <c:v>8165794.018014879</c:v>
                </c:pt>
                <c:pt idx="172">
                  <c:v>8165794.018014879</c:v>
                </c:pt>
                <c:pt idx="173">
                  <c:v>8165794.018014879</c:v>
                </c:pt>
                <c:pt idx="174">
                  <c:v>8165794.018014879</c:v>
                </c:pt>
                <c:pt idx="175">
                  <c:v>8165794.018014879</c:v>
                </c:pt>
                <c:pt idx="176">
                  <c:v>8165794.018014879</c:v>
                </c:pt>
                <c:pt idx="177">
                  <c:v>8165794.018014879</c:v>
                </c:pt>
                <c:pt idx="178">
                  <c:v>8165794.018014879</c:v>
                </c:pt>
                <c:pt idx="179">
                  <c:v>8165794.018014879</c:v>
                </c:pt>
                <c:pt idx="180">
                  <c:v>8165794.018014879</c:v>
                </c:pt>
                <c:pt idx="181">
                  <c:v>8165794.018014879</c:v>
                </c:pt>
                <c:pt idx="182">
                  <c:v>8165794.018014879</c:v>
                </c:pt>
                <c:pt idx="183">
                  <c:v>8165794.018014879</c:v>
                </c:pt>
                <c:pt idx="184">
                  <c:v>8165794.018014879</c:v>
                </c:pt>
                <c:pt idx="185">
                  <c:v>8165794.018014879</c:v>
                </c:pt>
                <c:pt idx="186">
                  <c:v>8165794.018014879</c:v>
                </c:pt>
                <c:pt idx="187">
                  <c:v>8165794.018014879</c:v>
                </c:pt>
                <c:pt idx="188">
                  <c:v>8165794.018014879</c:v>
                </c:pt>
                <c:pt idx="189">
                  <c:v>8165794.018014879</c:v>
                </c:pt>
                <c:pt idx="190">
                  <c:v>8165794.018014879</c:v>
                </c:pt>
                <c:pt idx="191">
                  <c:v>8165794.018014879</c:v>
                </c:pt>
                <c:pt idx="192">
                  <c:v>8165794.018014879</c:v>
                </c:pt>
                <c:pt idx="193">
                  <c:v>8165794.018014879</c:v>
                </c:pt>
                <c:pt idx="194">
                  <c:v>8165794.018014879</c:v>
                </c:pt>
                <c:pt idx="195">
                  <c:v>8165794.018014879</c:v>
                </c:pt>
                <c:pt idx="196">
                  <c:v>8165794.018014879</c:v>
                </c:pt>
                <c:pt idx="197">
                  <c:v>8165794.018014879</c:v>
                </c:pt>
                <c:pt idx="198">
                  <c:v>8165794.018014879</c:v>
                </c:pt>
                <c:pt idx="199">
                  <c:v>8165794.018014879</c:v>
                </c:pt>
                <c:pt idx="200">
                  <c:v>8165794.018014879</c:v>
                </c:pt>
                <c:pt idx="201">
                  <c:v>8165794.018014879</c:v>
                </c:pt>
                <c:pt idx="202">
                  <c:v>8165794.018014879</c:v>
                </c:pt>
                <c:pt idx="203">
                  <c:v>8165794.018014879</c:v>
                </c:pt>
                <c:pt idx="204">
                  <c:v>8165794.018014879</c:v>
                </c:pt>
                <c:pt idx="205">
                  <c:v>8165794.018014879</c:v>
                </c:pt>
                <c:pt idx="206">
                  <c:v>8165794.018014879</c:v>
                </c:pt>
                <c:pt idx="207">
                  <c:v>8165794.018014879</c:v>
                </c:pt>
                <c:pt idx="208">
                  <c:v>8165794.018014879</c:v>
                </c:pt>
                <c:pt idx="209">
                  <c:v>8165794.018014879</c:v>
                </c:pt>
                <c:pt idx="210">
                  <c:v>8165794.018014879</c:v>
                </c:pt>
                <c:pt idx="211">
                  <c:v>8165794.018014879</c:v>
                </c:pt>
                <c:pt idx="212">
                  <c:v>8165794.018014879</c:v>
                </c:pt>
                <c:pt idx="213">
                  <c:v>8165794.018014879</c:v>
                </c:pt>
                <c:pt idx="214">
                  <c:v>8165794.018014879</c:v>
                </c:pt>
                <c:pt idx="215">
                  <c:v>8165794.018014879</c:v>
                </c:pt>
                <c:pt idx="216">
                  <c:v>8165794.018014879</c:v>
                </c:pt>
                <c:pt idx="217">
                  <c:v>8165794.018014879</c:v>
                </c:pt>
                <c:pt idx="218">
                  <c:v>8165794.018014879</c:v>
                </c:pt>
                <c:pt idx="219">
                  <c:v>8165794.018014879</c:v>
                </c:pt>
                <c:pt idx="220">
                  <c:v>8165794.018014879</c:v>
                </c:pt>
                <c:pt idx="221">
                  <c:v>8165794.018014879</c:v>
                </c:pt>
                <c:pt idx="222">
                  <c:v>8165794.018014879</c:v>
                </c:pt>
                <c:pt idx="223">
                  <c:v>8165794.018014879</c:v>
                </c:pt>
                <c:pt idx="224">
                  <c:v>8165794.018014879</c:v>
                </c:pt>
                <c:pt idx="225">
                  <c:v>8165794.018014879</c:v>
                </c:pt>
                <c:pt idx="226">
                  <c:v>8165794.018014879</c:v>
                </c:pt>
                <c:pt idx="227">
                  <c:v>8165794.018014879</c:v>
                </c:pt>
                <c:pt idx="228">
                  <c:v>8165794.018014879</c:v>
                </c:pt>
                <c:pt idx="229">
                  <c:v>8165794.018014879</c:v>
                </c:pt>
                <c:pt idx="230">
                  <c:v>8165794.018014879</c:v>
                </c:pt>
                <c:pt idx="231">
                  <c:v>8165794.018014879</c:v>
                </c:pt>
                <c:pt idx="232">
                  <c:v>8165794.018014879</c:v>
                </c:pt>
                <c:pt idx="233">
                  <c:v>8165794.018014879</c:v>
                </c:pt>
                <c:pt idx="234">
                  <c:v>8165794.018014879</c:v>
                </c:pt>
                <c:pt idx="235">
                  <c:v>8165794.018014879</c:v>
                </c:pt>
                <c:pt idx="236">
                  <c:v>8165794.018014879</c:v>
                </c:pt>
                <c:pt idx="237">
                  <c:v>8165794.018014879</c:v>
                </c:pt>
                <c:pt idx="238">
                  <c:v>8165794.018014879</c:v>
                </c:pt>
                <c:pt idx="239">
                  <c:v>8165794.018014879</c:v>
                </c:pt>
                <c:pt idx="240">
                  <c:v>8165794.018014879</c:v>
                </c:pt>
                <c:pt idx="241">
                  <c:v>8165794.018014879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1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35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6219.69108448946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44235.358617601683</c:v>
                </c:pt>
                <c:pt idx="38">
                  <c:v>46483.441467783821</c:v>
                </c:pt>
                <c:pt idx="39">
                  <c:v>48845.774019092423</c:v>
                </c:pt>
                <c:pt idx="40">
                  <c:v>51328.162549621928</c:v>
                </c:pt>
                <c:pt idx="41">
                  <c:v>53936.708418022579</c:v>
                </c:pt>
                <c:pt idx="42">
                  <c:v>56677.82305977396</c:v>
                </c:pt>
                <c:pt idx="43">
                  <c:v>59558.243745583321</c:v>
                </c:pt>
                <c:pt idx="44">
                  <c:v>62585.050140640698</c:v>
                </c:pt>
                <c:pt idx="45">
                  <c:v>65765.681705431023</c:v>
                </c:pt>
                <c:pt idx="46">
                  <c:v>69107.955980872008</c:v>
                </c:pt>
                <c:pt idx="47">
                  <c:v>72620.087802720082</c:v>
                </c:pt>
                <c:pt idx="48">
                  <c:v>76310.709492470662</c:v>
                </c:pt>
                <c:pt idx="49">
                  <c:v>80188.892074379066</c:v>
                </c:pt>
                <c:pt idx="50">
                  <c:v>84264.167570750564</c:v>
                </c:pt>
                <c:pt idx="51">
                  <c:v>88546.552430298208</c:v>
                </c:pt>
                <c:pt idx="52">
                  <c:v>93046.572147152023</c:v>
                </c:pt>
                <c:pt idx="53">
                  <c:v>97775.287131029516</c:v>
                </c:pt>
                <c:pt idx="54">
                  <c:v>102744.31989215284</c:v>
                </c:pt>
                <c:pt idx="55">
                  <c:v>107965.88360772918</c:v>
                </c:pt>
                <c:pt idx="56">
                  <c:v>113452.81214020675</c:v>
                </c:pt>
                <c:pt idx="57">
                  <c:v>119218.59158108704</c:v>
                </c:pt>
                <c:pt idx="58">
                  <c:v>125277.39339782341</c:v>
                </c:pt>
                <c:pt idx="59">
                  <c:v>131644.10926527661</c:v>
                </c:pt>
                <c:pt idx="60">
                  <c:v>138334.38766733778</c:v>
                </c:pt>
                <c:pt idx="61">
                  <c:v>145364.67235868069</c:v>
                </c:pt>
                <c:pt idx="62">
                  <c:v>152752.24278117664</c:v>
                </c:pt>
                <c:pt idx="63">
                  <c:v>160515.25653430982</c:v>
                </c:pt>
                <c:pt idx="64">
                  <c:v>168672.79400397965</c:v>
                </c:pt>
                <c:pt idx="65">
                  <c:v>177244.90525938082</c:v>
                </c:pt>
                <c:pt idx="66">
                  <c:v>186252.65933322752</c:v>
                </c:pt>
                <c:pt idx="67">
                  <c:v>195718.19600644521</c:v>
                </c:pt>
                <c:pt idx="68">
                  <c:v>205664.78022460951</c:v>
                </c:pt>
                <c:pt idx="69">
                  <c:v>216116.85927988021</c:v>
                </c:pt>
                <c:pt idx="70">
                  <c:v>227100.12289897521</c:v>
                </c:pt>
                <c:pt idx="71">
                  <c:v>238641.56638487231</c:v>
                </c:pt>
                <c:pt idx="72">
                  <c:v>250769.5569674322</c:v>
                </c:pt>
                <c:pt idx="73">
                  <c:v>263513.90352602286</c:v>
                </c:pt>
                <c:pt idx="74">
                  <c:v>276905.92985551391</c:v>
                </c:pt>
                <c:pt idx="75">
                  <c:v>290978.55165571824</c:v>
                </c:pt>
                <c:pt idx="76">
                  <c:v>305766.3574335099</c:v>
                </c:pt>
                <c:pt idx="77">
                  <c:v>321305.6935164645</c:v>
                </c:pt>
                <c:pt idx="78">
                  <c:v>337634.75338697323</c:v>
                </c:pt>
                <c:pt idx="79">
                  <c:v>354793.67155640124</c:v>
                </c:pt>
                <c:pt idx="80">
                  <c:v>372824.62221001985</c:v>
                </c:pt>
                <c:pt idx="81">
                  <c:v>391771.92286516761</c:v>
                </c:pt>
                <c:pt idx="82">
                  <c:v>411682.14329741721</c:v>
                </c:pt>
                <c:pt idx="83">
                  <c:v>432604.2200024738</c:v>
                </c:pt>
                <c:pt idx="84">
                  <c:v>454589.57647513505</c:v>
                </c:pt>
                <c:pt idx="85">
                  <c:v>477692.24960094225</c:v>
                </c:pt>
                <c:pt idx="86">
                  <c:v>501969.02247117483</c:v>
                </c:pt>
                <c:pt idx="87">
                  <c:v>527479.56394762872</c:v>
                </c:pt>
                <c:pt idx="88">
                  <c:v>554286.57532020903</c:v>
                </c:pt>
                <c:pt idx="89">
                  <c:v>582455.94441780064</c:v>
                </c:pt>
                <c:pt idx="90">
                  <c:v>612056.90755119931</c:v>
                </c:pt>
                <c:pt idx="91">
                  <c:v>643162.219686136</c:v>
                </c:pt>
                <c:pt idx="92">
                  <c:v>675848.33326465567</c:v>
                </c:pt>
                <c:pt idx="93">
                  <c:v>710195.5861143677</c:v>
                </c:pt>
                <c:pt idx="94">
                  <c:v>746288.3989074229</c:v>
                </c:pt>
                <c:pt idx="95">
                  <c:v>784215.48265454278</c:v>
                </c:pt>
                <c:pt idx="96">
                  <c:v>824070.05674409191</c:v>
                </c:pt>
                <c:pt idx="97">
                  <c:v>865950.07806210278</c:v>
                </c:pt>
                <c:pt idx="98">
                  <c:v>909958.48175639706</c:v>
                </c:pt>
                <c:pt idx="99">
                  <c:v>956203.4342365684</c:v>
                </c:pt>
                <c:pt idx="100">
                  <c:v>1004798.5990316636</c:v>
                </c:pt>
                <c:pt idx="101">
                  <c:v>1055863.4161590033</c:v>
                </c:pt>
                <c:pt idx="102">
                  <c:v>1109523.3956907906</c:v>
                </c:pt>
                <c:pt idx="103">
                  <c:v>1165910.4262400537</c:v>
                </c:pt>
                <c:pt idx="104">
                  <c:v>1225163.0991241357</c:v>
                </c:pt>
                <c:pt idx="105">
                  <c:v>1287427.0490024807</c:v>
                </c:pt>
                <c:pt idx="106">
                  <c:v>1352855.3118259548</c:v>
                </c:pt>
                <c:pt idx="107">
                  <c:v>1421608.7009774912</c:v>
                </c:pt>
                <c:pt idx="108">
                  <c:v>1493856.2025285587</c:v>
                </c:pt>
                <c:pt idx="109">
                  <c:v>1569775.3905829391</c:v>
                </c:pt>
                <c:pt idx="110">
                  <c:v>1649552.8637286695</c:v>
                </c:pt>
                <c:pt idx="111">
                  <c:v>1733384.7036708842</c:v>
                </c:pt>
                <c:pt idx="112">
                  <c:v>1821476.9571728143</c:v>
                </c:pt>
                <c:pt idx="113">
                  <c:v>1914046.1424894847</c:v>
                </c:pt>
                <c:pt idx="114">
                  <c:v>2011319.7815388516</c:v>
                </c:pt>
                <c:pt idx="115">
                  <c:v>2113536.9591183811</c:v>
                </c:pt>
                <c:pt idx="116">
                  <c:v>2220948.9105415465</c:v>
                </c:pt>
                <c:pt idx="117">
                  <c:v>2333819.6391385659</c:v>
                </c:pt>
                <c:pt idx="118">
                  <c:v>2452426.5651391158</c:v>
                </c:pt>
                <c:pt idx="119">
                  <c:v>2577061.2075318769</c:v>
                </c:pt>
                <c:pt idx="120">
                  <c:v>2708029.9005768294</c:v>
                </c:pt>
                <c:pt idx="121">
                  <c:v>2845654.5467313826</c:v>
                </c:pt>
                <c:pt idx="122">
                  <c:v>2990273.4078409229</c:v>
                </c:pt>
                <c:pt idx="123">
                  <c:v>3142241.9365384155</c:v>
                </c:pt>
                <c:pt idx="124">
                  <c:v>3301933.6498965225</c:v>
                </c:pt>
                <c:pt idx="125">
                  <c:v>3469741.0474795499</c:v>
                </c:pt>
                <c:pt idx="126">
                  <c:v>3646076.5760516631</c:v>
                </c:pt>
                <c:pt idx="127">
                  <c:v>3831373.6433124901</c:v>
                </c:pt>
                <c:pt idx="128">
                  <c:v>4026087.6831517275</c:v>
                </c:pt>
                <c:pt idx="129">
                  <c:v>4230697.2750409963</c:v>
                </c:pt>
                <c:pt idx="130">
                  <c:v>4445705.3203142509</c:v>
                </c:pt>
                <c:pt idx="131">
                  <c:v>4671640.2782278759</c:v>
                </c:pt>
                <c:pt idx="132">
                  <c:v>4909057.4648385262</c:v>
                </c:pt>
                <c:pt idx="133">
                  <c:v>5158540.4178911727</c:v>
                </c:pt>
                <c:pt idx="134">
                  <c:v>5420702.3310720474</c:v>
                </c:pt>
                <c:pt idx="135">
                  <c:v>5696187.5611516871</c:v>
                </c:pt>
                <c:pt idx="136">
                  <c:v>5985673.2117224159</c:v>
                </c:pt>
                <c:pt idx="137">
                  <c:v>6289870.7974228607</c:v>
                </c:pt>
                <c:pt idx="138">
                  <c:v>6609527.9927399401</c:v>
                </c:pt>
                <c:pt idx="139">
                  <c:v>6945430.4696866274</c:v>
                </c:pt>
                <c:pt idx="140">
                  <c:v>7298403.8288722364</c:v>
                </c:pt>
                <c:pt idx="141">
                  <c:v>7669315.6287115309</c:v>
                </c:pt>
                <c:pt idx="142">
                  <c:v>8059077.517760165</c:v>
                </c:pt>
                <c:pt idx="143">
                  <c:v>8468647.4754174296</c:v>
                </c:pt>
                <c:pt idx="144">
                  <c:v>8899032.166503638</c:v>
                </c:pt>
                <c:pt idx="145">
                  <c:v>9351289.4154993668</c:v>
                </c:pt>
                <c:pt idx="146">
                  <c:v>9826530.8065278735</c:v>
                </c:pt>
                <c:pt idx="147">
                  <c:v>10325924.415471096</c:v>
                </c:pt>
                <c:pt idx="148">
                  <c:v>10850697.680934364</c:v>
                </c:pt>
                <c:pt idx="149">
                  <c:v>11402140.421116272</c:v>
                </c:pt>
                <c:pt idx="150">
                  <c:v>11981608.003998723</c:v>
                </c:pt>
                <c:pt idx="151">
                  <c:v>12590524.678649046</c:v>
                </c:pt>
                <c:pt idx="152">
                  <c:v>13230387.075822044</c:v>
                </c:pt>
                <c:pt idx="153">
                  <c:v>13902767.88646595</c:v>
                </c:pt>
                <c:pt idx="154">
                  <c:v>14609319.727173544</c:v>
                </c:pt>
                <c:pt idx="155">
                  <c:v>15351779.202079166</c:v>
                </c:pt>
                <c:pt idx="156">
                  <c:v>16131971.171185171</c:v>
                </c:pt>
                <c:pt idx="157">
                  <c:v>16951813.235608798</c:v>
                </c:pt>
                <c:pt idx="158">
                  <c:v>17813320.450773515</c:v>
                </c:pt>
                <c:pt idx="159">
                  <c:v>18718610.279129241</c:v>
                </c:pt>
                <c:pt idx="160">
                  <c:v>19669907.794574477</c:v>
                </c:pt>
                <c:pt idx="161">
                  <c:v>20669551.151372116</c:v>
                </c:pt>
                <c:pt idx="162">
                  <c:v>21719997.331000745</c:v>
                </c:pt>
                <c:pt idx="163">
                  <c:v>22823828.18106636</c:v>
                </c:pt>
                <c:pt idx="164">
                  <c:v>23983756.761117306</c:v>
                </c:pt>
                <c:pt idx="165">
                  <c:v>25202634.010959547</c:v>
                </c:pt>
                <c:pt idx="166">
                  <c:v>26483455.757862046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46305.600000000006</c:v>
                </c:pt>
                <c:pt idx="38">
                  <c:v>50936.160000000011</c:v>
                </c:pt>
                <c:pt idx="39">
                  <c:v>56029.77600000002</c:v>
                </c:pt>
                <c:pt idx="40">
                  <c:v>61632.753600000025</c:v>
                </c:pt>
                <c:pt idx="41">
                  <c:v>67796.02896000004</c:v>
                </c:pt>
                <c:pt idx="42">
                  <c:v>74575.631856000051</c:v>
                </c:pt>
                <c:pt idx="43">
                  <c:v>82033.195041600062</c:v>
                </c:pt>
                <c:pt idx="44">
                  <c:v>90236.514545760074</c:v>
                </c:pt>
                <c:pt idx="45">
                  <c:v>99260.166000336088</c:v>
                </c:pt>
                <c:pt idx="46">
                  <c:v>109186.18260036971</c:v>
                </c:pt>
                <c:pt idx="47">
                  <c:v>120104.80086040669</c:v>
                </c:pt>
                <c:pt idx="48">
                  <c:v>132115.28094644737</c:v>
                </c:pt>
                <c:pt idx="49">
                  <c:v>145326.80904109211</c:v>
                </c:pt>
                <c:pt idx="50">
                  <c:v>159859.48994520135</c:v>
                </c:pt>
                <c:pt idx="51">
                  <c:v>175845.4389397215</c:v>
                </c:pt>
                <c:pt idx="52">
                  <c:v>193429.98283369368</c:v>
                </c:pt>
                <c:pt idx="53">
                  <c:v>212772.98111706306</c:v>
                </c:pt>
                <c:pt idx="54">
                  <c:v>234050.27922876939</c:v>
                </c:pt>
                <c:pt idx="55">
                  <c:v>257455.30715164635</c:v>
                </c:pt>
                <c:pt idx="56">
                  <c:v>283200.83786681102</c:v>
                </c:pt>
                <c:pt idx="57">
                  <c:v>311520.92165349214</c:v>
                </c:pt>
                <c:pt idx="58">
                  <c:v>342673.01381884137</c:v>
                </c:pt>
                <c:pt idx="59">
                  <c:v>376940.31520072551</c:v>
                </c:pt>
                <c:pt idx="60">
                  <c:v>414634.34672079812</c:v>
                </c:pt>
                <c:pt idx="61">
                  <c:v>456097.78139287798</c:v>
                </c:pt>
                <c:pt idx="62">
                  <c:v>501707.55953216582</c:v>
                </c:pt>
                <c:pt idx="63">
                  <c:v>551878.31548538245</c:v>
                </c:pt>
                <c:pt idx="64">
                  <c:v>607066.14703392074</c:v>
                </c:pt>
                <c:pt idx="65">
                  <c:v>667772.76173731289</c:v>
                </c:pt>
                <c:pt idx="66">
                  <c:v>734550.0379110442</c:v>
                </c:pt>
                <c:pt idx="67">
                  <c:v>808005.04170214874</c:v>
                </c:pt>
                <c:pt idx="68">
                  <c:v>888805.54587236373</c:v>
                </c:pt>
                <c:pt idx="69">
                  <c:v>977686.10045960022</c:v>
                </c:pt>
                <c:pt idx="70">
                  <c:v>1075454.7105055603</c:v>
                </c:pt>
                <c:pt idx="71">
                  <c:v>1183000.1815561163</c:v>
                </c:pt>
                <c:pt idx="72">
                  <c:v>1301300.1997117281</c:v>
                </c:pt>
                <c:pt idx="73">
                  <c:v>1431430.2196829012</c:v>
                </c:pt>
                <c:pt idx="74">
                  <c:v>1574573.2416511914</c:v>
                </c:pt>
                <c:pt idx="75">
                  <c:v>1732030.5658163107</c:v>
                </c:pt>
                <c:pt idx="76">
                  <c:v>1905233.622397942</c:v>
                </c:pt>
                <c:pt idx="77">
                  <c:v>2095756.9846377363</c:v>
                </c:pt>
                <c:pt idx="78">
                  <c:v>2305332.6831015102</c:v>
                </c:pt>
                <c:pt idx="79">
                  <c:v>2535865.9514116612</c:v>
                </c:pt>
                <c:pt idx="80">
                  <c:v>2789452.5465528276</c:v>
                </c:pt>
                <c:pt idx="81">
                  <c:v>3068397.8012081105</c:v>
                </c:pt>
                <c:pt idx="82">
                  <c:v>3375237.581328922</c:v>
                </c:pt>
                <c:pt idx="83">
                  <c:v>3712761.3394618146</c:v>
                </c:pt>
                <c:pt idx="84">
                  <c:v>4084037.4734079964</c:v>
                </c:pt>
                <c:pt idx="85">
                  <c:v>4492441.2207487961</c:v>
                </c:pt>
                <c:pt idx="86">
                  <c:v>4941685.3428236758</c:v>
                </c:pt>
                <c:pt idx="87">
                  <c:v>5435853.8771060435</c:v>
                </c:pt>
                <c:pt idx="88">
                  <c:v>5979439.2648166483</c:v>
                </c:pt>
                <c:pt idx="89">
                  <c:v>6577383.1912983134</c:v>
                </c:pt>
                <c:pt idx="90">
                  <c:v>7235121.5104281455</c:v>
                </c:pt>
                <c:pt idx="91">
                  <c:v>7958633.6614709608</c:v>
                </c:pt>
                <c:pt idx="92">
                  <c:v>8754497.027618058</c:v>
                </c:pt>
                <c:pt idx="93">
                  <c:v>9629946.7303798646</c:v>
                </c:pt>
                <c:pt idx="94">
                  <c:v>10592941.403417852</c:v>
                </c:pt>
                <c:pt idx="95">
                  <c:v>11652235.543759638</c:v>
                </c:pt>
                <c:pt idx="96">
                  <c:v>12817459.098135604</c:v>
                </c:pt>
                <c:pt idx="97">
                  <c:v>14099205.007949166</c:v>
                </c:pt>
                <c:pt idx="98">
                  <c:v>15509125.508744083</c:v>
                </c:pt>
                <c:pt idx="99">
                  <c:v>17060038.059618492</c:v>
                </c:pt>
                <c:pt idx="100">
                  <c:v>18766041.865580343</c:v>
                </c:pt>
                <c:pt idx="101">
                  <c:v>20642646.052138377</c:v>
                </c:pt>
                <c:pt idx="102">
                  <c:v>22706910.657352217</c:v>
                </c:pt>
                <c:pt idx="103">
                  <c:v>24977601.723087441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52620</c:v>
                </c:pt>
                <c:pt idx="38">
                  <c:v>65775</c:v>
                </c:pt>
                <c:pt idx="39">
                  <c:v>82218.75</c:v>
                </c:pt>
                <c:pt idx="40">
                  <c:v>102773.4375</c:v>
                </c:pt>
                <c:pt idx="41">
                  <c:v>128466.796875</c:v>
                </c:pt>
                <c:pt idx="42">
                  <c:v>160583.49609375</c:v>
                </c:pt>
                <c:pt idx="43">
                  <c:v>200729.3701171875</c:v>
                </c:pt>
                <c:pt idx="44">
                  <c:v>250911.71264648438</c:v>
                </c:pt>
                <c:pt idx="45">
                  <c:v>313639.64080810547</c:v>
                </c:pt>
                <c:pt idx="46">
                  <c:v>392049.55101013184</c:v>
                </c:pt>
                <c:pt idx="47">
                  <c:v>490061.93876266479</c:v>
                </c:pt>
                <c:pt idx="48">
                  <c:v>612577.42345333099</c:v>
                </c:pt>
                <c:pt idx="49">
                  <c:v>765721.77931666374</c:v>
                </c:pt>
                <c:pt idx="50">
                  <c:v>957152.22414582968</c:v>
                </c:pt>
                <c:pt idx="51">
                  <c:v>1196440.2801822871</c:v>
                </c:pt>
                <c:pt idx="52">
                  <c:v>1495550.3502278589</c:v>
                </c:pt>
                <c:pt idx="53">
                  <c:v>1869437.9377848236</c:v>
                </c:pt>
                <c:pt idx="54">
                  <c:v>2336797.4222310297</c:v>
                </c:pt>
                <c:pt idx="55">
                  <c:v>2920996.7777887871</c:v>
                </c:pt>
                <c:pt idx="56">
                  <c:v>3651245.9722359842</c:v>
                </c:pt>
                <c:pt idx="57">
                  <c:v>4564057.4652949804</c:v>
                </c:pt>
                <c:pt idx="58">
                  <c:v>5705071.8316187253</c:v>
                </c:pt>
                <c:pt idx="59">
                  <c:v>7131339.7895234069</c:v>
                </c:pt>
                <c:pt idx="60">
                  <c:v>8914174.7369042579</c:v>
                </c:pt>
                <c:pt idx="61">
                  <c:v>11142718.421130322</c:v>
                </c:pt>
                <c:pt idx="62">
                  <c:v>13928398.026412902</c:v>
                </c:pt>
                <c:pt idx="63">
                  <c:v>17410497.533016127</c:v>
                </c:pt>
                <c:pt idx="64">
                  <c:v>21763121.916270159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58934.399999999994</c:v>
                </c:pt>
                <c:pt idx="38">
                  <c:v>82508.159999999989</c:v>
                </c:pt>
                <c:pt idx="39">
                  <c:v>115511.42399999997</c:v>
                </c:pt>
                <c:pt idx="40">
                  <c:v>161715.99359999996</c:v>
                </c:pt>
                <c:pt idx="41">
                  <c:v>226402.39103999993</c:v>
                </c:pt>
                <c:pt idx="42">
                  <c:v>316963.34745599987</c:v>
                </c:pt>
                <c:pt idx="43">
                  <c:v>443748.68643839977</c:v>
                </c:pt>
                <c:pt idx="44">
                  <c:v>621248.16101375967</c:v>
                </c:pt>
                <c:pt idx="45">
                  <c:v>869747.42541926354</c:v>
                </c:pt>
                <c:pt idx="46">
                  <c:v>1217646.3955869689</c:v>
                </c:pt>
                <c:pt idx="47">
                  <c:v>1704704.9538217564</c:v>
                </c:pt>
                <c:pt idx="48">
                  <c:v>2386586.9353504586</c:v>
                </c:pt>
                <c:pt idx="49">
                  <c:v>3341221.709490642</c:v>
                </c:pt>
                <c:pt idx="50">
                  <c:v>4677710.3932868987</c:v>
                </c:pt>
                <c:pt idx="51">
                  <c:v>6548794.5506016575</c:v>
                </c:pt>
                <c:pt idx="52">
                  <c:v>9168312.370842319</c:v>
                </c:pt>
                <c:pt idx="53">
                  <c:v>12835637.319179246</c:v>
                </c:pt>
                <c:pt idx="54">
                  <c:v>17969892.246850945</c:v>
                </c:pt>
                <c:pt idx="55">
                  <c:v>25157849.145591322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2926</c:v>
                </c:pt>
                <c:pt idx="29">
                  <c:v>3611</c:v>
                </c:pt>
                <c:pt idx="30">
                  <c:v>4320</c:v>
                </c:pt>
                <c:pt idx="31">
                  <c:v>4943</c:v>
                </c:pt>
                <c:pt idx="32">
                  <c:v>5385</c:v>
                </c:pt>
                <c:pt idx="33">
                  <c:v>6171</c:v>
                </c:pt>
                <c:pt idx="34">
                  <c:v>7111</c:v>
                </c:pt>
                <c:pt idx="35">
                  <c:v>7993</c:v>
                </c:pt>
                <c:pt idx="36">
                  <c:v>8974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0.12976560975397175</c:v>
                </c:pt>
                <c:pt idx="29">
                  <c:v>0.12319967154950169</c:v>
                </c:pt>
                <c:pt idx="30">
                  <c:v>0.11965038954424394</c:v>
                </c:pt>
                <c:pt idx="31">
                  <c:v>0.11633098042565278</c:v>
                </c:pt>
                <c:pt idx="32">
                  <c:v>0.10499515387393028</c:v>
                </c:pt>
                <c:pt idx="33">
                  <c:v>8.7314550914842373E-2</c:v>
                </c:pt>
                <c:pt idx="34">
                  <c:v>6.6556071993487967E-2</c:v>
                </c:pt>
                <c:pt idx="35">
                  <c:v>5.2636688894722582E-2</c:v>
                </c:pt>
                <c:pt idx="36">
                  <c:v>5.0820947776550884E-2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0.24710512562759704</c:v>
                </c:pt>
                <c:pt idx="29">
                  <c:v>0.24274512204832818</c:v>
                </c:pt>
                <c:pt idx="30">
                  <c:v>0.24178048258277851</c:v>
                </c:pt>
                <c:pt idx="31">
                  <c:v>0.23860222868620365</c:v>
                </c:pt>
                <c:pt idx="32">
                  <c:v>0.21844678971572992</c:v>
                </c:pt>
                <c:pt idx="33">
                  <c:v>0.18849588630301226</c:v>
                </c:pt>
                <c:pt idx="34">
                  <c:v>0.16192848273398316</c:v>
                </c:pt>
                <c:pt idx="35">
                  <c:v>0.14568580598017547</c:v>
                </c:pt>
                <c:pt idx="36">
                  <c:v>0.13425874879574842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44235.358617601683</c:v>
                </c:pt>
                <c:pt idx="38">
                  <c:v>46483.441467783821</c:v>
                </c:pt>
                <c:pt idx="39">
                  <c:v>48845.774019092423</c:v>
                </c:pt>
                <c:pt idx="40">
                  <c:v>51328.162549621928</c:v>
                </c:pt>
                <c:pt idx="41">
                  <c:v>53936.708418022579</c:v>
                </c:pt>
                <c:pt idx="42">
                  <c:v>56677.82305977396</c:v>
                </c:pt>
                <c:pt idx="43">
                  <c:v>59558.243745583321</c:v>
                </c:pt>
                <c:pt idx="44">
                  <c:v>62585.050140640698</c:v>
                </c:pt>
                <c:pt idx="45">
                  <c:v>65765.681705431023</c:v>
                </c:pt>
                <c:pt idx="46">
                  <c:v>69107.955980872008</c:v>
                </c:pt>
                <c:pt idx="47">
                  <c:v>72620.087802720082</c:v>
                </c:pt>
                <c:pt idx="48">
                  <c:v>76310.709492470662</c:v>
                </c:pt>
                <c:pt idx="49">
                  <c:v>80188.892074379066</c:v>
                </c:pt>
                <c:pt idx="50">
                  <c:v>84264.167570750564</c:v>
                </c:pt>
                <c:pt idx="51">
                  <c:v>88546.552430298208</c:v>
                </c:pt>
                <c:pt idx="52">
                  <c:v>93046.572147152023</c:v>
                </c:pt>
                <c:pt idx="53">
                  <c:v>97775.287131029516</c:v>
                </c:pt>
                <c:pt idx="54">
                  <c:v>102744.31989215284</c:v>
                </c:pt>
                <c:pt idx="55">
                  <c:v>107965.88360772918</c:v>
                </c:pt>
                <c:pt idx="56">
                  <c:v>113452.81214020675</c:v>
                </c:pt>
                <c:pt idx="57">
                  <c:v>119218.59158108704</c:v>
                </c:pt>
                <c:pt idx="58">
                  <c:v>125277.39339782341</c:v>
                </c:pt>
                <c:pt idx="59">
                  <c:v>131644.10926527661</c:v>
                </c:pt>
                <c:pt idx="60">
                  <c:v>138334.38766733778</c:v>
                </c:pt>
                <c:pt idx="61">
                  <c:v>145364.67235868069</c:v>
                </c:pt>
                <c:pt idx="62">
                  <c:v>152752.24278117664</c:v>
                </c:pt>
                <c:pt idx="63">
                  <c:v>160515.25653430982</c:v>
                </c:pt>
                <c:pt idx="64">
                  <c:v>168672.79400397965</c:v>
                </c:pt>
                <c:pt idx="65">
                  <c:v>177244.90525938082</c:v>
                </c:pt>
                <c:pt idx="66">
                  <c:v>186252.65933322752</c:v>
                </c:pt>
                <c:pt idx="67">
                  <c:v>195718.19600644521</c:v>
                </c:pt>
                <c:pt idx="68">
                  <c:v>205664.78022460951</c:v>
                </c:pt>
                <c:pt idx="69">
                  <c:v>216116.85927988021</c:v>
                </c:pt>
                <c:pt idx="70">
                  <c:v>227100.12289897521</c:v>
                </c:pt>
                <c:pt idx="71">
                  <c:v>238641.56638487231</c:v>
                </c:pt>
                <c:pt idx="72">
                  <c:v>250769.5569674322</c:v>
                </c:pt>
                <c:pt idx="73">
                  <c:v>263513.90352602286</c:v>
                </c:pt>
                <c:pt idx="74">
                  <c:v>276905.92985551391</c:v>
                </c:pt>
                <c:pt idx="75">
                  <c:v>290978.55165571824</c:v>
                </c:pt>
                <c:pt idx="76">
                  <c:v>305766.3574335099</c:v>
                </c:pt>
                <c:pt idx="77">
                  <c:v>321305.6935164645</c:v>
                </c:pt>
                <c:pt idx="78">
                  <c:v>337634.75338697323</c:v>
                </c:pt>
                <c:pt idx="79">
                  <c:v>354793.67155640124</c:v>
                </c:pt>
                <c:pt idx="80">
                  <c:v>372824.62221001985</c:v>
                </c:pt>
                <c:pt idx="81">
                  <c:v>391771.92286516761</c:v>
                </c:pt>
                <c:pt idx="82">
                  <c:v>411682.14329741721</c:v>
                </c:pt>
                <c:pt idx="83">
                  <c:v>432604.2200024738</c:v>
                </c:pt>
                <c:pt idx="84">
                  <c:v>454589.57647513505</c:v>
                </c:pt>
                <c:pt idx="85">
                  <c:v>477692.24960094225</c:v>
                </c:pt>
                <c:pt idx="86">
                  <c:v>501969.02247117483</c:v>
                </c:pt>
                <c:pt idx="87">
                  <c:v>527479.56394762872</c:v>
                </c:pt>
                <c:pt idx="88">
                  <c:v>554286.57532020903</c:v>
                </c:pt>
                <c:pt idx="89">
                  <c:v>582455.94441780064</c:v>
                </c:pt>
                <c:pt idx="90">
                  <c:v>612056.90755119931</c:v>
                </c:pt>
                <c:pt idx="91">
                  <c:v>643162.219686136</c:v>
                </c:pt>
                <c:pt idx="92">
                  <c:v>675848.33326465567</c:v>
                </c:pt>
                <c:pt idx="93">
                  <c:v>710195.5861143677</c:v>
                </c:pt>
                <c:pt idx="94">
                  <c:v>746288.3989074229</c:v>
                </c:pt>
                <c:pt idx="95">
                  <c:v>784215.48265454278</c:v>
                </c:pt>
                <c:pt idx="96">
                  <c:v>824070.05674409191</c:v>
                </c:pt>
                <c:pt idx="97">
                  <c:v>865950.07806210278</c:v>
                </c:pt>
                <c:pt idx="98">
                  <c:v>909958.48175639706</c:v>
                </c:pt>
                <c:pt idx="99">
                  <c:v>956203.4342365684</c:v>
                </c:pt>
                <c:pt idx="100">
                  <c:v>1004798.5990316636</c:v>
                </c:pt>
                <c:pt idx="101">
                  <c:v>1055863.4161590033</c:v>
                </c:pt>
                <c:pt idx="102">
                  <c:v>1109523.3956907906</c:v>
                </c:pt>
                <c:pt idx="103">
                  <c:v>1165910.4262400537</c:v>
                </c:pt>
                <c:pt idx="104">
                  <c:v>1225163.0991241357</c:v>
                </c:pt>
                <c:pt idx="105">
                  <c:v>1287427.0490024807</c:v>
                </c:pt>
                <c:pt idx="106">
                  <c:v>1352855.3118259548</c:v>
                </c:pt>
                <c:pt idx="107">
                  <c:v>1421608.7009774912</c:v>
                </c:pt>
                <c:pt idx="108">
                  <c:v>1493856.2025285587</c:v>
                </c:pt>
                <c:pt idx="109">
                  <c:v>1569775.3905829391</c:v>
                </c:pt>
                <c:pt idx="110">
                  <c:v>1649552.8637286695</c:v>
                </c:pt>
                <c:pt idx="111">
                  <c:v>1733384.7036708842</c:v>
                </c:pt>
                <c:pt idx="112">
                  <c:v>1821476.9571728143</c:v>
                </c:pt>
                <c:pt idx="113">
                  <c:v>1914046.1424894847</c:v>
                </c:pt>
                <c:pt idx="114">
                  <c:v>2011319.7815388516</c:v>
                </c:pt>
                <c:pt idx="115">
                  <c:v>2113536.9591183811</c:v>
                </c:pt>
                <c:pt idx="116">
                  <c:v>2220948.9105415465</c:v>
                </c:pt>
                <c:pt idx="117">
                  <c:v>2333819.6391385659</c:v>
                </c:pt>
                <c:pt idx="118">
                  <c:v>2452426.5651391158</c:v>
                </c:pt>
                <c:pt idx="119">
                  <c:v>2577061.2075318769</c:v>
                </c:pt>
                <c:pt idx="120">
                  <c:v>2708029.9005768294</c:v>
                </c:pt>
                <c:pt idx="121">
                  <c:v>2845654.5467313826</c:v>
                </c:pt>
                <c:pt idx="122">
                  <c:v>2990273.4078409229</c:v>
                </c:pt>
                <c:pt idx="123">
                  <c:v>3142241.9365384155</c:v>
                </c:pt>
                <c:pt idx="124">
                  <c:v>3301933.6498965225</c:v>
                </c:pt>
                <c:pt idx="125">
                  <c:v>3469741.0474795499</c:v>
                </c:pt>
                <c:pt idx="126">
                  <c:v>3646076.5760516631</c:v>
                </c:pt>
                <c:pt idx="127">
                  <c:v>3831373.6433124901</c:v>
                </c:pt>
                <c:pt idx="128">
                  <c:v>4026087.6831517275</c:v>
                </c:pt>
                <c:pt idx="129">
                  <c:v>4230697.2750409963</c:v>
                </c:pt>
                <c:pt idx="130">
                  <c:v>4445705.3203142509</c:v>
                </c:pt>
                <c:pt idx="131">
                  <c:v>4671640.2782278759</c:v>
                </c:pt>
                <c:pt idx="132">
                  <c:v>4909057.4648385262</c:v>
                </c:pt>
                <c:pt idx="133">
                  <c:v>5158540.4178911727</c:v>
                </c:pt>
                <c:pt idx="134">
                  <c:v>5420702.3310720474</c:v>
                </c:pt>
                <c:pt idx="135">
                  <c:v>5696187.5611516871</c:v>
                </c:pt>
                <c:pt idx="136">
                  <c:v>5985673.2117224159</c:v>
                </c:pt>
                <c:pt idx="137">
                  <c:v>6289870.7974228607</c:v>
                </c:pt>
                <c:pt idx="138">
                  <c:v>6609527.9927399401</c:v>
                </c:pt>
                <c:pt idx="139">
                  <c:v>6945430.4696866274</c:v>
                </c:pt>
                <c:pt idx="140">
                  <c:v>7298403.8288722364</c:v>
                </c:pt>
                <c:pt idx="141">
                  <c:v>7669315.6287115309</c:v>
                </c:pt>
                <c:pt idx="142">
                  <c:v>8059077.517760165</c:v>
                </c:pt>
                <c:pt idx="143">
                  <c:v>8468647.4754174296</c:v>
                </c:pt>
                <c:pt idx="144">
                  <c:v>8899032.166503638</c:v>
                </c:pt>
                <c:pt idx="145">
                  <c:v>9351289.4154993668</c:v>
                </c:pt>
                <c:pt idx="146">
                  <c:v>9826530.8065278735</c:v>
                </c:pt>
                <c:pt idx="147">
                  <c:v>10325924.415471096</c:v>
                </c:pt>
                <c:pt idx="148">
                  <c:v>10850697.680934364</c:v>
                </c:pt>
                <c:pt idx="149">
                  <c:v>11402140.421116272</c:v>
                </c:pt>
                <c:pt idx="150">
                  <c:v>11981608.003998723</c:v>
                </c:pt>
                <c:pt idx="151">
                  <c:v>12590524.678649046</c:v>
                </c:pt>
                <c:pt idx="152">
                  <c:v>13230387.075822044</c:v>
                </c:pt>
                <c:pt idx="153">
                  <c:v>13902767.88646595</c:v>
                </c:pt>
                <c:pt idx="154">
                  <c:v>14609319.727173544</c:v>
                </c:pt>
                <c:pt idx="155">
                  <c:v>15351779.202079166</c:v>
                </c:pt>
                <c:pt idx="156">
                  <c:v>16131971.171185171</c:v>
                </c:pt>
                <c:pt idx="157">
                  <c:v>16951813.235608798</c:v>
                </c:pt>
                <c:pt idx="158">
                  <c:v>17813320.450773515</c:v>
                </c:pt>
                <c:pt idx="159">
                  <c:v>18718610.279129241</c:v>
                </c:pt>
                <c:pt idx="160">
                  <c:v>19669907.794574477</c:v>
                </c:pt>
                <c:pt idx="161">
                  <c:v>20669551.151372116</c:v>
                </c:pt>
                <c:pt idx="162">
                  <c:v>21719997.331000745</c:v>
                </c:pt>
                <c:pt idx="163">
                  <c:v>22823828.18106636</c:v>
                </c:pt>
                <c:pt idx="164">
                  <c:v>23983756.761117306</c:v>
                </c:pt>
                <c:pt idx="165">
                  <c:v>25202634.010959547</c:v>
                </c:pt>
                <c:pt idx="166">
                  <c:v>26483455.757862046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46305.600000000006</c:v>
                </c:pt>
                <c:pt idx="38">
                  <c:v>50936.160000000011</c:v>
                </c:pt>
                <c:pt idx="39">
                  <c:v>56029.77600000002</c:v>
                </c:pt>
                <c:pt idx="40">
                  <c:v>61632.753600000025</c:v>
                </c:pt>
                <c:pt idx="41">
                  <c:v>67796.02896000004</c:v>
                </c:pt>
                <c:pt idx="42">
                  <c:v>74575.631856000051</c:v>
                </c:pt>
                <c:pt idx="43">
                  <c:v>82033.195041600062</c:v>
                </c:pt>
                <c:pt idx="44">
                  <c:v>90236.514545760074</c:v>
                </c:pt>
                <c:pt idx="45">
                  <c:v>99260.166000336088</c:v>
                </c:pt>
                <c:pt idx="46">
                  <c:v>109186.18260036971</c:v>
                </c:pt>
                <c:pt idx="47">
                  <c:v>120104.80086040669</c:v>
                </c:pt>
                <c:pt idx="48">
                  <c:v>132115.28094644737</c:v>
                </c:pt>
                <c:pt idx="49">
                  <c:v>145326.80904109211</c:v>
                </c:pt>
                <c:pt idx="50">
                  <c:v>159859.48994520135</c:v>
                </c:pt>
                <c:pt idx="51">
                  <c:v>175845.4389397215</c:v>
                </c:pt>
                <c:pt idx="52">
                  <c:v>193429.98283369368</c:v>
                </c:pt>
                <c:pt idx="53">
                  <c:v>212772.98111706306</c:v>
                </c:pt>
                <c:pt idx="54">
                  <c:v>234050.27922876939</c:v>
                </c:pt>
                <c:pt idx="55">
                  <c:v>257455.30715164635</c:v>
                </c:pt>
                <c:pt idx="56">
                  <c:v>283200.83786681102</c:v>
                </c:pt>
                <c:pt idx="57">
                  <c:v>311520.92165349214</c:v>
                </c:pt>
                <c:pt idx="58">
                  <c:v>342673.01381884137</c:v>
                </c:pt>
                <c:pt idx="59">
                  <c:v>376940.31520072551</c:v>
                </c:pt>
                <c:pt idx="60">
                  <c:v>414634.34672079812</c:v>
                </c:pt>
                <c:pt idx="61">
                  <c:v>456097.78139287798</c:v>
                </c:pt>
                <c:pt idx="62">
                  <c:v>501707.55953216582</c:v>
                </c:pt>
                <c:pt idx="63">
                  <c:v>551878.31548538245</c:v>
                </c:pt>
                <c:pt idx="64">
                  <c:v>607066.14703392074</c:v>
                </c:pt>
                <c:pt idx="65">
                  <c:v>667772.76173731289</c:v>
                </c:pt>
                <c:pt idx="66">
                  <c:v>734550.0379110442</c:v>
                </c:pt>
                <c:pt idx="67">
                  <c:v>808005.04170214874</c:v>
                </c:pt>
                <c:pt idx="68">
                  <c:v>888805.54587236373</c:v>
                </c:pt>
                <c:pt idx="69">
                  <c:v>977686.10045960022</c:v>
                </c:pt>
                <c:pt idx="70">
                  <c:v>1075454.7105055603</c:v>
                </c:pt>
                <c:pt idx="71">
                  <c:v>1183000.1815561163</c:v>
                </c:pt>
                <c:pt idx="72">
                  <c:v>1301300.1997117281</c:v>
                </c:pt>
                <c:pt idx="73">
                  <c:v>1431430.2196829012</c:v>
                </c:pt>
                <c:pt idx="74">
                  <c:v>1574573.2416511914</c:v>
                </c:pt>
                <c:pt idx="75">
                  <c:v>1732030.5658163107</c:v>
                </c:pt>
                <c:pt idx="76">
                  <c:v>1905233.622397942</c:v>
                </c:pt>
                <c:pt idx="77">
                  <c:v>2095756.9846377363</c:v>
                </c:pt>
                <c:pt idx="78">
                  <c:v>2305332.6831015102</c:v>
                </c:pt>
                <c:pt idx="79">
                  <c:v>2535865.9514116612</c:v>
                </c:pt>
                <c:pt idx="80">
                  <c:v>2789452.5465528276</c:v>
                </c:pt>
                <c:pt idx="81">
                  <c:v>3068397.8012081105</c:v>
                </c:pt>
                <c:pt idx="82">
                  <c:v>3375237.581328922</c:v>
                </c:pt>
                <c:pt idx="83">
                  <c:v>3712761.3394618146</c:v>
                </c:pt>
                <c:pt idx="84">
                  <c:v>4084037.4734079964</c:v>
                </c:pt>
                <c:pt idx="85">
                  <c:v>4492441.2207487961</c:v>
                </c:pt>
                <c:pt idx="86">
                  <c:v>4941685.3428236758</c:v>
                </c:pt>
                <c:pt idx="87">
                  <c:v>5435853.8771060435</c:v>
                </c:pt>
                <c:pt idx="88">
                  <c:v>5979439.2648166483</c:v>
                </c:pt>
                <c:pt idx="89">
                  <c:v>6577383.1912983134</c:v>
                </c:pt>
                <c:pt idx="90">
                  <c:v>7235121.5104281455</c:v>
                </c:pt>
                <c:pt idx="91">
                  <c:v>7958633.6614709608</c:v>
                </c:pt>
                <c:pt idx="92">
                  <c:v>8754497.027618058</c:v>
                </c:pt>
                <c:pt idx="93">
                  <c:v>9629946.7303798646</c:v>
                </c:pt>
                <c:pt idx="94">
                  <c:v>10592941.403417852</c:v>
                </c:pt>
                <c:pt idx="95">
                  <c:v>11652235.543759638</c:v>
                </c:pt>
                <c:pt idx="96">
                  <c:v>12817459.098135604</c:v>
                </c:pt>
                <c:pt idx="97">
                  <c:v>14099205.007949166</c:v>
                </c:pt>
                <c:pt idx="98">
                  <c:v>15509125.508744083</c:v>
                </c:pt>
                <c:pt idx="99">
                  <c:v>17060038.059618492</c:v>
                </c:pt>
                <c:pt idx="100">
                  <c:v>18766041.865580343</c:v>
                </c:pt>
                <c:pt idx="101">
                  <c:v>20642646.052138377</c:v>
                </c:pt>
                <c:pt idx="102">
                  <c:v>22706910.657352217</c:v>
                </c:pt>
                <c:pt idx="103">
                  <c:v>24977601.723087441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52620</c:v>
                </c:pt>
                <c:pt idx="38">
                  <c:v>65775</c:v>
                </c:pt>
                <c:pt idx="39">
                  <c:v>82218.75</c:v>
                </c:pt>
                <c:pt idx="40">
                  <c:v>102773.4375</c:v>
                </c:pt>
                <c:pt idx="41">
                  <c:v>128466.796875</c:v>
                </c:pt>
                <c:pt idx="42">
                  <c:v>160583.49609375</c:v>
                </c:pt>
                <c:pt idx="43">
                  <c:v>200729.3701171875</c:v>
                </c:pt>
                <c:pt idx="44">
                  <c:v>250911.71264648438</c:v>
                </c:pt>
                <c:pt idx="45">
                  <c:v>313639.64080810547</c:v>
                </c:pt>
                <c:pt idx="46">
                  <c:v>392049.55101013184</c:v>
                </c:pt>
                <c:pt idx="47">
                  <c:v>490061.93876266479</c:v>
                </c:pt>
                <c:pt idx="48">
                  <c:v>612577.42345333099</c:v>
                </c:pt>
                <c:pt idx="49">
                  <c:v>765721.77931666374</c:v>
                </c:pt>
                <c:pt idx="50">
                  <c:v>957152.22414582968</c:v>
                </c:pt>
                <c:pt idx="51">
                  <c:v>1196440.2801822871</c:v>
                </c:pt>
                <c:pt idx="52">
                  <c:v>1495550.3502278589</c:v>
                </c:pt>
                <c:pt idx="53">
                  <c:v>1869437.9377848236</c:v>
                </c:pt>
                <c:pt idx="54">
                  <c:v>2336797.4222310297</c:v>
                </c:pt>
                <c:pt idx="55">
                  <c:v>2920996.7777887871</c:v>
                </c:pt>
                <c:pt idx="56">
                  <c:v>3651245.9722359842</c:v>
                </c:pt>
                <c:pt idx="57">
                  <c:v>4564057.4652949804</c:v>
                </c:pt>
                <c:pt idx="58">
                  <c:v>5705071.8316187253</c:v>
                </c:pt>
                <c:pt idx="59">
                  <c:v>7131339.7895234069</c:v>
                </c:pt>
                <c:pt idx="60">
                  <c:v>8914174.7369042579</c:v>
                </c:pt>
                <c:pt idx="61">
                  <c:v>11142718.421130322</c:v>
                </c:pt>
                <c:pt idx="62">
                  <c:v>13928398.026412902</c:v>
                </c:pt>
                <c:pt idx="63">
                  <c:v>17410497.533016127</c:v>
                </c:pt>
                <c:pt idx="64">
                  <c:v>21763121.916270159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58934.399999999994</c:v>
                </c:pt>
                <c:pt idx="38">
                  <c:v>82508.159999999989</c:v>
                </c:pt>
                <c:pt idx="39">
                  <c:v>115511.42399999997</c:v>
                </c:pt>
                <c:pt idx="40">
                  <c:v>161715.99359999996</c:v>
                </c:pt>
                <c:pt idx="41">
                  <c:v>226402.39103999993</c:v>
                </c:pt>
                <c:pt idx="42">
                  <c:v>316963.34745599987</c:v>
                </c:pt>
                <c:pt idx="43">
                  <c:v>443748.68643839977</c:v>
                </c:pt>
                <c:pt idx="44">
                  <c:v>621248.16101375967</c:v>
                </c:pt>
                <c:pt idx="45">
                  <c:v>869747.42541926354</c:v>
                </c:pt>
                <c:pt idx="46">
                  <c:v>1217646.3955869689</c:v>
                </c:pt>
                <c:pt idx="47">
                  <c:v>1704704.9538217564</c:v>
                </c:pt>
                <c:pt idx="48">
                  <c:v>2386586.9353504586</c:v>
                </c:pt>
                <c:pt idx="49">
                  <c:v>3341221.709490642</c:v>
                </c:pt>
                <c:pt idx="50">
                  <c:v>4677710.3932868987</c:v>
                </c:pt>
                <c:pt idx="51">
                  <c:v>6548794.5506016575</c:v>
                </c:pt>
                <c:pt idx="52">
                  <c:v>9168312.370842319</c:v>
                </c:pt>
                <c:pt idx="53">
                  <c:v>12835637.319179246</c:v>
                </c:pt>
                <c:pt idx="54">
                  <c:v>17969892.246850945</c:v>
                </c:pt>
                <c:pt idx="55">
                  <c:v>25157849.145591322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116</c:v>
                </c:pt>
                <c:pt idx="1">
                  <c:v>126</c:v>
                </c:pt>
                <c:pt idx="2">
                  <c:v>149</c:v>
                </c:pt>
                <c:pt idx="3">
                  <c:v>235.33333333333334</c:v>
                </c:pt>
                <c:pt idx="4">
                  <c:v>293</c:v>
                </c:pt>
                <c:pt idx="5">
                  <c:v>360.8</c:v>
                </c:pt>
                <c:pt idx="6">
                  <c:v>439.66666666666669</c:v>
                </c:pt>
                <c:pt idx="7">
                  <c:v>571.42857142857144</c:v>
                </c:pt>
                <c:pt idx="8">
                  <c:v>784.5</c:v>
                </c:pt>
                <c:pt idx="9">
                  <c:v>1118.1111111111111</c:v>
                </c:pt>
                <c:pt idx="10">
                  <c:v>1316.4</c:v>
                </c:pt>
                <c:pt idx="11">
                  <c:v>1492.4545454545455</c:v>
                </c:pt>
                <c:pt idx="12">
                  <c:v>1685</c:v>
                </c:pt>
                <c:pt idx="13">
                  <c:v>2296</c:v>
                </c:pt>
                <c:pt idx="14">
                  <c:v>2798</c:v>
                </c:pt>
                <c:pt idx="15">
                  <c:v>3474</c:v>
                </c:pt>
                <c:pt idx="16">
                  <c:v>4395</c:v>
                </c:pt>
                <c:pt idx="17">
                  <c:v>4937</c:v>
                </c:pt>
                <c:pt idx="18">
                  <c:v>5681</c:v>
                </c:pt>
                <c:pt idx="19">
                  <c:v>6739</c:v>
                </c:pt>
                <c:pt idx="20">
                  <c:v>7719</c:v>
                </c:pt>
                <c:pt idx="21">
                  <c:v>9715</c:v>
                </c:pt>
                <c:pt idx="22">
                  <c:v>12314</c:v>
                </c:pt>
                <c:pt idx="23">
                  <c:v>14008</c:v>
                </c:pt>
                <c:pt idx="24">
                  <c:v>15362</c:v>
                </c:pt>
                <c:pt idx="25">
                  <c:v>17318</c:v>
                </c:pt>
                <c:pt idx="26">
                  <c:v>19147</c:v>
                </c:pt>
                <c:pt idx="27">
                  <c:v>21678</c:v>
                </c:pt>
                <c:pt idx="28">
                  <c:v>25154</c:v>
                </c:pt>
                <c:pt idx="29">
                  <c:v>27761</c:v>
                </c:pt>
                <c:pt idx="30">
                  <c:v>29065</c:v>
                </c:pt>
                <c:pt idx="31">
                  <c:v>32886</c:v>
                </c:pt>
                <c:pt idx="32">
                  <c:v>33604</c:v>
                </c:pt>
                <c:pt idx="33">
                  <c:v>33042</c:v>
                </c:pt>
                <c:pt idx="34">
                  <c:v>35765</c:v>
                </c:pt>
                <c:pt idx="35">
                  <c:v>37072</c:v>
                </c:pt>
                <c:pt idx="36">
                  <c:v>42096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</c:v>
                </c:pt>
                <c:pt idx="7">
                  <c:v>10</c:v>
                </c:pt>
                <c:pt idx="8">
                  <c:v>11</c:v>
                </c:pt>
                <c:pt idx="9">
                  <c:v>21</c:v>
                </c:pt>
                <c:pt idx="10">
                  <c:v>35</c:v>
                </c:pt>
                <c:pt idx="11">
                  <c:v>56</c:v>
                </c:pt>
                <c:pt idx="12">
                  <c:v>71</c:v>
                </c:pt>
                <c:pt idx="13">
                  <c:v>104</c:v>
                </c:pt>
                <c:pt idx="14">
                  <c:v>138</c:v>
                </c:pt>
                <c:pt idx="15">
                  <c:v>178</c:v>
                </c:pt>
                <c:pt idx="16">
                  <c:v>234</c:v>
                </c:pt>
                <c:pt idx="17">
                  <c:v>282</c:v>
                </c:pt>
                <c:pt idx="18">
                  <c:v>336</c:v>
                </c:pt>
                <c:pt idx="19">
                  <c:v>423</c:v>
                </c:pt>
                <c:pt idx="20">
                  <c:v>466</c:v>
                </c:pt>
                <c:pt idx="21">
                  <c:v>580</c:v>
                </c:pt>
                <c:pt idx="22">
                  <c:v>761</c:v>
                </c:pt>
                <c:pt idx="23">
                  <c:v>1021</c:v>
                </c:pt>
                <c:pt idx="24">
                  <c:v>1231</c:v>
                </c:pt>
                <c:pt idx="25">
                  <c:v>1411</c:v>
                </c:pt>
                <c:pt idx="26">
                  <c:v>1793</c:v>
                </c:pt>
                <c:pt idx="27">
                  <c:v>2357</c:v>
                </c:pt>
                <c:pt idx="28">
                  <c:v>2926</c:v>
                </c:pt>
                <c:pt idx="29">
                  <c:v>3611</c:v>
                </c:pt>
                <c:pt idx="30">
                  <c:v>4320</c:v>
                </c:pt>
                <c:pt idx="31">
                  <c:v>4943</c:v>
                </c:pt>
                <c:pt idx="32">
                  <c:v>5385</c:v>
                </c:pt>
                <c:pt idx="33">
                  <c:v>6171</c:v>
                </c:pt>
                <c:pt idx="34">
                  <c:v>7111</c:v>
                </c:pt>
                <c:pt idx="35">
                  <c:v>7993</c:v>
                </c:pt>
                <c:pt idx="36">
                  <c:v>8974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8.6206896551724199E-2</c:v>
                </c:pt>
                <c:pt idx="1">
                  <c:v>8.6206896551724199E-2</c:v>
                </c:pt>
                <c:pt idx="2">
                  <c:v>0.10192134320792638</c:v>
                </c:pt>
                <c:pt idx="3">
                  <c:v>0.16182787237731358</c:v>
                </c:pt>
                <c:pt idx="4">
                  <c:v>0.21998319780336462</c:v>
                </c:pt>
                <c:pt idx="5">
                  <c:v>0.26045412284782427</c:v>
                </c:pt>
                <c:pt idx="6">
                  <c:v>0.26646441287022932</c:v>
                </c:pt>
                <c:pt idx="7">
                  <c:v>0.28238811845690881</c:v>
                </c:pt>
                <c:pt idx="8">
                  <c:v>0.28822633347355614</c:v>
                </c:pt>
                <c:pt idx="9">
                  <c:v>0.29595525036127418</c:v>
                </c:pt>
                <c:pt idx="10">
                  <c:v>0.29162751350305666</c:v>
                </c:pt>
                <c:pt idx="11">
                  <c:v>0.29316694944978261</c:v>
                </c:pt>
                <c:pt idx="12">
                  <c:v>0.27126734990465762</c:v>
                </c:pt>
                <c:pt idx="13">
                  <c:v>0.25264159062783792</c:v>
                </c:pt>
                <c:pt idx="14">
                  <c:v>0.22746236558912533</c:v>
                </c:pt>
                <c:pt idx="15">
                  <c:v>0.21837888170856901</c:v>
                </c:pt>
                <c:pt idx="16">
                  <c:v>0.21888893244048932</c:v>
                </c:pt>
                <c:pt idx="17">
                  <c:v>0.23172283145042308</c:v>
                </c:pt>
                <c:pt idx="18">
                  <c:v>0.22653954936367046</c:v>
                </c:pt>
                <c:pt idx="19">
                  <c:v>0.21023539330843413</c:v>
                </c:pt>
                <c:pt idx="20">
                  <c:v>0.18799215848037951</c:v>
                </c:pt>
                <c:pt idx="21">
                  <c:v>0.17908276020792049</c:v>
                </c:pt>
                <c:pt idx="22">
                  <c:v>0.18187210478289431</c:v>
                </c:pt>
                <c:pt idx="23">
                  <c:v>0.19010082347225934</c:v>
                </c:pt>
                <c:pt idx="24">
                  <c:v>0.19251315772819924</c:v>
                </c:pt>
                <c:pt idx="25">
                  <c:v>0.18412490888938482</c:v>
                </c:pt>
                <c:pt idx="26">
                  <c:v>0.16663026465042971</c:v>
                </c:pt>
                <c:pt idx="27">
                  <c:v>0.14683152056702284</c:v>
                </c:pt>
                <c:pt idx="28">
                  <c:v>0.12976560975397175</c:v>
                </c:pt>
                <c:pt idx="29">
                  <c:v>0.12319967154950169</c:v>
                </c:pt>
                <c:pt idx="30">
                  <c:v>0.11965038954424394</c:v>
                </c:pt>
                <c:pt idx="31">
                  <c:v>0.11633098042565278</c:v>
                </c:pt>
                <c:pt idx="32">
                  <c:v>0.10499515387393028</c:v>
                </c:pt>
                <c:pt idx="33">
                  <c:v>8.7314550914842373E-2</c:v>
                </c:pt>
                <c:pt idx="34">
                  <c:v>6.6556071993487967E-2</c:v>
                </c:pt>
                <c:pt idx="35">
                  <c:v>5.2636688894722582E-2</c:v>
                </c:pt>
                <c:pt idx="36">
                  <c:v>5.0820947776550884E-2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0.26735534271547262</c:v>
                </c:pt>
                <c:pt idx="10">
                  <c:v>0.33277327746865226</c:v>
                </c:pt>
                <c:pt idx="11">
                  <c:v>0.43382968468155042</c:v>
                </c:pt>
                <c:pt idx="12">
                  <c:v>0.46733091080649847</c:v>
                </c:pt>
                <c:pt idx="13">
                  <c:v>0.50765076945859167</c:v>
                </c:pt>
                <c:pt idx="14">
                  <c:v>0.50147402712824307</c:v>
                </c:pt>
                <c:pt idx="15">
                  <c:v>0.46962812331465204</c:v>
                </c:pt>
                <c:pt idx="16">
                  <c:v>0.39091843509148977</c:v>
                </c:pt>
                <c:pt idx="17">
                  <c:v>0.34438552075470646</c:v>
                </c:pt>
                <c:pt idx="18">
                  <c:v>0.30435355830565669</c:v>
                </c:pt>
                <c:pt idx="19">
                  <c:v>0.27769234266814796</c:v>
                </c:pt>
                <c:pt idx="20">
                  <c:v>0.24256186668586807</c:v>
                </c:pt>
                <c:pt idx="21">
                  <c:v>0.22080586879509215</c:v>
                </c:pt>
                <c:pt idx="22">
                  <c:v>0.2103147203517183</c:v>
                </c:pt>
                <c:pt idx="23">
                  <c:v>0.22253969434096987</c:v>
                </c:pt>
                <c:pt idx="24">
                  <c:v>0.23557806769141809</c:v>
                </c:pt>
                <c:pt idx="25">
                  <c:v>0.24504871986537191</c:v>
                </c:pt>
                <c:pt idx="26">
                  <c:v>0.2464825136453194</c:v>
                </c:pt>
                <c:pt idx="27">
                  <c:v>0.25165739023664874</c:v>
                </c:pt>
                <c:pt idx="28">
                  <c:v>0.24710512562759704</c:v>
                </c:pt>
                <c:pt idx="29">
                  <c:v>0.24274512204832818</c:v>
                </c:pt>
                <c:pt idx="30">
                  <c:v>0.24178048258277851</c:v>
                </c:pt>
                <c:pt idx="31">
                  <c:v>0.23860222868620365</c:v>
                </c:pt>
                <c:pt idx="32">
                  <c:v>0.21844678971572992</c:v>
                </c:pt>
                <c:pt idx="33">
                  <c:v>0.18849588630301226</c:v>
                </c:pt>
                <c:pt idx="34">
                  <c:v>0.16192848273398316</c:v>
                </c:pt>
                <c:pt idx="35">
                  <c:v>0.14568580598017547</c:v>
                </c:pt>
                <c:pt idx="36">
                  <c:v>0.13425874879574842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37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8419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65872</c:v>
                </c:pt>
                <c:pt idx="36">
                  <c:v>74605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213372</c:v>
                </c:pt>
                <c:pt idx="30">
                  <c:v>243762</c:v>
                </c:pt>
                <c:pt idx="31">
                  <c:v>275586</c:v>
                </c:pt>
                <c:pt idx="32">
                  <c:v>308853</c:v>
                </c:pt>
                <c:pt idx="33">
                  <c:v>337072</c:v>
                </c:pt>
                <c:pt idx="34">
                  <c:v>366667</c:v>
                </c:pt>
                <c:pt idx="35">
                  <c:v>396223</c:v>
                </c:pt>
                <c:pt idx="36">
                  <c:v>429052</c:v>
                </c:pt>
                <c:pt idx="37">
                  <c:v>461437</c:v>
                </c:pt>
                <c:pt idx="38">
                  <c:v>496535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90848</c:v>
                </c:pt>
                <c:pt idx="36">
                  <c:v>93773</c:v>
                </c:pt>
                <c:pt idx="37">
                  <c:v>98963</c:v>
                </c:pt>
                <c:pt idx="38">
                  <c:v>110065</c:v>
                </c:pt>
                <c:pt idx="39">
                  <c:v>113959</c:v>
                </c:pt>
                <c:pt idx="40">
                  <c:v>118781</c:v>
                </c:pt>
                <c:pt idx="41">
                  <c:v>125931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5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10783</c:v>
                </c:pt>
                <c:pt idx="34">
                  <c:v>12722</c:v>
                </c:pt>
                <c:pt idx="35">
                  <c:v>14695</c:v>
                </c:pt>
                <c:pt idx="36">
                  <c:v>16478</c:v>
                </c:pt>
                <c:pt idx="37">
                  <c:v>18586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4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2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128995</c:v>
                </c:pt>
                <c:pt idx="67">
                  <c:v>149430</c:v>
                </c:pt>
                <c:pt idx="68">
                  <c:v>171754</c:v>
                </c:pt>
                <c:pt idx="69">
                  <c:v>199550</c:v>
                </c:pt>
                <c:pt idx="70">
                  <c:v>225966</c:v>
                </c:pt>
                <c:pt idx="71">
                  <c:v>258426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0.2026819828229888</c:v>
                </c:pt>
                <c:pt idx="34" formatCode="0%">
                  <c:v>0.18081976867509955</c:v>
                </c:pt>
                <c:pt idx="35" formatCode="0%">
                  <c:v>0.16664532534721066</c:v>
                </c:pt>
                <c:pt idx="36" formatCode="0%">
                  <c:v>0.15539326762957226</c:v>
                </c:pt>
                <c:pt idx="37" formatCode="0%">
                  <c:v>0.14729872906486174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0.16257958396423269</c:v>
                </c:pt>
                <c:pt idx="27" formatCode="0%">
                  <c:v>0.16451900409310513</c:v>
                </c:pt>
                <c:pt idx="28" formatCode="0%">
                  <c:v>0.17888349122783689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0.18436401314356821</c:v>
                </c:pt>
                <c:pt idx="32" formatCode="0%">
                  <c:v>0.16363060308592914</c:v>
                </c:pt>
                <c:pt idx="33" formatCode="0%">
                  <c:v>0.13950113378327167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4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0.13052135553362487</c:v>
                </c:pt>
                <c:pt idx="33" formatCode="0%">
                  <c:v>0.11973208222916847</c:v>
                </c:pt>
                <c:pt idx="34" formatCode="0%">
                  <c:v>0.10638458621460505</c:v>
                </c:pt>
                <c:pt idx="35" formatCode="0%">
                  <c:v>9.7458965714662282E-2</c:v>
                </c:pt>
                <c:pt idx="36" formatCode="0%">
                  <c:v>9.299520917653907E-2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0.40345096993370677</c:v>
                </c:pt>
                <c:pt idx="21" formatCode="0%">
                  <c:v>0.37205584073042924</c:v>
                </c:pt>
                <c:pt idx="22" formatCode="0%">
                  <c:v>0.3349325023135637</c:v>
                </c:pt>
                <c:pt idx="23" formatCode="0%">
                  <c:v>0.2865024157821236</c:v>
                </c:pt>
                <c:pt idx="24" formatCode="0%">
                  <c:v>0.26543550726277315</c:v>
                </c:pt>
                <c:pt idx="25" formatCode="0%">
                  <c:v>0.24801965977647242</c:v>
                </c:pt>
                <c:pt idx="26" formatCode="0%">
                  <c:v>0.22964186254226901</c:v>
                </c:pt>
                <c:pt idx="27" formatCode="0%">
                  <c:v>0.21198144462401824</c:v>
                </c:pt>
                <c:pt idx="28" formatCode="0%">
                  <c:v>0.19513905892992031</c:v>
                </c:pt>
                <c:pt idx="29" formatCode="0%">
                  <c:v>0.17754421170202161</c:v>
                </c:pt>
                <c:pt idx="30" formatCode="0%">
                  <c:v>0.1616118028363093</c:v>
                </c:pt>
                <c:pt idx="31" formatCode="0%">
                  <c:v>0.15096724950648258</c:v>
                </c:pt>
                <c:pt idx="32" formatCode="0%">
                  <c:v>0.14368181362870538</c:v>
                </c:pt>
                <c:pt idx="33" formatCode="0%">
                  <c:v>0.13507258373762832</c:v>
                </c:pt>
                <c:pt idx="34" formatCode="0%">
                  <c:v>0.12533626810295551</c:v>
                </c:pt>
                <c:pt idx="35" formatCode="0%">
                  <c:v>0.11335108719645715</c:v>
                </c:pt>
                <c:pt idx="36" formatCode="0%">
                  <c:v>0.10299002612660546</c:v>
                </c:pt>
                <c:pt idx="37" formatCode="0%">
                  <c:v>9.2738121924994907E-2</c:v>
                </c:pt>
                <c:pt idx="38" formatCode="0%">
                  <c:v>8.5577479706835088E-2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0.11452389646797172</c:v>
                </c:pt>
                <c:pt idx="36" formatCode="0%">
                  <c:v>0.12346588776565093</c:v>
                </c:pt>
                <c:pt idx="37" formatCode="0%">
                  <c:v>0.12844951830669035</c:v>
                </c:pt>
                <c:pt idx="38" formatCode="0%">
                  <c:v>0.12154777200521856</c:v>
                </c:pt>
                <c:pt idx="39" formatCode="0%">
                  <c:v>0.12039011916791094</c:v>
                </c:pt>
                <c:pt idx="40" formatCode="0%">
                  <c:v>0.10083595019049667</c:v>
                </c:pt>
                <c:pt idx="41" formatCode="0%">
                  <c:v>7.7990232373804133E-2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4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0.63367</cdr:x>
      <cdr:y>0.69197</cdr:y>
    </cdr:from>
    <cdr:to>
      <cdr:x>0.74501</cdr:x>
      <cdr:y>0.75198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601237" y="4602405"/>
          <a:ext cx="1159884" cy="399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0.4562</cdr:x>
      <cdr:y>0.60429</cdr:y>
    </cdr:from>
    <cdr:to>
      <cdr:x>0.56754</cdr:x>
      <cdr:y>0.6643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4752413" y="4019260"/>
          <a:ext cx="1159884" cy="3991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0.10225</cdr:x>
      <cdr:y>0.32388</cdr:y>
    </cdr:from>
    <cdr:to>
      <cdr:x>0.34051</cdr:x>
      <cdr:y>0.39171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087156" y="2092466"/>
          <a:ext cx="2533302" cy="4382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0.42267</cdr:x>
      <cdr:y>0.25953</cdr:y>
    </cdr:from>
    <cdr:to>
      <cdr:x>0.62158</cdr:x>
      <cdr:y>0.32736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4403157" y="1726159"/>
          <a:ext cx="2072144" cy="45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>
      <selection activeCell="Y27" sqref="Y27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1" t="str">
        <f>C7&amp;" Covid-19 Active Case Projections"</f>
        <v>United Kingdom Covid-19 Active Case Projections</v>
      </c>
      <c r="C2" s="10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3"/>
      <c r="C3" s="10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5" t="s">
        <v>541</v>
      </c>
      <c r="X3" s="146"/>
      <c r="Y3" s="147"/>
      <c r="Z3" s="154" t="s">
        <v>349</v>
      </c>
      <c r="AA3" s="160"/>
      <c r="AB3" s="160"/>
      <c r="AC3" s="155"/>
    </row>
    <row r="4" spans="1:32" x14ac:dyDescent="0.25">
      <c r="A4" s="46"/>
      <c r="B4" s="103"/>
      <c r="C4" s="10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8"/>
      <c r="X4" s="149"/>
      <c r="Y4" s="150"/>
      <c r="Z4" s="156"/>
      <c r="AA4" s="161"/>
      <c r="AB4" s="161"/>
      <c r="AC4" s="157"/>
    </row>
    <row r="5" spans="1:32" x14ac:dyDescent="0.25">
      <c r="A5" s="46"/>
      <c r="B5" s="105"/>
      <c r="C5" s="10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1"/>
      <c r="X5" s="152"/>
      <c r="Y5" s="153"/>
      <c r="Z5" s="158"/>
      <c r="AA5" s="162"/>
      <c r="AB5" s="162"/>
      <c r="AC5" s="159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9" t="s">
        <v>476</v>
      </c>
      <c r="C7" s="107" t="str">
        <f>Z3</f>
        <v>United Kingdom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0"/>
      <c r="C8" s="108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5" t="s">
        <v>540</v>
      </c>
      <c r="X8" s="146"/>
      <c r="Y8" s="147"/>
      <c r="Z8" s="154">
        <v>5</v>
      </c>
      <c r="AA8" s="155"/>
      <c r="AB8" s="163" t="s">
        <v>549</v>
      </c>
      <c r="AC8" s="164"/>
      <c r="AD8" s="164"/>
      <c r="AE8" s="164"/>
      <c r="AF8" s="16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8"/>
      <c r="X9" s="149"/>
      <c r="Y9" s="150"/>
      <c r="Z9" s="156"/>
      <c r="AA9" s="157"/>
      <c r="AB9" s="163"/>
      <c r="AC9" s="164"/>
      <c r="AD9" s="164"/>
      <c r="AE9" s="164"/>
      <c r="AF9" s="164"/>
    </row>
    <row r="10" spans="1:32" ht="18.600000000000001" customHeight="1" x14ac:dyDescent="0.25">
      <c r="A10" s="46"/>
      <c r="B10" s="109" t="s">
        <v>504</v>
      </c>
      <c r="C10" s="117">
        <f>Projections_Data!C4</f>
        <v>74605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1"/>
      <c r="X10" s="152"/>
      <c r="Y10" s="153"/>
      <c r="Z10" s="158"/>
      <c r="AA10" s="159"/>
      <c r="AB10" s="163"/>
      <c r="AC10" s="164"/>
      <c r="AD10" s="164"/>
      <c r="AE10" s="164"/>
      <c r="AF10" s="164"/>
    </row>
    <row r="11" spans="1:32" ht="18.600000000000001" customHeight="1" x14ac:dyDescent="0.25">
      <c r="A11" s="46"/>
      <c r="B11" s="110"/>
      <c r="C11" s="11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09" t="s">
        <v>587</v>
      </c>
      <c r="C12" s="115">
        <f ca="1">Projections_Data!C6</f>
        <v>42096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0"/>
      <c r="C13" s="11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4" t="s">
        <v>542</v>
      </c>
      <c r="X13" s="144"/>
      <c r="Y13" s="144"/>
      <c r="Z13" s="144"/>
      <c r="AA13" s="144"/>
    </row>
    <row r="14" spans="1:32" ht="18.600000000000001" customHeight="1" x14ac:dyDescent="0.25">
      <c r="A14" s="46"/>
      <c r="B14" s="109" t="s">
        <v>588</v>
      </c>
      <c r="C14" s="113">
        <f ca="1">Projections_Data!C7</f>
        <v>23535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4"/>
      <c r="X14" s="144"/>
      <c r="Y14" s="144"/>
      <c r="Z14" s="144"/>
      <c r="AA14" s="144"/>
    </row>
    <row r="15" spans="1:32" ht="18.600000000000001" customHeight="1" x14ac:dyDescent="0.25">
      <c r="A15" s="46"/>
      <c r="B15" s="110"/>
      <c r="C15" s="114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40" t="s">
        <v>543</v>
      </c>
      <c r="X15" s="140"/>
      <c r="Y15" s="140"/>
      <c r="Z15" s="138">
        <v>0.4</v>
      </c>
      <c r="AA15" s="139"/>
    </row>
    <row r="16" spans="1:32" ht="18.600000000000001" customHeight="1" x14ac:dyDescent="0.25">
      <c r="A16" s="46"/>
      <c r="B16" s="109" t="s">
        <v>513</v>
      </c>
      <c r="C16" s="111">
        <f>Projections_Data!C8</f>
        <v>8974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40"/>
      <c r="X16" s="140"/>
      <c r="Y16" s="140"/>
      <c r="Z16" s="139"/>
      <c r="AA16" s="139"/>
    </row>
    <row r="17" spans="1:42" ht="18.600000000000001" customHeight="1" x14ac:dyDescent="0.25">
      <c r="A17" s="46"/>
      <c r="B17" s="110"/>
      <c r="C17" s="112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40" t="s">
        <v>544</v>
      </c>
      <c r="X17" s="140"/>
      <c r="Y17" s="140"/>
      <c r="Z17" s="138">
        <v>0.25</v>
      </c>
      <c r="AA17" s="139"/>
    </row>
    <row r="18" spans="1:42" ht="18.600000000000001" customHeight="1" x14ac:dyDescent="0.25">
      <c r="A18" s="46"/>
      <c r="B18" s="126" t="s">
        <v>600</v>
      </c>
      <c r="C18" s="128">
        <f ca="1">Projections_Data!C11</f>
        <v>5.0820947776550884E-2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40"/>
      <c r="X18" s="140"/>
      <c r="Y18" s="140"/>
      <c r="Z18" s="139"/>
      <c r="AA18" s="139"/>
    </row>
    <row r="19" spans="1:42" ht="18.600000000000001" customHeight="1" x14ac:dyDescent="0.25">
      <c r="A19" s="46"/>
      <c r="B19" s="127"/>
      <c r="C19" s="129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40" t="s">
        <v>545</v>
      </c>
      <c r="X19" s="140"/>
      <c r="Y19" s="140"/>
      <c r="Z19" s="138">
        <v>0.1</v>
      </c>
      <c r="AA19" s="139"/>
    </row>
    <row r="20" spans="1:42" ht="18.600000000000001" customHeight="1" x14ac:dyDescent="0.25">
      <c r="A20" s="46"/>
      <c r="B20" s="122" t="s">
        <v>506</v>
      </c>
      <c r="C20" s="124">
        <f>Projections_Data!C14</f>
        <v>81336.947094877498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40"/>
      <c r="X20" s="140"/>
      <c r="Y20" s="140"/>
      <c r="Z20" s="139"/>
      <c r="AA20" s="139"/>
    </row>
    <row r="21" spans="1:42" ht="18.600000000000001" customHeight="1" x14ac:dyDescent="0.25">
      <c r="A21" s="46"/>
      <c r="B21" s="123"/>
      <c r="C21" s="125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6" t="s">
        <v>601</v>
      </c>
      <c r="C22" s="119">
        <f ca="1">Projections_Data!C13</f>
        <v>0.13425874879574842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27"/>
      <c r="C23" s="12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9" t="s">
        <v>602</v>
      </c>
      <c r="C24" s="111">
        <f ca="1">C16*(1+C22)</f>
        <v>10178.838011693048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0"/>
      <c r="C25" s="112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612</v>
      </c>
    </row>
    <row r="26" spans="1:42" ht="18.600000000000001" customHeight="1" x14ac:dyDescent="0.25">
      <c r="A26" s="46"/>
      <c r="B26" s="136" t="s">
        <v>622</v>
      </c>
      <c r="C26" s="13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99" t="str">
        <f>"Source: Analysis of John Hopkins University and WHO data.
Data updated: "&amp;TEXT(Projections_Data!C2,"DD/MM/YYYY")&amp;"."</f>
        <v>Source: Analysis of John Hopkins University and WHO data.
Data updated: 10/04/2020.</v>
      </c>
      <c r="C27" s="99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3" t="str">
        <f>Projections_Data!B35</f>
        <v xml:space="preserve">United Kingdom critically ill projections </v>
      </c>
      <c r="C29" s="10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3"/>
      <c r="C30" s="10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3"/>
      <c r="C31" s="10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5"/>
      <c r="C32" s="10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4" t="s">
        <v>546</v>
      </c>
      <c r="X32" s="144"/>
      <c r="Y32" s="144"/>
      <c r="Z32" s="166"/>
      <c r="AA32" s="166"/>
      <c r="AB32" s="141" t="s">
        <v>547</v>
      </c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4"/>
      <c r="X33" s="144"/>
      <c r="Y33" s="144"/>
      <c r="Z33" s="166"/>
      <c r="AA33" s="166"/>
      <c r="AB33" s="141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</row>
    <row r="34" spans="1:43" ht="15.6" customHeight="1" x14ac:dyDescent="0.25">
      <c r="A34" s="46"/>
      <c r="B34" s="134" t="s">
        <v>464</v>
      </c>
      <c r="C34" s="137">
        <f>Projections_Data!C16</f>
        <v>4480.4767259999999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4"/>
      <c r="X34" s="144"/>
      <c r="Y34" s="144"/>
      <c r="Z34" s="166"/>
      <c r="AA34" s="166"/>
      <c r="AB34" s="141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</row>
    <row r="35" spans="1:43" ht="18" customHeight="1" x14ac:dyDescent="0.25">
      <c r="A35" s="46"/>
      <c r="B35" s="134"/>
      <c r="C35" s="13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4"/>
      <c r="X35" s="144"/>
      <c r="Y35" s="144"/>
      <c r="Z35" s="166"/>
      <c r="AA35" s="166"/>
      <c r="AB35" s="141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</row>
    <row r="36" spans="1:43" ht="18" customHeight="1" x14ac:dyDescent="0.25">
      <c r="A36" s="46"/>
      <c r="B36" s="132" t="s">
        <v>518</v>
      </c>
      <c r="C36" s="121">
        <f>Projections_Data!C15</f>
        <v>0.30071711011326319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4"/>
      <c r="X36" s="144"/>
      <c r="Y36" s="144"/>
      <c r="Z36" s="166"/>
      <c r="AA36" s="166"/>
      <c r="AB36" s="141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</row>
    <row r="37" spans="1:43" ht="20.399999999999999" customHeight="1" x14ac:dyDescent="0.25">
      <c r="A37" s="46"/>
      <c r="B37" s="132"/>
      <c r="C37" s="121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2" t="s">
        <v>517</v>
      </c>
      <c r="C38" s="137">
        <f ca="1">Projections!C12*Projections!C36</f>
        <v>12658.987467327926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2"/>
      <c r="C39" s="13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4" t="s">
        <v>464</v>
      </c>
      <c r="X39" s="144"/>
      <c r="Y39" s="144"/>
      <c r="Z39" s="143"/>
      <c r="AA39" s="143"/>
      <c r="AB39" s="165" t="s">
        <v>548</v>
      </c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</row>
    <row r="40" spans="1:43" ht="20.399999999999999" customHeight="1" x14ac:dyDescent="0.25">
      <c r="A40" s="46"/>
      <c r="B40" s="132" t="s">
        <v>487</v>
      </c>
      <c r="C40" s="135">
        <f ca="1">Projections_Data!D31</f>
        <v>43919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4"/>
      <c r="X40" s="144"/>
      <c r="Y40" s="144"/>
      <c r="Z40" s="143"/>
      <c r="AA40" s="143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</row>
    <row r="41" spans="1:43" ht="20.399999999999999" customHeight="1" x14ac:dyDescent="0.25">
      <c r="A41" s="46"/>
      <c r="B41" s="132"/>
      <c r="C41" s="135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4"/>
      <c r="X41" s="144"/>
      <c r="Y41" s="144"/>
      <c r="Z41" s="143"/>
      <c r="AA41" s="143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</row>
    <row r="42" spans="1:43" ht="20.399999999999999" customHeight="1" x14ac:dyDescent="0.25">
      <c r="A42" s="46"/>
      <c r="B42" s="134" t="s">
        <v>488</v>
      </c>
      <c r="C42" s="133">
        <f ca="1">IFERROR(C40-TODAY(),"N/A")</f>
        <v>-13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4"/>
      <c r="X42" s="144"/>
      <c r="Y42" s="144"/>
      <c r="Z42" s="143"/>
      <c r="AA42" s="143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</row>
    <row r="43" spans="1:43" ht="18" customHeight="1" x14ac:dyDescent="0.25">
      <c r="A43" s="46"/>
      <c r="B43" s="134"/>
      <c r="C43" s="133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0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0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1"/>
      <c r="C45" s="13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5" t="s">
        <v>540</v>
      </c>
      <c r="X45" s="146"/>
      <c r="Y45" s="147"/>
      <c r="Z45" s="154"/>
      <c r="AA45" s="155"/>
    </row>
    <row r="46" spans="1:43" ht="15.6" customHeight="1" x14ac:dyDescent="0.25">
      <c r="A46" s="46"/>
      <c r="B46" s="131"/>
      <c r="C46" s="131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8"/>
      <c r="X46" s="149"/>
      <c r="Y46" s="150"/>
      <c r="Z46" s="156"/>
      <c r="AA46" s="157"/>
    </row>
    <row r="47" spans="1:43" ht="13.8" customHeight="1" x14ac:dyDescent="0.25">
      <c r="A47" s="46"/>
      <c r="B47" s="131"/>
      <c r="C47" s="131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1"/>
      <c r="X47" s="152"/>
      <c r="Y47" s="153"/>
      <c r="Z47" s="158"/>
      <c r="AA47" s="159"/>
    </row>
    <row r="48" spans="1:43" ht="14.4" customHeight="1" x14ac:dyDescent="0.25">
      <c r="A48" s="46"/>
      <c r="B48" s="131"/>
      <c r="C48" s="131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8" t="str">
        <f>"Source: Analysis of John Hopkins University and WHO data.
Data updated: "&amp;TEXT(Projections_Data!C2,"DD/MM/YYYY")&amp;"."</f>
        <v>Source: Analysis of John Hopkins University and WHO data.
Data updated: 10/04/2020.</v>
      </c>
      <c r="C49" s="9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9"/>
      <c r="C50" s="99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9"/>
      <c r="C51" s="99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9"/>
      <c r="C52" s="99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0"/>
      <c r="C53" s="10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Days_Since_100!$C$5:$C$76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G3" sqref="G3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557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510</v>
      </c>
      <c r="C3" s="64" t="s">
        <v>476</v>
      </c>
      <c r="D3" s="64" t="s">
        <v>556</v>
      </c>
      <c r="E3" s="64" t="s">
        <v>502</v>
      </c>
      <c r="F3" s="64" t="s">
        <v>563</v>
      </c>
      <c r="G3" s="64" t="s">
        <v>564</v>
      </c>
      <c r="H3" s="65" t="s">
        <v>565</v>
      </c>
      <c r="J3" s="72" t="s">
        <v>538</v>
      </c>
      <c r="K3" s="64" t="s">
        <v>514</v>
      </c>
      <c r="L3" s="64" t="s">
        <v>477</v>
      </c>
      <c r="M3" s="65" t="s">
        <v>515</v>
      </c>
      <c r="Q3" s="73" t="s">
        <v>539</v>
      </c>
    </row>
    <row r="4" spans="2:18" s="59" customFormat="1" ht="13.8" customHeight="1" x14ac:dyDescent="0.3">
      <c r="B4" s="81">
        <v>1</v>
      </c>
      <c r="C4" s="78" t="s">
        <v>57</v>
      </c>
      <c r="D4" s="75">
        <f>VLOOKUP(C4,Country_Data!B:F,5,FALSE)</f>
        <v>7598</v>
      </c>
      <c r="E4" s="75">
        <f>D4*Projections_Data!$C$15</f>
        <v>2284.8486026405735</v>
      </c>
      <c r="F4" s="75">
        <f>VLOOKUP(C4,Country_Data!C:G,5,FALSE)</f>
        <v>246</v>
      </c>
      <c r="G4" s="76">
        <f>IFERROR(VLOOKUP(C4,Days_Since_100!C:G,5,FALSE)-1,0)</f>
        <v>0.16190165676263812</v>
      </c>
      <c r="H4" s="82">
        <f>IFERROR(VLOOKUP(C4,Deaths_since_10!C:G,5,FALSE)-1,0)</f>
        <v>0.19966498321252901</v>
      </c>
      <c r="J4" s="68" t="str">
        <f>IFERROR(LOG((M4/E4),1+G4),"")</f>
        <v/>
      </c>
      <c r="K4" s="67"/>
      <c r="L4" s="61">
        <f>VLOOKUP(C4,Country_Data!C:J,8,FALSE)</f>
        <v>1380004385</v>
      </c>
      <c r="M4" s="60">
        <f>(L4/100000)*K4</f>
        <v>0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2">
      <c r="B5" s="66">
        <f t="shared" ref="B5:B36" si="0">B4+1</f>
        <v>2</v>
      </c>
      <c r="C5" s="62" t="s">
        <v>132</v>
      </c>
      <c r="D5" s="75">
        <f>VLOOKUP(C5,Country_Data!B:F,5,FALSE)</f>
        <v>1190</v>
      </c>
      <c r="E5" s="75">
        <f>D5*Projections_Data!$C$15</f>
        <v>357.85336103478318</v>
      </c>
      <c r="F5" s="75">
        <f>VLOOKUP(C5,Country_Data!C:G,5,FALSE)</f>
        <v>77</v>
      </c>
      <c r="G5" s="76">
        <f>IFERROR(VLOOKUP(C5,Days_Since_100!C:G,5,FALSE)-1,0)</f>
        <v>0.10176404971997122</v>
      </c>
      <c r="H5" s="77">
        <f>IFERROR(VLOOKUP(C5,Deaths_since_10!C:G,5,FALSE)-1,0)</f>
        <v>0.17761237717688783</v>
      </c>
      <c r="I5" s="58"/>
      <c r="J5" s="68" t="str">
        <f>IFERROR(LOG((M5/E5),1+G5),"")</f>
        <v/>
      </c>
      <c r="K5" s="67">
        <v>13.8</v>
      </c>
      <c r="L5" s="61">
        <f>VLOOKUP(C5,Country_Data!C:J,8,FALSE)</f>
        <v>9660351</v>
      </c>
      <c r="M5" s="60"/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145</v>
      </c>
      <c r="D6" s="75">
        <f>VLOOKUP(C6,Country_Data!B:F,5,FALSE)</f>
        <v>2003</v>
      </c>
      <c r="E6" s="75">
        <f>D6*Projections_Data!$C$15</f>
        <v>602.3363715568662</v>
      </c>
      <c r="F6" s="75">
        <f>VLOOKUP(C6,Country_Data!C:G,5,FALSE)</f>
        <v>24</v>
      </c>
      <c r="G6" s="76">
        <f>IFERROR(VLOOKUP(C6,Days_Since_100!C:G,5,FALSE)-1,0)</f>
        <v>3.8906803234596499E-2</v>
      </c>
      <c r="H6" s="77">
        <f>IFERROR(VLOOKUP(C6,Deaths_since_10!C:G,5,FALSE)-1,0)</f>
        <v>0.16886326892130099</v>
      </c>
      <c r="J6" s="68" t="str">
        <f>IFERROR(LOG((M6/E6),1+G6),"")</f>
        <v/>
      </c>
      <c r="K6" s="67"/>
      <c r="L6" s="61">
        <f>VLOOKUP(C6,Country_Data!C:J,8,FALSE)</f>
        <v>59308690</v>
      </c>
      <c r="M6" s="60">
        <f>(L6/100000)*K6</f>
        <v>0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81</v>
      </c>
      <c r="D7" s="75">
        <f>VLOOKUP(C7,Country_Data!B:F,5,FALSE)</f>
        <v>19638</v>
      </c>
      <c r="E7" s="75">
        <f>D7*Projections_Data!$C$15</f>
        <v>5905.4826084042625</v>
      </c>
      <c r="F7" s="75">
        <f>VLOOKUP(C7,Country_Data!C:G,5,FALSE)</f>
        <v>1057</v>
      </c>
      <c r="G7" s="76">
        <f>IFERROR(VLOOKUP(C7,Days_Since_100!C:G,5,FALSE)-1,0)</f>
        <v>0.12026409866777032</v>
      </c>
      <c r="H7" s="77">
        <f>IFERROR(VLOOKUP(C7,Deaths_since_10!C:G,5,FALSE)-1,0)</f>
        <v>0.16812076341251858</v>
      </c>
      <c r="J7" s="68">
        <f>IFERROR(LOG((M7/E7),1+G7),"")</f>
        <v>3.6389441142470575</v>
      </c>
      <c r="K7" s="67">
        <v>4.2</v>
      </c>
      <c r="L7" s="61">
        <f>VLOOKUP(C7,Country_Data!C:J,8,FALSE)</f>
        <v>212559417</v>
      </c>
      <c r="M7" s="60">
        <f>(L7/100000)*K7</f>
        <v>8927.4955140000002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59</v>
      </c>
      <c r="D8" s="75">
        <f>VLOOKUP(C8,Country_Data!B:F,5,FALSE)</f>
        <v>9685</v>
      </c>
      <c r="E8" s="75">
        <f>D8*Projections_Data!$C$15</f>
        <v>2912.4452114469541</v>
      </c>
      <c r="F8" s="75">
        <f>VLOOKUP(C8,Country_Data!C:G,5,FALSE)</f>
        <v>870</v>
      </c>
      <c r="G8" s="76">
        <f>IFERROR(VLOOKUP(C8,Days_Since_100!C:G,5,FALSE)-1,0)</f>
        <v>7.2348094174539135E-2</v>
      </c>
      <c r="H8" s="77">
        <f>IFERROR(VLOOKUP(C8,Deaths_since_10!C:G,5,FALSE)-1,0)</f>
        <v>0.16754862307648111</v>
      </c>
      <c r="J8" s="68">
        <f>IFERROR(LOG((M8/E8),1+G8),"")</f>
        <v>-9.7447666993557114</v>
      </c>
      <c r="K8" s="67">
        <v>14.6</v>
      </c>
      <c r="L8" s="61">
        <f>VLOOKUP(C8,Country_Data!C:J,8,FALSE)</f>
        <v>10099265</v>
      </c>
      <c r="M8" s="60">
        <f>(L8/100000)*K8</f>
        <v>1474.49269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45</v>
      </c>
      <c r="D9" s="75">
        <f>VLOOKUP(C9,Country_Data!B:F,5,FALSE)</f>
        <v>22059</v>
      </c>
      <c r="E9" s="75">
        <f>D9*Projections_Data!$C$15</f>
        <v>6633.5187319884726</v>
      </c>
      <c r="F9" s="75">
        <f>VLOOKUP(C9,Country_Data!C:G,5,FALSE)</f>
        <v>557</v>
      </c>
      <c r="G9" s="76">
        <f>IFERROR(VLOOKUP(C9,Days_Since_100!C:G,5,FALSE)-1,0)</f>
        <v>6.9616194453925084E-2</v>
      </c>
      <c r="H9" s="77">
        <f>IFERROR(VLOOKUP(C9,Deaths_since_10!C:G,5,FALSE)-1,0)</f>
        <v>0.16549680204939698</v>
      </c>
      <c r="J9" s="68">
        <f>IFERROR(LOG((M9/E9),1+G9),"")</f>
        <v>-13.893136977201076</v>
      </c>
      <c r="K9" s="67">
        <v>6.9</v>
      </c>
      <c r="L9" s="61">
        <f>VLOOKUP(C9,Country_Data!C:J,8,FALSE)</f>
        <v>37742154</v>
      </c>
      <c r="M9" s="60">
        <f>(L9/100000)*K9</f>
        <v>2604.2086260000001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344</v>
      </c>
      <c r="D10" s="75">
        <f>VLOOKUP(C10,Country_Data!B:F,5,FALSE)</f>
        <v>11917</v>
      </c>
      <c r="E10" s="75">
        <f>D10*Projections_Data!$C$15</f>
        <v>3583.6458012197572</v>
      </c>
      <c r="F10" s="75">
        <f>VLOOKUP(C10,Country_Data!C:G,5,FALSE)</f>
        <v>94</v>
      </c>
      <c r="G10" s="76">
        <f>IFERROR(VLOOKUP(C10,Days_Since_100!C:G,5,FALSE)-1,0)</f>
        <v>0.17201117094386098</v>
      </c>
      <c r="H10" s="77">
        <f>IFERROR(VLOOKUP(C10,Deaths_since_10!C:G,5,FALSE)-1,0)</f>
        <v>0.15873217925961436</v>
      </c>
      <c r="J10" s="68">
        <f>IFERROR(LOG((M10/E10),1+G10),"")</f>
        <v>6.1328217036568828</v>
      </c>
      <c r="K10" s="67">
        <v>6.5</v>
      </c>
      <c r="L10" s="61">
        <f>VLOOKUP(C10,Country_Data!C:J,8,FALSE)</f>
        <v>145934462</v>
      </c>
      <c r="M10" s="60">
        <f>(L10/100000)*K10</f>
        <v>9485.7400300000008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63</v>
      </c>
      <c r="D11" s="75">
        <f>VLOOKUP(C11,Country_Data!B:F,5,FALSE)</f>
        <v>26667</v>
      </c>
      <c r="E11" s="75">
        <f>D11*Projections_Data!$C$15</f>
        <v>8019.2231753903898</v>
      </c>
      <c r="F11" s="75">
        <f>VLOOKUP(C11,Country_Data!C:G,5,FALSE)</f>
        <v>3019</v>
      </c>
      <c r="G11" s="76">
        <f>IFERROR(VLOOKUP(C11,Days_Since_100!C:G,5,FALSE)-1,0)</f>
        <v>6.2530187813859328E-2</v>
      </c>
      <c r="H11" s="77">
        <f>IFERROR(VLOOKUP(C11,Deaths_since_10!C:G,5,FALSE)-1,0)</f>
        <v>0.1584543278774555</v>
      </c>
      <c r="J11" s="68">
        <f>IFERROR(LOG((M11/E11),1+G11),"")</f>
        <v>-56.122378315251723</v>
      </c>
      <c r="K11" s="67">
        <v>2.2999999999999998</v>
      </c>
      <c r="L11" s="61">
        <f>VLOOKUP(C11,Country_Data!C:J,8,FALSE)</f>
        <v>11589623</v>
      </c>
      <c r="M11" s="60">
        <f>(L11/100000)*K11</f>
        <v>266.561329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160</v>
      </c>
      <c r="D12" s="75">
        <f>VLOOKUP(C12,Country_Data!B:F,5,FALSE)</f>
        <v>5897</v>
      </c>
      <c r="E12" s="75">
        <f>D12*Projections_Data!$C$15</f>
        <v>1773.328798337913</v>
      </c>
      <c r="F12" s="75">
        <f>VLOOKUP(C12,Country_Data!C:G,5,FALSE)</f>
        <v>169</v>
      </c>
      <c r="G12" s="76">
        <f>IFERROR(VLOOKUP(C12,Days_Since_100!C:G,5,FALSE)-1,0)</f>
        <v>0.20920843640024289</v>
      </c>
      <c r="H12" s="77">
        <f>IFERROR(VLOOKUP(C12,Deaths_since_10!C:G,5,FALSE)-1,0)</f>
        <v>0.15282058426023259</v>
      </c>
      <c r="J12" s="68">
        <f>IFERROR(LOG((M12/E12),1+G12),"")</f>
        <v>8.9237732617480958</v>
      </c>
      <c r="K12" s="67">
        <v>29.3</v>
      </c>
      <c r="L12" s="61">
        <f>VLOOKUP(C12,Country_Data!C:J,8,FALSE)</f>
        <v>32971854</v>
      </c>
      <c r="M12" s="60">
        <f>(L12/100000)*K12</f>
        <v>9660.7532220000012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79</v>
      </c>
      <c r="D13" s="75">
        <f>VLOOKUP(C13,Country_Data!B:F,5,FALSE)</f>
        <v>10408</v>
      </c>
      <c r="E13" s="75">
        <f>D13*Projections_Data!$C$15</f>
        <v>3129.8636820588431</v>
      </c>
      <c r="F13" s="75">
        <f>VLOOKUP(C13,Country_Data!C:G,5,FALSE)</f>
        <v>95</v>
      </c>
      <c r="G13" s="76">
        <f>IFERROR(VLOOKUP(C13,Days_Since_100!C:G,5,FALSE)-1,0)</f>
        <v>4.3056759331286276E-2</v>
      </c>
      <c r="H13" s="77">
        <f>IFERROR(VLOOKUP(C13,Deaths_since_10!C:G,5,FALSE)-1,0)</f>
        <v>0.14157777499671442</v>
      </c>
      <c r="J13" s="68" t="str">
        <f>IFERROR(LOG((M13/E13),1+G13),"")</f>
        <v/>
      </c>
      <c r="K13" s="67">
        <v>9.1999999999999993</v>
      </c>
      <c r="L13" s="61">
        <f>VLOOKUP(C13,Country_Data!C:J,8,FALSE)</f>
        <v>8655535</v>
      </c>
      <c r="M13" s="60"/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0"/>
        <v>11</v>
      </c>
      <c r="C14" s="62" t="s">
        <v>38</v>
      </c>
      <c r="D14" s="75">
        <f>VLOOKUP(C14,Country_Data!B:F,5,FALSE)</f>
        <v>496535</v>
      </c>
      <c r="E14" s="75">
        <f>D14*Projections_Data!$C$15</f>
        <v>149316.57027008914</v>
      </c>
      <c r="F14" s="75">
        <f>VLOOKUP(C14,Country_Data!C:G,5,FALSE)</f>
        <v>18586</v>
      </c>
      <c r="G14" s="76">
        <f>IFERROR(VLOOKUP(C14,Days_Since_100!C:G,5,FALSE)-1,0)</f>
        <v>8.055141838191715E-2</v>
      </c>
      <c r="H14" s="77">
        <f>IFERROR(VLOOKUP(C14,Deaths_since_10!C:G,5,FALSE)-1,0)</f>
        <v>0.14080443693922517</v>
      </c>
      <c r="J14" s="68" t="str">
        <f>IFERROR(LOG((M14/E14),1+G14),"")</f>
        <v/>
      </c>
      <c r="K14" s="67"/>
      <c r="L14" s="61">
        <f>VLOOKUP(C14,Country_Data!C:J,8,FALSE)</f>
        <v>331002651</v>
      </c>
      <c r="M14" s="60">
        <f>(L14/100000)*K14</f>
        <v>0</v>
      </c>
      <c r="O14" s="59">
        <f t="array" ref="O14">IF(OR(C14=$Q$4:$Q$22),1,0)</f>
        <v>1</v>
      </c>
      <c r="P14" s="92" t="s">
        <v>591</v>
      </c>
      <c r="Q14" s="93">
        <v>20</v>
      </c>
      <c r="R14" s="92" t="s">
        <v>592</v>
      </c>
    </row>
    <row r="15" spans="2:18" s="59" customFormat="1" ht="13.8" customHeight="1" x14ac:dyDescent="0.3">
      <c r="B15" s="66">
        <f t="shared" si="0"/>
        <v>12</v>
      </c>
      <c r="C15" s="62" t="s">
        <v>137</v>
      </c>
      <c r="D15" s="75">
        <f>VLOOKUP(C15,Country_Data!B:F,5,FALSE)</f>
        <v>5955</v>
      </c>
      <c r="E15" s="75">
        <f>D15*Projections_Data!$C$15</f>
        <v>1790.7703907244822</v>
      </c>
      <c r="F15" s="75">
        <f>VLOOKUP(C15,Country_Data!C:G,5,FALSE)</f>
        <v>181</v>
      </c>
      <c r="G15" s="76">
        <f>IFERROR(VLOOKUP(C15,Days_Since_100!C:G,5,FALSE)-1,0)</f>
        <v>7.7400622055513235E-2</v>
      </c>
      <c r="H15" s="77">
        <f>IFERROR(VLOOKUP(C15,Deaths_since_10!C:G,5,FALSE)-1,0)</f>
        <v>0.14001389371241069</v>
      </c>
      <c r="J15" s="68" t="str">
        <f>IFERROR(LOG((M15/E15),1+G15),"")</f>
        <v/>
      </c>
      <c r="K15" s="67"/>
      <c r="L15" s="61">
        <f>VLOOKUP(C15,Country_Data!C:J,8,FALSE)</f>
        <v>37846611</v>
      </c>
      <c r="M15" s="60">
        <f>(L15/100000)*K15</f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124</v>
      </c>
      <c r="D16" s="75">
        <f>VLOOKUP(C16,Country_Data!B:F,5,FALSE)</f>
        <v>6501</v>
      </c>
      <c r="E16" s="75">
        <f>D16*Projections_Data!$C$15</f>
        <v>1954.9619328463239</v>
      </c>
      <c r="F16" s="75">
        <f>VLOOKUP(C16,Country_Data!C:G,5,FALSE)</f>
        <v>65</v>
      </c>
      <c r="G16" s="76">
        <f>IFERROR(VLOOKUP(C16,Days_Since_100!C:G,5,FALSE)-1,0)</f>
        <v>7.7742723217140597E-2</v>
      </c>
      <c r="H16" s="77">
        <f>IFERROR(VLOOKUP(C16,Deaths_since_10!C:G,5,FALSE)-1,0)</f>
        <v>0.13837903230220427</v>
      </c>
      <c r="J16" s="68">
        <f>IFERROR(LOG((M16/E16),1+G16),"")</f>
        <v>14.013370566292096</v>
      </c>
      <c r="K16" s="67">
        <v>29.2</v>
      </c>
      <c r="L16" s="61">
        <f>VLOOKUP(C16,Country_Data!C:J,8,FALSE)</f>
        <v>19116201</v>
      </c>
      <c r="M16" s="60">
        <f>(L16/100000)*K16</f>
        <v>5581.9306919999999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98</v>
      </c>
      <c r="D17" s="75">
        <f>VLOOKUP(C17,Country_Data!B:F,5,FALSE)</f>
        <v>8089</v>
      </c>
      <c r="E17" s="75">
        <f>D17*Projections_Data!$C$15</f>
        <v>2432.500703706186</v>
      </c>
      <c r="F17" s="75">
        <f>VLOOKUP(C17,Country_Data!C:G,5,FALSE)</f>
        <v>287</v>
      </c>
      <c r="G17" s="76">
        <f>IFERROR(VLOOKUP(C17,Days_Since_100!C:G,5,FALSE)-1,0)</f>
        <v>0.10125846442437281</v>
      </c>
      <c r="H17" s="77">
        <f>IFERROR(VLOOKUP(C17,Deaths_since_10!C:G,5,FALSE)-1,0)</f>
        <v>0.12679513170092105</v>
      </c>
      <c r="J17" s="68" t="str">
        <f>IFERROR(LOG((M17/E17),1+G17),"")</f>
        <v/>
      </c>
      <c r="K17" s="67"/>
      <c r="L17" s="61">
        <f>VLOOKUP(C17,Country_Data!C:J,8,FALSE)</f>
        <v>4937786</v>
      </c>
      <c r="M17" s="60">
        <f>(L17/100000)*K17</f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349</v>
      </c>
      <c r="D18" s="75">
        <f>VLOOKUP(C18,Country_Data!B:F,5,FALSE)</f>
        <v>74605</v>
      </c>
      <c r="E18" s="75">
        <f>D18*Projections_Data!$C$15</f>
        <v>22435</v>
      </c>
      <c r="F18" s="75">
        <f>VLOOKUP(C18,Country_Data!C:G,5,FALSE)</f>
        <v>8974</v>
      </c>
      <c r="G18" s="76">
        <f>IFERROR(VLOOKUP(C18,Days_Since_100!C:G,5,FALSE)-1,0)</f>
        <v>9.0234529788586482E-2</v>
      </c>
      <c r="H18" s="77">
        <f>IFERROR(VLOOKUP(C18,Deaths_since_10!C:G,5,FALSE)-1,0)</f>
        <v>0.12667612374240367</v>
      </c>
      <c r="J18" s="68">
        <f>IFERROR(LOG((M18/E18),1+G18),"")</f>
        <v>-4.8158212565408567</v>
      </c>
      <c r="K18" s="67">
        <v>21.8</v>
      </c>
      <c r="L18" s="61">
        <f>VLOOKUP(C18,Country_Data!C:J,8,FALSE)</f>
        <v>67886011</v>
      </c>
      <c r="M18" s="60">
        <f>(L18/100000)*K18</f>
        <v>14799.150398</v>
      </c>
      <c r="O18" s="59">
        <f t="array" ref="O18">IF(OR(C18=$Q$4:$Q$22),1,0)</f>
        <v>1</v>
      </c>
    </row>
    <row r="19" spans="2:15" s="59" customFormat="1" ht="13.8" customHeight="1" x14ac:dyDescent="0.3">
      <c r="B19" s="66">
        <f t="shared" si="0"/>
        <v>16</v>
      </c>
      <c r="C19" s="62" t="s">
        <v>86</v>
      </c>
      <c r="D19" s="75">
        <f>VLOOKUP(C19,Country_Data!B:F,5,FALSE)</f>
        <v>5467</v>
      </c>
      <c r="E19" s="75">
        <f>D19*Projections_Data!$C$15</f>
        <v>1644.0204409892099</v>
      </c>
      <c r="F19" s="75">
        <f>VLOOKUP(C19,Country_Data!C:G,5,FALSE)</f>
        <v>270</v>
      </c>
      <c r="G19" s="76">
        <f>IFERROR(VLOOKUP(C19,Days_Since_100!C:G,5,FALSE)-1,0)</f>
        <v>7.1870679645395175E-2</v>
      </c>
      <c r="H19" s="77">
        <f>IFERROR(VLOOKUP(C19,Deaths_since_10!C:G,5,FALSE)-1,0)</f>
        <v>0.12325242113266688</v>
      </c>
      <c r="J19" s="68" t="str">
        <f>IFERROR(LOG((M19/E19),1+G19),"")</f>
        <v/>
      </c>
      <c r="K19" s="67"/>
      <c r="L19" s="61">
        <f>VLOOKUP(C19,Country_Data!C:J,8,FALSE)</f>
        <v>19237691</v>
      </c>
      <c r="M19" s="60">
        <f>(L19/100000)*K19</f>
        <v>0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53</v>
      </c>
      <c r="D20" s="75">
        <f>VLOOKUP(C20,Country_Data!B:F,5,FALSE)</f>
        <v>122171</v>
      </c>
      <c r="E20" s="75">
        <f>D20*Projections_Data!$C$15</f>
        <v>36738.910059647475</v>
      </c>
      <c r="F20" s="75">
        <f>VLOOKUP(C20,Country_Data!C:G,5,FALSE)</f>
        <v>2767</v>
      </c>
      <c r="G20" s="76">
        <f>IFERROR(VLOOKUP(C20,Days_Since_100!C:G,5,FALSE)-1,0)</f>
        <v>4.0607268235496985E-2</v>
      </c>
      <c r="H20" s="77">
        <f>IFERROR(VLOOKUP(C20,Deaths_since_10!C:G,5,FALSE)-1,0)</f>
        <v>0.11802315038574052</v>
      </c>
      <c r="J20" s="68" t="str">
        <f>IFERROR(LOG((M20/E20),1+G20),"")</f>
        <v/>
      </c>
      <c r="K20" s="67"/>
      <c r="L20" s="61">
        <f>VLOOKUP(C20,Country_Data!C:J,8,FALSE)</f>
        <v>83783942</v>
      </c>
      <c r="M20" s="60">
        <f>(L20/100000)*K20</f>
        <v>0</v>
      </c>
      <c r="O20" s="59">
        <f t="array" ref="O20">IF(OR(C20=$Q$4:$Q$22),1,0)</f>
        <v>1</v>
      </c>
    </row>
    <row r="21" spans="2:15" s="59" customFormat="1" ht="13.8" customHeight="1" x14ac:dyDescent="0.3">
      <c r="B21" s="66">
        <f t="shared" si="0"/>
        <v>18</v>
      </c>
      <c r="C21" s="62" t="s">
        <v>65</v>
      </c>
      <c r="D21" s="75">
        <f>VLOOKUP(C21,Country_Data!B:F,5,FALSE)</f>
        <v>1794</v>
      </c>
      <c r="E21" s="75">
        <f>D21*Projections_Data!$C$15</f>
        <v>539.48649554319411</v>
      </c>
      <c r="F21" s="75">
        <f>VLOOKUP(C21,Country_Data!C:G,5,FALSE)</f>
        <v>135</v>
      </c>
      <c r="G21" s="76">
        <f>IFERROR(VLOOKUP(C21,Days_Since_100!C:G,5,FALSE)-1,0)</f>
        <v>8.8691633250776114E-2</v>
      </c>
      <c r="H21" s="77">
        <f>IFERROR(VLOOKUP(C21,Deaths_since_10!C:G,5,FALSE)-1,0)</f>
        <v>0.11595795704392353</v>
      </c>
      <c r="J21" s="68">
        <f>IFERROR(LOG((M21/E21),1+G21),"")</f>
        <v>12.033926602185128</v>
      </c>
      <c r="K21" s="67"/>
      <c r="L21" s="61">
        <f>VLOOKUP(C21,Country_Data!C:J,8,FALSE)</f>
        <v>102334404</v>
      </c>
      <c r="M21" s="60">
        <v>1500</v>
      </c>
      <c r="O21" s="59">
        <f t="array" ref="O21">IF(OR(C21=$Q$4:$Q$22),1,0)</f>
        <v>0</v>
      </c>
    </row>
    <row r="22" spans="2:15" s="59" customFormat="1" ht="13.8" customHeight="1" x14ac:dyDescent="0.2">
      <c r="B22" s="66">
        <f t="shared" si="0"/>
        <v>19</v>
      </c>
      <c r="C22" s="62" t="s">
        <v>54</v>
      </c>
      <c r="D22" s="75">
        <f>VLOOKUP(C22,Country_Data!B:F,5,FALSE)</f>
        <v>2769</v>
      </c>
      <c r="E22" s="75">
        <f>D22*Projections_Data!$C$15</f>
        <v>832.68567790362579</v>
      </c>
      <c r="F22" s="75">
        <f>VLOOKUP(C22,Country_Data!C:G,5,FALSE)</f>
        <v>48</v>
      </c>
      <c r="G22" s="76">
        <f>IFERROR(VLOOKUP(C22,Days_Since_100!C:G,5,FALSE)-1,0)</f>
        <v>7.5197505715840052E-2</v>
      </c>
      <c r="H22" s="77">
        <f>IFERROR(VLOOKUP(C22,Deaths_since_10!C:G,5,FALSE)-1,0)</f>
        <v>0.11382417860287908</v>
      </c>
      <c r="I22" s="58"/>
      <c r="J22" s="68" t="str">
        <f>IFERROR(LOG((M22/E22),1+G22),"")</f>
        <v/>
      </c>
      <c r="K22" s="67">
        <v>9.6999999999999993</v>
      </c>
      <c r="L22" s="61">
        <f>VLOOKUP(C22,Country_Data!C:J,8,FALSE)</f>
        <v>5540720</v>
      </c>
      <c r="M22" s="60"/>
      <c r="O22" s="59">
        <f t="array" ref="O22">IF(OR(C22=$Q$4:$Q$22),1,0)</f>
        <v>0</v>
      </c>
    </row>
    <row r="23" spans="2:15" s="59" customFormat="1" ht="13.8" customHeight="1" x14ac:dyDescent="0.2">
      <c r="B23" s="66">
        <f t="shared" si="0"/>
        <v>20</v>
      </c>
      <c r="C23" s="62" t="s">
        <v>93</v>
      </c>
      <c r="D23" s="75">
        <f>VLOOKUP(C23,Country_Data!B:F,5,FALSE)</f>
        <v>999</v>
      </c>
      <c r="E23" s="75">
        <f>D23*Projections_Data!$C$15</f>
        <v>300.41639300314995</v>
      </c>
      <c r="F23" s="75">
        <f>VLOOKUP(C23,Country_Data!C:G,5,FALSE)</f>
        <v>22</v>
      </c>
      <c r="G23" s="76">
        <f>IFERROR(VLOOKUP(C23,Days_Since_100!C:G,5,FALSE)-1,0)</f>
        <v>4.2578889184723634E-2</v>
      </c>
      <c r="H23" s="77">
        <f>IFERROR(VLOOKUP(C23,Deaths_since_10!C:G,5,FALSE)-1,0)</f>
        <v>0.1109534595426207</v>
      </c>
      <c r="I23" s="79"/>
      <c r="J23" s="68" t="str">
        <f>IFERROR(LOG((M23/E23),1+G23),"")</f>
        <v/>
      </c>
      <c r="K23" s="67">
        <v>15.5</v>
      </c>
      <c r="L23" s="61">
        <f>VLOOKUP(C23,Country_Data!C:J,8,FALSE)</f>
        <v>2722289</v>
      </c>
      <c r="M23" s="60"/>
      <c r="O23" s="59">
        <f t="array" ref="O23">IF(OR(C23=$Q$4:$Q$22),1,0)</f>
        <v>0</v>
      </c>
    </row>
    <row r="24" spans="2:15" s="59" customFormat="1" ht="13.8" customHeight="1" x14ac:dyDescent="0.3">
      <c r="B24" s="66">
        <f t="shared" si="0"/>
        <v>21</v>
      </c>
      <c r="C24" s="62" t="s">
        <v>103</v>
      </c>
      <c r="D24" s="75">
        <f>VLOOKUP(C24,Country_Data!B:F,5,FALSE)</f>
        <v>7161</v>
      </c>
      <c r="E24" s="75">
        <f>D24*Projections_Data!$C$15</f>
        <v>2153.4352255210779</v>
      </c>
      <c r="F24" s="75">
        <f>VLOOKUP(C24,Country_Data!C:G,5,FALSE)</f>
        <v>297</v>
      </c>
      <c r="G24" s="76">
        <f>IFERROR(VLOOKUP(C24,Days_Since_100!C:G,5,FALSE)-1,0)</f>
        <v>0.14454112438999878</v>
      </c>
      <c r="H24" s="77">
        <f>IFERROR(VLOOKUP(C24,Deaths_since_10!C:G,5,FALSE)-1,0)</f>
        <v>0.10534229649286941</v>
      </c>
      <c r="J24" s="68" t="str">
        <f>IFERROR(LOG((M24/E24),1+G24),"")</f>
        <v/>
      </c>
      <c r="K24" s="67"/>
      <c r="L24" s="61">
        <f>VLOOKUP(C24,Country_Data!C:J,8,FALSE)</f>
        <v>17643054</v>
      </c>
      <c r="M24" s="60"/>
      <c r="O24" s="59">
        <f t="array" ref="O24">IF(OR(C24=$Q$4:$Q$22),1,0)</f>
        <v>0</v>
      </c>
    </row>
    <row r="25" spans="2:15" s="59" customFormat="1" ht="13.8" customHeight="1" x14ac:dyDescent="0.3">
      <c r="B25" s="66">
        <f t="shared" si="0"/>
        <v>22</v>
      </c>
      <c r="C25" s="62" t="s">
        <v>41</v>
      </c>
      <c r="D25" s="75">
        <f>VLOOKUP(C25,Country_Data!B:F,5,FALSE)</f>
        <v>125931</v>
      </c>
      <c r="E25" s="75">
        <f>D25*Projections_Data!$C$15</f>
        <v>37869.606393673348</v>
      </c>
      <c r="F25" s="75">
        <f>VLOOKUP(C25,Country_Data!C:G,5,FALSE)</f>
        <v>13215</v>
      </c>
      <c r="G25" s="76">
        <f>IFERROR(VLOOKUP(C25,Days_Since_100!C:G,5,FALSE)-1,0)</f>
        <v>6.074493902738598E-2</v>
      </c>
      <c r="H25" s="77">
        <f>IFERROR(VLOOKUP(C25,Deaths_since_10!C:G,5,FALSE)-1,0)</f>
        <v>0.10304066972436776</v>
      </c>
      <c r="J25" s="68">
        <f>IFERROR(LOG((M25/E25),1+G25),"")</f>
        <v>-37.381399647387475</v>
      </c>
      <c r="K25" s="67">
        <v>6.4</v>
      </c>
      <c r="L25" s="61">
        <f>VLOOKUP(C25,Country_Data!C:J,8,FALSE)</f>
        <v>65273511</v>
      </c>
      <c r="M25" s="60">
        <f>(L25/100000)*K25</f>
        <v>4177.5047039999999</v>
      </c>
      <c r="O25" s="59">
        <f t="array" ref="O25">IF(OR(C25=$Q$4:$Q$22),1,0)</f>
        <v>1</v>
      </c>
    </row>
    <row r="26" spans="2:15" s="59" customFormat="1" ht="13.8" customHeight="1" x14ac:dyDescent="0.3">
      <c r="B26" s="66">
        <f t="shared" si="0"/>
        <v>23</v>
      </c>
      <c r="C26" s="62" t="s">
        <v>141</v>
      </c>
      <c r="D26" s="75">
        <f>VLOOKUP(C26,Country_Data!B:F,5,FALSE)</f>
        <v>1160</v>
      </c>
      <c r="E26" s="75">
        <f>D26*Projections_Data!$C$15</f>
        <v>348.83184773138532</v>
      </c>
      <c r="F26" s="75">
        <f>VLOOKUP(C26,Country_Data!C:G,5,FALSE)</f>
        <v>45</v>
      </c>
      <c r="G26" s="76">
        <f>IFERROR(VLOOKUP(C26,Days_Since_100!C:G,5,FALSE)-1,0)</f>
        <v>3.0748155188845328E-2</v>
      </c>
      <c r="H26" s="77">
        <f>IFERROR(VLOOKUP(C26,Deaths_since_10!C:G,5,FALSE)-1,0)</f>
        <v>9.9539654079581652E-2</v>
      </c>
      <c r="J26" s="68" t="str">
        <f>IFERROR(LOG((M26/E26),1+G26),"")</f>
        <v/>
      </c>
      <c r="K26" s="67"/>
      <c r="L26" s="61">
        <f>VLOOKUP(C26,Country_Data!C:J,8,FALSE)</f>
        <v>2078938</v>
      </c>
      <c r="M26" s="60">
        <f>(L26/100000)*K26</f>
        <v>0</v>
      </c>
      <c r="O26" s="59">
        <f t="array" ref="O26">IF(OR(C26=$Q$4:$Q$22),1,0)</f>
        <v>0</v>
      </c>
    </row>
    <row r="27" spans="2:15" s="59" customFormat="1" ht="13.8" customHeight="1" x14ac:dyDescent="0.3">
      <c r="B27" s="66">
        <f t="shared" si="0"/>
        <v>24</v>
      </c>
      <c r="C27" s="62" t="s">
        <v>88</v>
      </c>
      <c r="D27" s="75">
        <f>VLOOKUP(C27,Country_Data!B:F,5,FALSE)</f>
        <v>1258</v>
      </c>
      <c r="E27" s="75">
        <f>D27*Projections_Data!$C$15</f>
        <v>378.30212452248509</v>
      </c>
      <c r="F27" s="75">
        <f>VLOOKUP(C27,Country_Data!C:G,5,FALSE)</f>
        <v>24</v>
      </c>
      <c r="G27" s="76">
        <f>IFERROR(VLOOKUP(C27,Days_Since_100!C:G,5,FALSE)-1,0)</f>
        <v>2.7767316295740363E-2</v>
      </c>
      <c r="H27" s="77">
        <f>IFERROR(VLOOKUP(C27,Deaths_since_10!C:G,5,FALSE)-1,0)</f>
        <v>9.8560543306117854E-2</v>
      </c>
      <c r="J27" s="68" t="str">
        <f>IFERROR(LOG((M27/E27),1+G27),"")</f>
        <v/>
      </c>
      <c r="K27" s="67"/>
      <c r="L27" s="61">
        <f>VLOOKUP(C27,Country_Data!C:J,8,FALSE)</f>
        <v>1326535</v>
      </c>
      <c r="M27" s="60">
        <f>(L27/100000)*K27</f>
        <v>0</v>
      </c>
      <c r="O27" s="59">
        <f t="array" ref="O27">IF(OR(C27=$Q$4:$Q$22),1,0)</f>
        <v>0</v>
      </c>
    </row>
    <row r="28" spans="2:15" s="59" customFormat="1" ht="13.8" customHeight="1" x14ac:dyDescent="0.3">
      <c r="B28" s="66">
        <f t="shared" si="0"/>
        <v>25</v>
      </c>
      <c r="C28" s="62" t="s">
        <v>55</v>
      </c>
      <c r="D28" s="75">
        <f>VLOOKUP(C28,Country_Data!B:F,5,FALSE)</f>
        <v>3360</v>
      </c>
      <c r="E28" s="75">
        <f>D28*Projections_Data!$C$15</f>
        <v>1010.4094899805643</v>
      </c>
      <c r="F28" s="75">
        <f>VLOOKUP(C28,Country_Data!C:G,5,FALSE)</f>
        <v>16</v>
      </c>
      <c r="G28" s="76">
        <f>IFERROR(VLOOKUP(C28,Days_Since_100!C:G,5,FALSE)-1,0)</f>
        <v>0.13308273666970383</v>
      </c>
      <c r="H28" s="77">
        <f>IFERROR(VLOOKUP(C28,Deaths_since_10!C:G,5,FALSE)-1,0)</f>
        <v>9.8560543306117854E-2</v>
      </c>
      <c r="J28" s="68">
        <f>IFERROR(LOG((M28/E28),1+G28),"")</f>
        <v>-3.3763949603828864</v>
      </c>
      <c r="K28" s="67">
        <v>6.7</v>
      </c>
      <c r="L28" s="61">
        <f>VLOOKUP(C28,Country_Data!C:J,8,FALSE)</f>
        <v>9890402</v>
      </c>
      <c r="M28" s="60">
        <f>(L28/100000)*K28</f>
        <v>662.65693400000009</v>
      </c>
      <c r="O28" s="59">
        <f t="array" ref="O28">IF(OR(C28=$Q$4:$Q$22),1,0)</f>
        <v>0</v>
      </c>
    </row>
    <row r="29" spans="2:15" s="59" customFormat="1" ht="13.8" customHeight="1" x14ac:dyDescent="0.3">
      <c r="B29" s="66">
        <f t="shared" si="0"/>
        <v>26</v>
      </c>
      <c r="C29" s="62" t="s">
        <v>85</v>
      </c>
      <c r="D29" s="75">
        <f>VLOOKUP(C29,Country_Data!B:F,5,FALSE)</f>
        <v>6314</v>
      </c>
      <c r="E29" s="75">
        <f>D29*Projections_Data!$C$15</f>
        <v>1898.7278332551437</v>
      </c>
      <c r="F29" s="75">
        <f>VLOOKUP(C29,Country_Data!C:G,5,FALSE)</f>
        <v>113</v>
      </c>
      <c r="G29" s="76">
        <f>IFERROR(VLOOKUP(C29,Days_Since_100!C:G,5,FALSE)-1,0)</f>
        <v>2.1137604520413245E-2</v>
      </c>
      <c r="H29" s="77">
        <f>IFERROR(VLOOKUP(C29,Deaths_since_10!C:G,5,FALSE)-1,0)</f>
        <v>9.7397632572169712E-2</v>
      </c>
      <c r="J29" s="68">
        <f>IFERROR(LOG((M29/E29),1+G29),"")</f>
        <v>-70.591695907706125</v>
      </c>
      <c r="K29" s="67">
        <v>8</v>
      </c>
      <c r="L29" s="61">
        <f>VLOOKUP(C29,Country_Data!C:J,8,FALSE)</f>
        <v>5421241</v>
      </c>
      <c r="M29" s="60">
        <f>(L29/100000)*K29</f>
        <v>433.69927999999999</v>
      </c>
      <c r="O29" s="59">
        <f t="array" ref="O29">IF(OR(C29=$Q$4:$Q$22),1,0)</f>
        <v>0</v>
      </c>
    </row>
    <row r="30" spans="2:15" s="59" customFormat="1" ht="13.8" customHeight="1" x14ac:dyDescent="0.2">
      <c r="B30" s="66">
        <f t="shared" si="0"/>
        <v>27</v>
      </c>
      <c r="C30" s="62" t="s">
        <v>78</v>
      </c>
      <c r="D30" s="75">
        <f>VLOOKUP(C30,Country_Data!B:F,5,FALSE)</f>
        <v>13555</v>
      </c>
      <c r="E30" s="75">
        <f>D30*Projections_Data!$C$15</f>
        <v>4076.2204275852823</v>
      </c>
      <c r="F30" s="75">
        <f>VLOOKUP(C30,Country_Data!C:G,5,FALSE)</f>
        <v>319</v>
      </c>
      <c r="G30" s="76">
        <f>IFERROR(VLOOKUP(C30,Days_Since_100!C:G,5,FALSE)-1,0)</f>
        <v>2.3800381611005728E-2</v>
      </c>
      <c r="H30" s="77">
        <f>IFERROR(VLOOKUP(C30,Deaths_since_10!C:G,5,FALSE)-1,0)</f>
        <v>9.3533527938528538E-2</v>
      </c>
      <c r="I30" s="58"/>
      <c r="J30" s="68" t="str">
        <f>IFERROR(LOG((M30/E30),1+G30),"")</f>
        <v/>
      </c>
      <c r="K30" s="67">
        <v>12.2</v>
      </c>
      <c r="L30" s="61">
        <f>VLOOKUP(C30,Country_Data!C:J,8,FALSE)</f>
        <v>9006398</v>
      </c>
      <c r="M30" s="60"/>
      <c r="O30" s="59">
        <f t="array" ref="O30">IF(OR(C30=$Q$4:$Q$22),1,0)</f>
        <v>0</v>
      </c>
    </row>
    <row r="31" spans="2:15" s="59" customFormat="1" ht="13.8" customHeight="1" x14ac:dyDescent="0.3">
      <c r="B31" s="66">
        <f t="shared" si="0"/>
        <v>28</v>
      </c>
      <c r="C31" s="62" t="s">
        <v>107</v>
      </c>
      <c r="D31" s="75">
        <f>VLOOKUP(C31,Country_Data!B:F,5,FALSE)</f>
        <v>3512</v>
      </c>
      <c r="E31" s="75">
        <f>D31*Projections_Data!$C$15</f>
        <v>1056.1184907177803</v>
      </c>
      <c r="F31" s="75">
        <f>VLOOKUP(C31,Country_Data!C:G,5,FALSE)</f>
        <v>306</v>
      </c>
      <c r="G31" s="76">
        <f>IFERROR(VLOOKUP(C31,Days_Since_100!C:G,5,FALSE)-1,0)</f>
        <v>9.0915253680166952E-2</v>
      </c>
      <c r="H31" s="77">
        <f>IFERROR(VLOOKUP(C31,Deaths_since_10!C:G,5,FALSE)-1,0)</f>
        <v>9.0966078501449665E-2</v>
      </c>
      <c r="J31" s="68" t="str">
        <f>IFERROR(LOG((M31/E31),1+G31),"")</f>
        <v/>
      </c>
      <c r="K31" s="67"/>
      <c r="L31" s="61">
        <f>VLOOKUP(C31,Country_Data!C:J,8,FALSE)</f>
        <v>273523615</v>
      </c>
      <c r="M31" s="60">
        <f>(L31/100000)*K31</f>
        <v>0</v>
      </c>
      <c r="O31" s="59">
        <f t="array" ref="O31">IF(OR(C31=$Q$4:$Q$22),1,0)</f>
        <v>0</v>
      </c>
    </row>
    <row r="32" spans="2:15" s="59" customFormat="1" ht="13.8" customHeight="1" x14ac:dyDescent="0.3">
      <c r="B32" s="66">
        <f t="shared" si="0"/>
        <v>29</v>
      </c>
      <c r="C32" s="62" t="s">
        <v>48</v>
      </c>
      <c r="D32" s="75">
        <f>VLOOKUP(C32,Country_Data!B:F,5,FALSE)</f>
        <v>6215</v>
      </c>
      <c r="E32" s="75">
        <f>D32*Projections_Data!$C$15</f>
        <v>1868.9568393539307</v>
      </c>
      <c r="F32" s="75">
        <f>VLOOKUP(C32,Country_Data!C:G,5,FALSE)</f>
        <v>54</v>
      </c>
      <c r="G32" s="76">
        <f>IFERROR(VLOOKUP(C32,Days_Since_100!C:G,5,FALSE)-1,0)</f>
        <v>1.7915156492624762E-2</v>
      </c>
      <c r="H32" s="77">
        <f>IFERROR(VLOOKUP(C32,Deaths_since_10!C:G,5,FALSE)-1,0)</f>
        <v>9.0599120437069081E-2</v>
      </c>
      <c r="J32" s="68" t="str">
        <f>IFERROR(LOG((M32/E32),1+G32),"")</f>
        <v/>
      </c>
      <c r="K32" s="67"/>
      <c r="L32" s="61">
        <f>VLOOKUP(C32,Country_Data!C:J,8,FALSE)</f>
        <v>25499884</v>
      </c>
      <c r="M32" s="60">
        <f>(L32/100000)*K32</f>
        <v>0</v>
      </c>
      <c r="O32" s="59">
        <f t="array" ref="O32">IF(OR(C32=$Q$4:$Q$22),1,0)</f>
        <v>0</v>
      </c>
    </row>
    <row r="33" spans="2:15" s="59" customFormat="1" ht="13.8" customHeight="1" x14ac:dyDescent="0.3">
      <c r="B33" s="66">
        <f t="shared" si="0"/>
        <v>30</v>
      </c>
      <c r="C33" s="62" t="s">
        <v>99</v>
      </c>
      <c r="D33" s="75">
        <f>VLOOKUP(C33,Country_Data!B:F,5,FALSE)</f>
        <v>3223</v>
      </c>
      <c r="E33" s="75">
        <f>D33*Projections_Data!$C$15</f>
        <v>969.21124589504723</v>
      </c>
      <c r="F33" s="75">
        <f>VLOOKUP(C33,Country_Data!C:G,5,FALSE)</f>
        <v>54</v>
      </c>
      <c r="G33" s="76">
        <f>IFERROR(VLOOKUP(C33,Days_Since_100!C:G,5,FALSE)-1,0)</f>
        <v>2.8244651678261512E-2</v>
      </c>
      <c r="H33" s="77">
        <f>IFERROR(VLOOKUP(C33,Deaths_since_10!C:G,5,FALSE)-1,0)</f>
        <v>8.4471771197698553E-2</v>
      </c>
      <c r="J33" s="68">
        <f>IFERROR(LOG((M33/E33),1+G33),"")</f>
        <v>-65.755414674461889</v>
      </c>
      <c r="K33" s="67">
        <v>24.8</v>
      </c>
      <c r="L33" s="61">
        <f>VLOOKUP(C33,Country_Data!C:J,8,FALSE)</f>
        <v>625978</v>
      </c>
      <c r="M33" s="60">
        <f>(L33/100000)*K33</f>
        <v>155.24254400000001</v>
      </c>
      <c r="O33" s="59">
        <f t="array" ref="O33">IF(OR(C33=$Q$4:$Q$22),1,0)</f>
        <v>0</v>
      </c>
    </row>
    <row r="34" spans="2:15" s="59" customFormat="1" ht="13.8" customHeight="1" x14ac:dyDescent="0.3">
      <c r="B34" s="66">
        <f t="shared" si="0"/>
        <v>31</v>
      </c>
      <c r="C34" s="62" t="s">
        <v>108</v>
      </c>
      <c r="D34" s="75">
        <f>VLOOKUP(C34,Country_Data!B:F,5,FALSE)</f>
        <v>15472</v>
      </c>
      <c r="E34" s="75">
        <f>D34*Projections_Data!$C$15</f>
        <v>4652.6951276724076</v>
      </c>
      <c r="F34" s="75">
        <f>VLOOKUP(C34,Country_Data!C:G,5,FALSE)</f>
        <v>435</v>
      </c>
      <c r="G34" s="76">
        <f>IFERROR(VLOOKUP(C34,Days_Since_100!C:G,5,FALSE)-1,0)</f>
        <v>6.5277791954531317E-2</v>
      </c>
      <c r="H34" s="77">
        <f>IFERROR(VLOOKUP(C34,Deaths_since_10!C:G,5,FALSE)-1,0)</f>
        <v>8.0770415975522702E-2</v>
      </c>
      <c r="J34" s="68">
        <f>IFERROR(LOG((M34/E34),1+G34),"")</f>
        <v>-21.657842386731094</v>
      </c>
      <c r="K34" s="67">
        <v>11.6</v>
      </c>
      <c r="L34" s="61">
        <f>VLOOKUP(C34,Country_Data!C:J,8,FALSE)</f>
        <v>10196709</v>
      </c>
      <c r="M34" s="60">
        <f>(L34/100000)*K34</f>
        <v>1182.818244</v>
      </c>
      <c r="O34" s="59">
        <f t="array" ref="O34">IF(OR(C34=$Q$4:$Q$22),1,0)</f>
        <v>0</v>
      </c>
    </row>
    <row r="35" spans="2:15" s="59" customFormat="1" ht="13.8" customHeight="1" x14ac:dyDescent="0.3">
      <c r="B35" s="66">
        <f t="shared" si="0"/>
        <v>32</v>
      </c>
      <c r="C35" s="62" t="s">
        <v>56</v>
      </c>
      <c r="D35" s="75">
        <f>VLOOKUP(C35,Country_Data!B:F,5,FALSE)</f>
        <v>4195</v>
      </c>
      <c r="E35" s="75">
        <f>D35*Projections_Data!$C$15</f>
        <v>1261.5082769251392</v>
      </c>
      <c r="F35" s="75">
        <f>VLOOKUP(C35,Country_Data!C:G,5,FALSE)</f>
        <v>221</v>
      </c>
      <c r="G35" s="76">
        <f>IFERROR(VLOOKUP(C35,Days_Since_100!C:G,5,FALSE)-1,0)</f>
        <v>5.2632294503194288E-2</v>
      </c>
      <c r="H35" s="77">
        <f>IFERROR(VLOOKUP(C35,Deaths_since_10!C:G,5,FALSE)-1,0)</f>
        <v>7.7729416776527893E-2</v>
      </c>
      <c r="J35" s="68">
        <f>IFERROR(LOG((M35/E35),1+G35),"")</f>
        <v>46.495034952853729</v>
      </c>
      <c r="K35" s="67">
        <v>12.5</v>
      </c>
      <c r="L35" s="61">
        <f>VLOOKUP(C35,Country_Data!C:J,8,FALSE)</f>
        <v>109581078</v>
      </c>
      <c r="M35" s="60">
        <f>(L35/100000)*K35</f>
        <v>13697.634750000001</v>
      </c>
      <c r="O35" s="59">
        <f t="array" ref="O35">IF(OR(C35=$Q$4:$Q$22),1,0)</f>
        <v>0</v>
      </c>
    </row>
    <row r="36" spans="2:15" s="59" customFormat="1" ht="13.8" customHeight="1" x14ac:dyDescent="0.3">
      <c r="B36" s="66">
        <f t="shared" si="0"/>
        <v>33</v>
      </c>
      <c r="C36" s="62" t="s">
        <v>35</v>
      </c>
      <c r="D36" s="75">
        <f>VLOOKUP(C36,Country_Data!B:F,5,FALSE)</f>
        <v>2473</v>
      </c>
      <c r="E36" s="75">
        <f>D36*Projections_Data!$C$15</f>
        <v>743.67341331009982</v>
      </c>
      <c r="F36" s="75">
        <f>VLOOKUP(C36,Country_Data!C:G,5,FALSE)</f>
        <v>33</v>
      </c>
      <c r="G36" s="76">
        <f>IFERROR(VLOOKUP(C36,Days_Since_100!C:G,5,FALSE)-1,0)</f>
        <v>2.658026913763778E-2</v>
      </c>
      <c r="H36" s="77">
        <f>IFERROR(VLOOKUP(C36,Deaths_since_10!C:G,5,FALSE)-1,0)</f>
        <v>7.4873165575328748E-2</v>
      </c>
      <c r="J36" s="68" t="str">
        <f>IFERROR(LOG((M36/E36),1+G36),"")</f>
        <v/>
      </c>
      <c r="K36" s="67"/>
      <c r="L36" s="61">
        <f>VLOOKUP(C36,Country_Data!C:J,8,FALSE)</f>
        <v>69799978</v>
      </c>
      <c r="M36" s="60">
        <f>(L36/100000)*K36</f>
        <v>0</v>
      </c>
      <c r="O36" s="59">
        <f t="array" ref="O36">IF(OR(C36=$Q$4:$Q$22),1,0)</f>
        <v>0</v>
      </c>
    </row>
    <row r="37" spans="2:15" s="59" customFormat="1" ht="13.8" customHeight="1" x14ac:dyDescent="0.3">
      <c r="B37" s="66">
        <f t="shared" ref="B37:B59" si="1">B36+1</f>
        <v>34</v>
      </c>
      <c r="C37" s="62" t="s">
        <v>89</v>
      </c>
      <c r="D37" s="75">
        <f>VLOOKUP(C37,Country_Data!B:F,5,FALSE)</f>
        <v>23249</v>
      </c>
      <c r="E37" s="75">
        <f>D37*Projections_Data!$C$15</f>
        <v>6991.3720930232557</v>
      </c>
      <c r="F37" s="75">
        <f>VLOOKUP(C37,Country_Data!C:G,5,FALSE)</f>
        <v>2520</v>
      </c>
      <c r="G37" s="76">
        <f>IFERROR(VLOOKUP(C37,Days_Since_100!C:G,5,FALSE)-1,0)</f>
        <v>5.3060806757875945E-2</v>
      </c>
      <c r="H37" s="77">
        <f>IFERROR(VLOOKUP(C37,Deaths_since_10!C:G,5,FALSE)-1,0)</f>
        <v>7.3090613199228383E-2</v>
      </c>
      <c r="J37" s="68" t="str">
        <f>IFERROR(LOG((M37/E37),1+G37),"")</f>
        <v/>
      </c>
      <c r="K37" s="67"/>
      <c r="L37" s="61">
        <f>VLOOKUP(C37,Country_Data!C:J,8,FALSE)</f>
        <v>17134872</v>
      </c>
      <c r="M37" s="60">
        <f>(L37/100000)*K37</f>
        <v>0</v>
      </c>
      <c r="O37" s="59">
        <f t="array" ref="O37">IF(OR(C37=$Q$4:$Q$22),1,0)</f>
        <v>0</v>
      </c>
    </row>
    <row r="38" spans="2:15" s="59" customFormat="1" ht="13.8" customHeight="1" x14ac:dyDescent="0.3">
      <c r="B38" s="66">
        <f t="shared" si="1"/>
        <v>35</v>
      </c>
      <c r="C38" s="62" t="s">
        <v>80</v>
      </c>
      <c r="D38" s="75">
        <f>VLOOKUP(C38,Country_Data!B:F,5,FALSE)</f>
        <v>4695</v>
      </c>
      <c r="E38" s="75">
        <f>D38*Projections_Data!$C$15</f>
        <v>1411.8668319817707</v>
      </c>
      <c r="F38" s="75">
        <f>VLOOKUP(C38,Country_Data!C:G,5,FALSE)</f>
        <v>66</v>
      </c>
      <c r="G38" s="76">
        <f>IFERROR(VLOOKUP(C38,Days_Since_100!C:G,5,FALSE)-1,0)</f>
        <v>8.2610420330787582E-2</v>
      </c>
      <c r="H38" s="77">
        <f>IFERROR(VLOOKUP(C38,Deaths_since_10!C:G,5,FALSE)-1,0)</f>
        <v>7.0259805697204802E-2</v>
      </c>
      <c r="J38" s="68" t="str">
        <f>IFERROR(LOG((M38/E38),1+G38),"")</f>
        <v/>
      </c>
      <c r="K38" s="67"/>
      <c r="L38" s="61">
        <f>VLOOKUP(C38,Country_Data!C:J,8,FALSE)</f>
        <v>220892340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customHeight="1" x14ac:dyDescent="0.3">
      <c r="B39" s="66">
        <f t="shared" si="1"/>
        <v>36</v>
      </c>
      <c r="C39" s="62" t="s">
        <v>77</v>
      </c>
      <c r="D39" s="75">
        <f>VLOOKUP(C39,Country_Data!B:F,5,FALSE)</f>
        <v>24551</v>
      </c>
      <c r="E39" s="75">
        <f>D39*Projections_Data!$C$15</f>
        <v>7382.9057703907247</v>
      </c>
      <c r="F39" s="75">
        <f>VLOOKUP(C39,Country_Data!C:G,5,FALSE)</f>
        <v>1002</v>
      </c>
      <c r="G39" s="76">
        <f>IFERROR(VLOOKUP(C39,Days_Since_100!C:G,5,FALSE)-1,0)</f>
        <v>3.0759500075283164E-2</v>
      </c>
      <c r="H39" s="77">
        <f>IFERROR(VLOOKUP(C39,Deaths_since_10!C:G,5,FALSE)-1,0)</f>
        <v>6.9823998745050186E-2</v>
      </c>
      <c r="J39" s="68" t="str">
        <f>IFERROR(LOG((M39/E39),1+G39),"")</f>
        <v/>
      </c>
      <c r="K39" s="67"/>
      <c r="L39" s="61">
        <f>VLOOKUP(C39,Country_Data!C:J,8,FALSE)</f>
        <v>8654622</v>
      </c>
      <c r="M39" s="60">
        <f>(L39/100000)*K39</f>
        <v>0</v>
      </c>
      <c r="O39" s="59">
        <f t="array" ref="O39">IF(OR(C39=$Q$4:$Q$22),1,0)</f>
        <v>0</v>
      </c>
    </row>
    <row r="40" spans="2:15" s="59" customFormat="1" ht="13.8" customHeight="1" x14ac:dyDescent="0.2">
      <c r="B40" s="66">
        <f t="shared" si="1"/>
        <v>37</v>
      </c>
      <c r="C40" s="62" t="s">
        <v>76</v>
      </c>
      <c r="D40" s="75">
        <f>VLOOKUP(C40,Country_Data!B:F,5,FALSE)</f>
        <v>1495</v>
      </c>
      <c r="E40" s="75">
        <f>D40*Projections_Data!$C$15</f>
        <v>449.57207961932846</v>
      </c>
      <c r="F40" s="75">
        <f>VLOOKUP(C40,Country_Data!C:G,5,FALSE)</f>
        <v>21</v>
      </c>
      <c r="G40" s="76">
        <f>IFERROR(VLOOKUP(C40,Days_Since_100!C:G,5,FALSE)-1,0)</f>
        <v>4.8104880360886337E-2</v>
      </c>
      <c r="H40" s="77">
        <f>IFERROR(VLOOKUP(C40,Deaths_since_10!C:G,5,FALSE)-1,0)</f>
        <v>6.9610375725068785E-2</v>
      </c>
      <c r="I40" s="58"/>
      <c r="J40" s="68" t="str">
        <f>IFERROR(LOG((M40/E40),1+G40),"")</f>
        <v/>
      </c>
      <c r="K40" s="67">
        <v>14.7</v>
      </c>
      <c r="L40" s="61">
        <f>VLOOKUP(C40,Country_Data!C:J,8,FALSE)</f>
        <v>4105267</v>
      </c>
      <c r="M40" s="60"/>
      <c r="O40" s="59">
        <f t="array" ref="O40">IF(OR(C40=$Q$4:$Q$22),1,0)</f>
        <v>0</v>
      </c>
    </row>
    <row r="41" spans="2:15" s="59" customFormat="1" ht="13.8" customHeight="1" x14ac:dyDescent="0.3">
      <c r="B41" s="66">
        <f t="shared" si="1"/>
        <v>38</v>
      </c>
      <c r="C41" s="62" t="s">
        <v>113</v>
      </c>
      <c r="D41" s="75">
        <f>VLOOKUP(C41,Country_Data!B:F,5,FALSE)</f>
        <v>3651</v>
      </c>
      <c r="E41" s="75">
        <f>D41*Projections_Data!$C$15</f>
        <v>1097.9181690235239</v>
      </c>
      <c r="F41" s="75">
        <f>VLOOKUP(C41,Country_Data!C:G,5,FALSE)</f>
        <v>47</v>
      </c>
      <c r="G41" s="76">
        <f>IFERROR(VLOOKUP(C41,Days_Since_100!C:G,5,FALSE)-1,0)</f>
        <v>8.7346012010139695E-2</v>
      </c>
      <c r="H41" s="77">
        <f>IFERROR(VLOOKUP(C41,Deaths_since_10!C:G,5,FALSE)-1,0)</f>
        <v>6.69001794563302E-2</v>
      </c>
      <c r="J41" s="68">
        <f>IFERROR(LOG((M41/E41),1+G41),"")</f>
        <v>13.417213424954857</v>
      </c>
      <c r="K41" s="67">
        <v>9.6999999999999993</v>
      </c>
      <c r="L41" s="61">
        <f>VLOOKUP(C41,Country_Data!C:J,8,FALSE)</f>
        <v>34813871</v>
      </c>
      <c r="M41" s="60">
        <f>(L41/100000)*K41</f>
        <v>3376.945487</v>
      </c>
      <c r="O41" s="59">
        <f t="array" ref="O41">IF(OR(C41=$Q$4:$Q$22),1,0)</f>
        <v>0</v>
      </c>
    </row>
    <row r="42" spans="2:15" s="59" customFormat="1" ht="13.8" customHeight="1" x14ac:dyDescent="0.3">
      <c r="B42" s="66">
        <f t="shared" si="1"/>
        <v>39</v>
      </c>
      <c r="C42" s="62" t="s">
        <v>87</v>
      </c>
      <c r="D42" s="75">
        <f>VLOOKUP(C42,Country_Data!B:F,5,FALSE)</f>
        <v>6014</v>
      </c>
      <c r="E42" s="75">
        <f>D42*Projections_Data!$C$15</f>
        <v>1808.5127002211648</v>
      </c>
      <c r="F42" s="75">
        <f>VLOOKUP(C42,Country_Data!C:G,5,FALSE)</f>
        <v>247</v>
      </c>
      <c r="G42" s="76">
        <f>IFERROR(VLOOKUP(C42,Days_Since_100!C:G,5,FALSE)-1,0)</f>
        <v>5.6867809783227585E-2</v>
      </c>
      <c r="H42" s="77">
        <f>IFERROR(VLOOKUP(C42,Deaths_since_10!C:G,5,FALSE)-1,0)</f>
        <v>6.6519460846402589E-2</v>
      </c>
      <c r="J42" s="68" t="str">
        <f>IFERROR(LOG((M42/E42),1+G42),"")</f>
        <v/>
      </c>
      <c r="K42" s="67"/>
      <c r="L42" s="61">
        <f>VLOOKUP(C42,Country_Data!C:J,8,FALSE)</f>
        <v>5792202</v>
      </c>
      <c r="M42" s="60">
        <f>(L42/100000)*K42</f>
        <v>0</v>
      </c>
      <c r="O42" s="59">
        <f t="array" ref="O42">IF(OR(C42=$Q$4:$Q$22),1,0)</f>
        <v>0</v>
      </c>
    </row>
    <row r="43" spans="2:15" s="59" customFormat="1" ht="13.8" customHeight="1" x14ac:dyDescent="0.3">
      <c r="B43" s="66">
        <f t="shared" si="1"/>
        <v>40</v>
      </c>
      <c r="C43" s="62" t="s">
        <v>36</v>
      </c>
      <c r="D43" s="75">
        <f>VLOOKUP(C43,Country_Data!B:F,5,FALSE)</f>
        <v>5530</v>
      </c>
      <c r="E43" s="75">
        <f>D43*Projections_Data!$C$15</f>
        <v>1662.9656189263453</v>
      </c>
      <c r="F43" s="75">
        <f>VLOOKUP(C43,Country_Data!C:G,5,FALSE)</f>
        <v>99</v>
      </c>
      <c r="G43" s="76">
        <f>IFERROR(VLOOKUP(C43,Days_Since_100!C:G,5,FALSE)-1,0)</f>
        <v>0.11991938779640621</v>
      </c>
      <c r="H43" s="77">
        <f>IFERROR(VLOOKUP(C43,Deaths_since_10!C:G,5,FALSE)-1,0)</f>
        <v>5.1547496797280434E-2</v>
      </c>
      <c r="J43" s="68">
        <f>IFERROR(LOG((M43/E43),1+G43),"")</f>
        <v>15.135155218685755</v>
      </c>
      <c r="K43" s="67">
        <v>7.3</v>
      </c>
      <c r="L43" s="61">
        <f>VLOOKUP(C43,Country_Data!C:J,8,FALSE)</f>
        <v>126476461</v>
      </c>
      <c r="M43" s="60">
        <f>(L43/100000)*K43</f>
        <v>9232.781653</v>
      </c>
      <c r="O43" s="59">
        <f t="array" ref="O43">IF(OR(C43=$Q$4:$Q$22),1,0)</f>
        <v>0</v>
      </c>
    </row>
    <row r="44" spans="2:15" s="59" customFormat="1" ht="13.8" customHeight="1" x14ac:dyDescent="0.3">
      <c r="B44" s="66">
        <f t="shared" si="1"/>
        <v>41</v>
      </c>
      <c r="C44" s="62" t="s">
        <v>60</v>
      </c>
      <c r="D44" s="75">
        <f>VLOOKUP(C44,Country_Data!B:F,5,FALSE)</f>
        <v>158273</v>
      </c>
      <c r="E44" s="75">
        <f>D44*Projections_Data!$C$15</f>
        <v>47595.399168956501</v>
      </c>
      <c r="F44" s="75">
        <f>VLOOKUP(C44,Country_Data!C:G,5,FALSE)</f>
        <v>16081</v>
      </c>
      <c r="G44" s="76">
        <f>IFERROR(VLOOKUP(C44,Days_Since_100!C:G,5,FALSE)-1,0)</f>
        <v>3.7528017570807704E-2</v>
      </c>
      <c r="H44" s="77">
        <f>IFERROR(VLOOKUP(C44,Deaths_since_10!C:G,5,FALSE)-1,0)</f>
        <v>4.9316070246958832E-2</v>
      </c>
      <c r="J44" s="68">
        <f>IFERROR(LOG((M44/E44),1+G44),"")</f>
        <v>-74.262963648900424</v>
      </c>
      <c r="K44" s="67">
        <v>6.6</v>
      </c>
      <c r="L44" s="61">
        <f>VLOOKUP(C44,Country_Data!C:J,8,FALSE)</f>
        <v>46754778</v>
      </c>
      <c r="M44" s="60">
        <f>(L44/100000)*K44</f>
        <v>3085.8153479999996</v>
      </c>
      <c r="O44" s="59">
        <f t="array" ref="O44">IF(OR(C44=$Q$4:$Q$22),1,0)</f>
        <v>1</v>
      </c>
    </row>
    <row r="45" spans="2:15" s="59" customFormat="1" ht="13.8" customHeight="1" x14ac:dyDescent="0.3">
      <c r="B45" s="66">
        <f t="shared" si="1"/>
        <v>42</v>
      </c>
      <c r="C45" s="62" t="s">
        <v>83</v>
      </c>
      <c r="D45" s="75">
        <f>VLOOKUP(C45,Country_Data!B:F,5,FALSE)</f>
        <v>2011</v>
      </c>
      <c r="E45" s="75">
        <f>D45*Projections_Data!$C$15</f>
        <v>604.74210843777223</v>
      </c>
      <c r="F45" s="75">
        <f>VLOOKUP(C45,Country_Data!C:G,5,FALSE)</f>
        <v>92</v>
      </c>
      <c r="G45" s="76">
        <f>IFERROR(VLOOKUP(C45,Days_Since_100!C:G,5,FALSE)-1,0)</f>
        <v>2.9965121944434792E-2</v>
      </c>
      <c r="H45" s="77">
        <f>IFERROR(VLOOKUP(C45,Deaths_since_10!C:G,5,FALSE)-1,0)</f>
        <v>4.7352788793546319E-2</v>
      </c>
      <c r="J45" s="68" t="str">
        <f>IFERROR(LOG((M45/E45),1+G45),"")</f>
        <v/>
      </c>
      <c r="K45" s="67"/>
      <c r="L45" s="61">
        <f>VLOOKUP(C45,Country_Data!C:J,8,FALSE)</f>
        <v>10423054</v>
      </c>
      <c r="M45" s="60"/>
      <c r="O45" s="59">
        <f t="array" ref="O45">IF(OR(C45=$Q$4:$Q$22),1,0)</f>
        <v>0</v>
      </c>
    </row>
    <row r="46" spans="2:15" s="59" customFormat="1" ht="13.8" customHeight="1" x14ac:dyDescent="0.3">
      <c r="B46" s="66">
        <f t="shared" si="1"/>
        <v>43</v>
      </c>
      <c r="C46" s="62" t="s">
        <v>199</v>
      </c>
      <c r="D46" s="75">
        <f>VLOOKUP(C46,Country_Data!B:F,5,FALSE)</f>
        <v>635</v>
      </c>
      <c r="E46" s="75">
        <f>D46*Projections_Data!$C$15</f>
        <v>190.95536492192213</v>
      </c>
      <c r="F46" s="75">
        <f>VLOOKUP(C46,Country_Data!C:G,5,FALSE)</f>
        <v>25</v>
      </c>
      <c r="G46" s="76">
        <f>IFERROR(VLOOKUP(C46,Days_Since_100!C:G,5,FALSE)-1,0)</f>
        <v>3.6420133119889009E-2</v>
      </c>
      <c r="H46" s="77">
        <f>IFERROR(VLOOKUP(C46,Deaths_since_10!C:G,5,FALSE)-1,0)</f>
        <v>4.5639552591273169E-2</v>
      </c>
      <c r="J46" s="68" t="str">
        <f>IFERROR(LOG((M46/E46),1+G46),"")</f>
        <v/>
      </c>
      <c r="K46" s="67"/>
      <c r="L46" s="61">
        <f>VLOOKUP(C46,Country_Data!C:J,8,FALSE)</f>
        <v>6948445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customHeight="1" x14ac:dyDescent="0.3">
      <c r="B47" s="66">
        <f t="shared" si="1"/>
        <v>44</v>
      </c>
      <c r="C47" s="62" t="s">
        <v>58</v>
      </c>
      <c r="D47" s="75">
        <f>VLOOKUP(C47,Country_Data!B:F,5,FALSE)</f>
        <v>147577</v>
      </c>
      <c r="E47" s="75">
        <f>D47*Projections_Data!$C$15</f>
        <v>44378.928959185039</v>
      </c>
      <c r="F47" s="75">
        <f>VLOOKUP(C47,Country_Data!C:G,5,FALSE)</f>
        <v>18849</v>
      </c>
      <c r="G47" s="76">
        <f>IFERROR(VLOOKUP(C47,Days_Since_100!C:G,5,FALSE)-1,0)</f>
        <v>2.7355649309817043E-2</v>
      </c>
      <c r="H47" s="77">
        <f>IFERROR(VLOOKUP(C47,Deaths_since_10!C:G,5,FALSE)-1,0)</f>
        <v>3.4782996451458326E-2</v>
      </c>
      <c r="J47" s="68">
        <f>IFERROR(LOG((M47/E47),1+G47),"")</f>
        <v>-92.787443113269916</v>
      </c>
      <c r="K47" s="67">
        <v>6</v>
      </c>
      <c r="L47" s="61">
        <f>VLOOKUP(C47,Country_Data!C:J,8,FALSE)</f>
        <v>60461826</v>
      </c>
      <c r="M47" s="60">
        <f>(L47/100000)*K47</f>
        <v>3627.7095599999998</v>
      </c>
      <c r="O47" s="59">
        <f t="array" ref="O47">IF(OR(C47=$Q$4:$Q$22),1,0)</f>
        <v>1</v>
      </c>
    </row>
    <row r="48" spans="2:15" s="59" customFormat="1" ht="13.8" customHeight="1" x14ac:dyDescent="0.3">
      <c r="B48" s="66">
        <f t="shared" si="1"/>
        <v>45</v>
      </c>
      <c r="C48" s="62" t="s">
        <v>338</v>
      </c>
      <c r="D48" s="75">
        <f>VLOOKUP(C48,Country_Data!B:F,5,FALSE)</f>
        <v>68192</v>
      </c>
      <c r="E48" s="75">
        <f>D48*Projections_Data!$C$15</f>
        <v>20506.501172843644</v>
      </c>
      <c r="F48" s="75">
        <f>VLOOKUP(C48,Country_Data!C:G,5,FALSE)</f>
        <v>4232</v>
      </c>
      <c r="G48" s="76">
        <f>IFERROR(VLOOKUP(C48,Days_Since_100!C:G,5,FALSE)-1,0)</f>
        <v>3.2103603602312125E-2</v>
      </c>
      <c r="H48" s="77">
        <f>IFERROR(VLOOKUP(C48,Deaths_since_10!C:G,5,FALSE)-1,0)</f>
        <v>3.2704999171100368E-2</v>
      </c>
      <c r="J48" s="68" t="str">
        <f>IFERROR(LOG((M48/E48),1+G48),"")</f>
        <v/>
      </c>
      <c r="K48" s="67"/>
      <c r="L48" s="61">
        <f>VLOOKUP(C48,Country_Data!C:J,8,FALSE)</f>
        <v>83992949</v>
      </c>
      <c r="M48" s="60">
        <f>(L48/100000)*K48</f>
        <v>0</v>
      </c>
      <c r="O48" s="59">
        <f t="array" ref="O48">IF(OR(C48=$Q$4:$Q$22),1,0)</f>
        <v>0</v>
      </c>
    </row>
    <row r="49" spans="2:15" s="59" customFormat="1" ht="13.8" customHeight="1" x14ac:dyDescent="0.3">
      <c r="B49" s="66">
        <f t="shared" si="1"/>
        <v>46</v>
      </c>
      <c r="C49" s="62" t="s">
        <v>70</v>
      </c>
      <c r="D49" s="75">
        <f>VLOOKUP(C49,Country_Data!B:F,5,FALSE)</f>
        <v>1279</v>
      </c>
      <c r="E49" s="75">
        <f>D49*Projections_Data!$C$15</f>
        <v>384.61718383486362</v>
      </c>
      <c r="F49" s="75">
        <f>VLOOKUP(C49,Country_Data!C:G,5,FALSE)</f>
        <v>70</v>
      </c>
      <c r="G49" s="76">
        <f>IFERROR(VLOOKUP(C49,Days_Since_100!C:G,5,FALSE)-1,0)</f>
        <v>5.8837786229611222E-2</v>
      </c>
      <c r="H49" s="77">
        <f>IFERROR(VLOOKUP(C49,Deaths_since_10!C:G,5,FALSE)-1,0)</f>
        <v>2.7906567827576279E-2</v>
      </c>
      <c r="J49" s="68">
        <f>IFERROR(LOG((M49/E49),1+G49),"")</f>
        <v>31.529851943881692</v>
      </c>
      <c r="K49" s="67">
        <v>5.8</v>
      </c>
      <c r="L49" s="61">
        <f>VLOOKUP(C49,Country_Data!C:J,8,FALSE)</f>
        <v>40222493</v>
      </c>
      <c r="M49" s="60">
        <f>(L49/100000)*K49</f>
        <v>2332.9045939999996</v>
      </c>
      <c r="O49" s="59">
        <f t="array" ref="O49">IF(OR(C49=$Q$4:$Q$22),1,0)</f>
        <v>0</v>
      </c>
    </row>
    <row r="50" spans="2:15" s="59" customFormat="1" ht="13.8" customHeight="1" x14ac:dyDescent="0.3">
      <c r="B50" s="66">
        <f t="shared" si="1"/>
        <v>47</v>
      </c>
      <c r="C50" s="62" t="s">
        <v>43</v>
      </c>
      <c r="D50" s="75">
        <f>VLOOKUP(C50,Country_Data!B:F,5,FALSE)</f>
        <v>4346</v>
      </c>
      <c r="E50" s="75">
        <f>D50*Projections_Data!$C$15</f>
        <v>1306.9165605522419</v>
      </c>
      <c r="F50" s="75">
        <f>VLOOKUP(C50,Country_Data!C:G,5,FALSE)</f>
        <v>70</v>
      </c>
      <c r="G50" s="76">
        <f>IFERROR(VLOOKUP(C50,Days_Since_100!C:G,5,FALSE)-1,0)</f>
        <v>3.4842547490702813E-2</v>
      </c>
      <c r="H50" s="77">
        <f>IFERROR(VLOOKUP(C50,Deaths_since_10!C:G,5,FALSE)-1,0)</f>
        <v>2.7906567827576279E-2</v>
      </c>
      <c r="J50" s="68">
        <f>IFERROR(LOG((M50/E50),1+G50),"")</f>
        <v>48.691775580643679</v>
      </c>
      <c r="K50" s="67">
        <v>21.4</v>
      </c>
      <c r="L50" s="61">
        <f>VLOOKUP(C50,Country_Data!C:J,8,FALSE)</f>
        <v>32365999</v>
      </c>
      <c r="M50" s="60">
        <f>(L50/100000)*K50</f>
        <v>6926.323785999999</v>
      </c>
      <c r="O50" s="59">
        <f t="array" ref="O50">IF(OR(C50=$Q$4:$Q$22),1,0)</f>
        <v>0</v>
      </c>
    </row>
    <row r="51" spans="2:15" s="59" customFormat="1" ht="13.8" customHeight="1" x14ac:dyDescent="0.3">
      <c r="B51" s="66">
        <f t="shared" si="1"/>
        <v>48</v>
      </c>
      <c r="C51" s="62" t="s">
        <v>67</v>
      </c>
      <c r="D51" s="75">
        <f>VLOOKUP(C51,Country_Data!B:F,5,FALSE)</f>
        <v>609</v>
      </c>
      <c r="E51" s="75">
        <f>D51*Projections_Data!$C$15</f>
        <v>183.13672005897729</v>
      </c>
      <c r="F51" s="75">
        <f>VLOOKUP(C51,Country_Data!C:G,5,FALSE)</f>
        <v>20</v>
      </c>
      <c r="G51" s="76">
        <f>IFERROR(VLOOKUP(C51,Days_Since_100!C:G,5,FALSE)-1,0)</f>
        <v>2.9345891625846887E-2</v>
      </c>
      <c r="H51" s="77">
        <f>IFERROR(VLOOKUP(C51,Deaths_since_10!C:G,5,FALSE)-1,0)</f>
        <v>2.1295687600135116E-2</v>
      </c>
      <c r="J51" s="68">
        <f>IFERROR(LOG((M51/E51),1+G51),"")</f>
        <v>28.395497842882875</v>
      </c>
      <c r="K51" s="67">
        <v>6.1</v>
      </c>
      <c r="L51" s="61">
        <f>VLOOKUP(C51,Country_Data!C:J,8,FALSE)</f>
        <v>6825445</v>
      </c>
      <c r="M51" s="60">
        <f>(L51/100000)*K51</f>
        <v>416.35214500000001</v>
      </c>
      <c r="O51" s="59">
        <f t="array" ref="O51">IF(OR(C51=$Q$4:$Q$22),1,0)</f>
        <v>0</v>
      </c>
    </row>
    <row r="52" spans="2:15" s="59" customFormat="1" ht="13.8" customHeight="1" x14ac:dyDescent="0.2">
      <c r="B52" s="66">
        <f t="shared" si="1"/>
        <v>49</v>
      </c>
      <c r="C52" s="62" t="s">
        <v>231</v>
      </c>
      <c r="D52" s="75">
        <f>VLOOKUP(C52,Country_Data!B:F,5,FALSE)</f>
        <v>595</v>
      </c>
      <c r="E52" s="75">
        <f>D52*Projections_Data!$C$15</f>
        <v>178.92668051739159</v>
      </c>
      <c r="F52" s="75">
        <f>VLOOKUP(C52,Country_Data!C:G,5,FALSE)</f>
        <v>11</v>
      </c>
      <c r="G52" s="76">
        <f>IFERROR(VLOOKUP(C52,Days_Since_100!C:G,5,FALSE)-1,0)</f>
        <v>5.934256150024253E-2</v>
      </c>
      <c r="H52" s="77">
        <f>IFERROR(VLOOKUP(C52,Deaths_since_10!C:G,5,FALSE)-1,0)</f>
        <v>2.1295687600135116E-2</v>
      </c>
      <c r="I52" s="79"/>
      <c r="J52" s="68" t="str">
        <f>IFERROR(LOG((M52/E52),1+G52),"")</f>
        <v/>
      </c>
      <c r="K52" s="67">
        <v>11.4</v>
      </c>
      <c r="L52" s="61">
        <f>VLOOKUP(C52,Country_Data!C:J,8,FALSE)</f>
        <v>1207359</v>
      </c>
      <c r="M52" s="60"/>
      <c r="O52" s="59">
        <f t="array" ref="O52">IF(OR(C52=$Q$4:$Q$22),1,0)</f>
        <v>0</v>
      </c>
    </row>
    <row r="53" spans="2:15" s="59" customFormat="1" ht="13.8" customHeight="1" x14ac:dyDescent="0.3">
      <c r="B53" s="66">
        <f t="shared" si="1"/>
        <v>50</v>
      </c>
      <c r="C53" s="62" t="s">
        <v>90</v>
      </c>
      <c r="D53" s="75">
        <f>VLOOKUP(C53,Country_Data!B:F,5,FALSE)</f>
        <v>344</v>
      </c>
      <c r="E53" s="75">
        <f>D53*Projections_Data!$C$15</f>
        <v>103.44668587896254</v>
      </c>
      <c r="F53" s="75">
        <f>VLOOKUP(C53,Country_Data!C:G,5,FALSE)</f>
        <v>34</v>
      </c>
      <c r="G53" s="76">
        <f>IFERROR(VLOOKUP(C53,Days_Since_100!C:G,5,FALSE)-1,0)</f>
        <v>5.2774510051238677E-2</v>
      </c>
      <c r="H53" s="77">
        <f>IFERROR(VLOOKUP(C53,Deaths_since_10!C:G,5,FALSE)-1,0)</f>
        <v>1.2198729249942586E-2</v>
      </c>
      <c r="J53" s="68" t="str">
        <f>IFERROR(LOG((M53/E53),1+G53),"")</f>
        <v/>
      </c>
      <c r="K53" s="67"/>
      <c r="L53" s="61">
        <f>VLOOKUP(C53,Country_Data!C:J,8,FALSE)</f>
        <v>33931</v>
      </c>
      <c r="M53" s="60">
        <f>(L53/100000)*K53</f>
        <v>0</v>
      </c>
      <c r="O53" s="59">
        <f t="array" ref="O53">IF(OR(C53=$Q$4:$Q$22),1,0)</f>
        <v>0</v>
      </c>
    </row>
    <row r="54" spans="2:15" s="59" customFormat="1" ht="13.8" customHeight="1" x14ac:dyDescent="0.3">
      <c r="B54" s="66">
        <f t="shared" si="1"/>
        <v>51</v>
      </c>
      <c r="C54" s="62" t="s">
        <v>337</v>
      </c>
      <c r="D54" s="75">
        <f>VLOOKUP(C54,Country_Data!B:F,5,FALSE)</f>
        <v>82941</v>
      </c>
      <c r="E54" s="75">
        <f>D54*Projections_Data!$C$15</f>
        <v>24941.77782990416</v>
      </c>
      <c r="F54" s="75">
        <f>VLOOKUP(C54,Country_Data!C:G,5,FALSE)</f>
        <v>3340</v>
      </c>
      <c r="G54" s="76">
        <f>IFERROR(VLOOKUP(C54,Days_Since_100!C:G,5,FALSE)-1,0)</f>
        <v>8.194592424715097E-4</v>
      </c>
      <c r="H54" s="77">
        <f>IFERROR(VLOOKUP(C54,Deaths_since_10!C:G,5,FALSE)-1,0)</f>
        <v>4.1968957763849346E-4</v>
      </c>
      <c r="J54" s="68">
        <f>IFERROR(LOG((M54/E54),1+G54),"")</f>
        <v>892.59796459907227</v>
      </c>
      <c r="K54" s="67">
        <v>3.6</v>
      </c>
      <c r="L54" s="61">
        <f>VLOOKUP(C54,Country_Data!C:J,8,FALSE)</f>
        <v>1439323776</v>
      </c>
      <c r="M54" s="60">
        <f>(L54/100000)*K54</f>
        <v>51815.655936000003</v>
      </c>
      <c r="O54" s="59">
        <f t="array" ref="O54">IF(OR(C54=$Q$4:$Q$22),1,0)</f>
        <v>0</v>
      </c>
    </row>
    <row r="55" spans="2:15" s="59" customFormat="1" ht="13.8" customHeight="1" x14ac:dyDescent="0.3">
      <c r="B55" s="66">
        <f t="shared" si="1"/>
        <v>52</v>
      </c>
      <c r="C55" s="62" t="s">
        <v>475</v>
      </c>
      <c r="D55" s="75">
        <f>VLOOKUP(C55,Country_Data!B:F,5,FALSE)</f>
        <v>10450</v>
      </c>
      <c r="E55" s="75">
        <f>D55*Projections_Data!$C$15</f>
        <v>3142.4938006836005</v>
      </c>
      <c r="F55" s="75" t="e">
        <f>VLOOKUP(C55,Country_Data!C:G,5,FALSE)</f>
        <v>#N/A</v>
      </c>
      <c r="G55" s="76">
        <f>IFERROR(VLOOKUP(C55,Days_Since_100!C:G,5,FALSE)-1,0)</f>
        <v>0</v>
      </c>
      <c r="H55" s="77">
        <f>IFERROR(VLOOKUP(C55,Deaths_since_10!C:G,5,FALSE)-1,0)</f>
        <v>0</v>
      </c>
      <c r="J55" s="68" t="str">
        <f>IFERROR(LOG((M55/E55),1+G55),"")</f>
        <v/>
      </c>
      <c r="K55" s="67">
        <v>10.6</v>
      </c>
      <c r="L55" s="61" t="e">
        <f>VLOOKUP(C55,Country_Data!C:J,8,FALSE)</f>
        <v>#N/A</v>
      </c>
      <c r="M55" s="60">
        <v>1500</v>
      </c>
      <c r="O55" s="59">
        <f t="array" ref="O55">IF(OR(C55=$Q$4:$Q$22),1,0)</f>
        <v>0</v>
      </c>
    </row>
    <row r="56" spans="2:15" s="59" customFormat="1" ht="13.8" customHeight="1" x14ac:dyDescent="0.3">
      <c r="B56" s="66">
        <f t="shared" si="1"/>
        <v>53</v>
      </c>
      <c r="C56" s="62" t="s">
        <v>478</v>
      </c>
      <c r="D56" s="75">
        <f>VLOOKUP(C56,Country_Data!B:F,5,FALSE)</f>
        <v>5732</v>
      </c>
      <c r="E56" s="75">
        <f>D56*Projections_Data!$C$15</f>
        <v>1723.7104751692245</v>
      </c>
      <c r="F56" s="75" t="e">
        <f>VLOOKUP(C56,Country_Data!C:G,5,FALSE)</f>
        <v>#N/A</v>
      </c>
      <c r="G56" s="76">
        <f>IFERROR(VLOOKUP(C56,Days_Since_100!C:G,5,FALSE)-1,0)</f>
        <v>0</v>
      </c>
      <c r="H56" s="77">
        <f>IFERROR(VLOOKUP(C56,Deaths_since_10!C:G,5,FALSE)-1,0)</f>
        <v>0</v>
      </c>
      <c r="J56" s="68" t="str">
        <f>IFERROR(LOG((M56/E56),1+G56),"")</f>
        <v/>
      </c>
      <c r="K56" s="67">
        <v>11.6</v>
      </c>
      <c r="L56" s="61" t="e">
        <f>VLOOKUP(C56,Country_Data!C:J,8,FALSE)</f>
        <v>#N/A</v>
      </c>
      <c r="M56" s="60" t="e">
        <f>(L56/100000)*K56</f>
        <v>#N/A</v>
      </c>
      <c r="O56" s="59">
        <f t="array" ref="O56">IF(OR(C56=$Q$4:$Q$22),1,0)</f>
        <v>0</v>
      </c>
    </row>
    <row r="57" spans="2:15" s="59" customFormat="1" ht="13.8" customHeight="1" x14ac:dyDescent="0.3">
      <c r="B57" s="66">
        <f t="shared" si="1"/>
        <v>54</v>
      </c>
      <c r="C57" s="62" t="s">
        <v>40</v>
      </c>
      <c r="D57" s="75">
        <f>VLOOKUP(C57,Country_Data!B:F,5,FALSE)</f>
        <v>2108</v>
      </c>
      <c r="E57" s="75">
        <f>D57*Projections_Data!$C$15</f>
        <v>633.91166811875883</v>
      </c>
      <c r="F57" s="75">
        <f>VLOOKUP(C57,Country_Data!C:G,5,FALSE)</f>
        <v>7</v>
      </c>
      <c r="G57" s="76">
        <f>IFERROR(VLOOKUP(C57,Days_Since_100!C:G,5,FALSE)-1,0)</f>
        <v>9.9983553963483462E-2</v>
      </c>
      <c r="H57" s="77">
        <f>IFERROR(VLOOKUP(C57,Deaths_since_10!C:G,5,FALSE)-1,0)</f>
        <v>0</v>
      </c>
      <c r="J57" s="68" t="str">
        <f>IFERROR(LOG((M57/E57),1+G57),"")</f>
        <v/>
      </c>
      <c r="K57" s="67"/>
      <c r="L57" s="61">
        <f>VLOOKUP(C57,Country_Data!C:J,8,FALSE)</f>
        <v>5850342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customHeight="1" x14ac:dyDescent="0.3">
      <c r="B58" s="66">
        <f t="shared" si="1"/>
        <v>55</v>
      </c>
      <c r="C58" s="62" t="s">
        <v>92</v>
      </c>
      <c r="D58" s="75">
        <f>VLOOKUP(C58,Country_Data!B:F,5,FALSE)</f>
        <v>1675</v>
      </c>
      <c r="E58" s="75">
        <f>D58*Projections_Data!$C$15</f>
        <v>503.70115943971581</v>
      </c>
      <c r="F58" s="75">
        <f>VLOOKUP(C58,Country_Data!C:G,5,FALSE)</f>
        <v>7</v>
      </c>
      <c r="G58" s="76">
        <f>IFERROR(VLOOKUP(C58,Days_Since_100!C:G,5,FALSE)-1,0)</f>
        <v>2.4234028330000434E-2</v>
      </c>
      <c r="H58" s="77">
        <f>IFERROR(VLOOKUP(C58,Deaths_since_10!C:G,5,FALSE)-1,0)</f>
        <v>0</v>
      </c>
      <c r="J58" s="68" t="str">
        <f>IFERROR(LOG((M58/E58),1+G58),"")</f>
        <v/>
      </c>
      <c r="K58" s="67"/>
      <c r="L58" s="61">
        <f>VLOOKUP(C58,Country_Data!C:J,8,FALSE)</f>
        <v>341243</v>
      </c>
      <c r="M58" s="60"/>
      <c r="O58" s="59">
        <f t="array" ref="O58">IF(OR(C58=$Q$4:$Q$22),1,0)</f>
        <v>0</v>
      </c>
    </row>
    <row r="59" spans="2:15" s="59" customFormat="1" ht="13.8" customHeight="1" x14ac:dyDescent="0.3">
      <c r="B59" s="66">
        <f t="shared" si="1"/>
        <v>56</v>
      </c>
      <c r="C59" s="62" t="s">
        <v>92</v>
      </c>
      <c r="D59" s="75">
        <f>VLOOKUP(C59,Country_Data!B:F,5,FALSE)</f>
        <v>1675</v>
      </c>
      <c r="E59" s="75">
        <f>D59*Projections_Data!$C$15</f>
        <v>503.70115943971581</v>
      </c>
      <c r="F59" s="75">
        <f>VLOOKUP(C59,Country_Data!C:G,5,FALSE)</f>
        <v>7</v>
      </c>
      <c r="G59" s="76">
        <f>IFERROR(VLOOKUP(C59,Days_Since_100!C:G,5,FALSE)-1,0)</f>
        <v>2.4234028330000434E-2</v>
      </c>
      <c r="H59" s="77">
        <f>IFERROR(VLOOKUP(C59,Deaths_since_10!C:G,5,FALSE)-1,0)</f>
        <v>0</v>
      </c>
      <c r="J59" s="68">
        <f>IFERROR(LOG((M59/E59),1+G59),"")</f>
        <v>-93.056392664997674</v>
      </c>
      <c r="K59" s="67">
        <v>15.9</v>
      </c>
      <c r="L59" s="61">
        <f>VLOOKUP(C59,Country_Data!C:J,8,FALSE)</f>
        <v>341243</v>
      </c>
      <c r="M59" s="60">
        <f>(L59/100000)*K59</f>
        <v>54.257637000000003</v>
      </c>
      <c r="O59" s="59">
        <f t="array" ref="O59">IF(OR(C59=$Q$4:$Q$22),1,0)</f>
        <v>0</v>
      </c>
    </row>
    <row r="60" spans="2:15" ht="13.2" customHeight="1" x14ac:dyDescent="0.2">
      <c r="B60" s="66">
        <f t="shared" ref="B60:B66" si="2">B59+1</f>
        <v>57</v>
      </c>
      <c r="C60" s="62" t="s">
        <v>101</v>
      </c>
      <c r="D60" s="75">
        <f>VLOOKUP(C60,Country_Data!B:F,5,FALSE)</f>
        <v>2512</v>
      </c>
      <c r="E60" s="75">
        <f>D60*Projections_Data!$C$15</f>
        <v>755.40138060451716</v>
      </c>
      <c r="F60" s="75">
        <f>VLOOKUP(C60,Country_Data!C:G,5,FALSE)</f>
        <v>6</v>
      </c>
      <c r="G60" s="76">
        <f>IFERROR(VLOOKUP(C60,Days_Since_100!C:G,5,FALSE)-1,0)</f>
        <v>9.3863306493320975E-2</v>
      </c>
      <c r="H60" s="77">
        <f>IFERROR(VLOOKUP(C60,Deaths_since_10!C:G,5,FALSE)-1,0)</f>
        <v>0</v>
      </c>
      <c r="I60" s="59"/>
      <c r="J60" s="68" t="str">
        <f>IFERROR(LOG((M60/E60),1+G60),"")</f>
        <v/>
      </c>
      <c r="K60" s="67"/>
      <c r="L60" s="61">
        <f>VLOOKUP(C60,Country_Data!C:J,8,FALSE)</f>
        <v>2881053</v>
      </c>
      <c r="M60" s="60">
        <f>(L60/100000)*K60</f>
        <v>0</v>
      </c>
      <c r="O60" s="59">
        <f t="array" ref="O60">IF(OR(C60=$Q$4:$Q$22),1,0)</f>
        <v>0</v>
      </c>
    </row>
    <row r="61" spans="2:15" ht="13.2" customHeight="1" x14ac:dyDescent="0.2">
      <c r="B61" s="66">
        <f t="shared" si="2"/>
        <v>58</v>
      </c>
      <c r="C61" s="62" t="s">
        <v>73</v>
      </c>
      <c r="D61" s="75">
        <f>VLOOKUP(C61,Country_Data!B:F,5,FALSE)</f>
        <v>925</v>
      </c>
      <c r="E61" s="75">
        <f>D61*Projections_Data!$C$15</f>
        <v>278.16332685476846</v>
      </c>
      <c r="F61" s="75">
        <f>VLOOKUP(C61,Country_Data!C:G,5,FALSE)</f>
        <v>6</v>
      </c>
      <c r="G61" s="76">
        <f>IFERROR(VLOOKUP(C61,Days_Since_100!C:G,5,FALSE)-1,0)</f>
        <v>5.732557823340656E-2</v>
      </c>
      <c r="H61" s="77">
        <f>IFERROR(VLOOKUP(C61,Deaths_since_10!C:G,5,FALSE)-1,0)</f>
        <v>0</v>
      </c>
      <c r="I61" s="59"/>
      <c r="J61" s="68" t="str">
        <f>IFERROR(LOG((M61/E61),1+G61),"")</f>
        <v/>
      </c>
      <c r="K61" s="67"/>
      <c r="L61" s="61">
        <f>VLOOKUP(C61,Country_Data!C:J,8,FALSE)</f>
        <v>1701575</v>
      </c>
      <c r="M61" s="60">
        <f>(L61/100000)*K61</f>
        <v>0</v>
      </c>
      <c r="O61" s="59">
        <f t="array" ref="O61">IF(OR(C61=$Q$4:$Q$22),1,0)</f>
        <v>0</v>
      </c>
    </row>
    <row r="62" spans="2:15" ht="13.2" customHeight="1" x14ac:dyDescent="0.2">
      <c r="B62" s="66">
        <f t="shared" si="2"/>
        <v>59</v>
      </c>
      <c r="C62" s="62" t="s">
        <v>342</v>
      </c>
      <c r="D62" s="75">
        <f>VLOOKUP(C62,Country_Data!B:F,5,FALSE)</f>
        <v>382</v>
      </c>
      <c r="E62" s="75">
        <f>D62*Projections_Data!$C$15</f>
        <v>114.87393606326654</v>
      </c>
      <c r="F62" s="75">
        <f>VLOOKUP(C62,Country_Data!C:G,5,FALSE)</f>
        <v>6</v>
      </c>
      <c r="G62" s="76">
        <f>IFERROR(VLOOKUP(C62,Days_Since_100!C:G,5,FALSE)-1,0)</f>
        <v>1.0255788639874863E-2</v>
      </c>
      <c r="H62" s="77">
        <f>IFERROR(VLOOKUP(C62,Deaths_since_10!C:G,5,FALSE)-1,0)</f>
        <v>0</v>
      </c>
      <c r="I62" s="59"/>
      <c r="J62" s="68" t="str">
        <f>IFERROR(LOG((M62/E62),1+G62),"")</f>
        <v/>
      </c>
      <c r="K62" s="67"/>
      <c r="L62" s="61">
        <f>VLOOKUP(C62,Country_Data!C:J,8,FALSE)</f>
        <v>23816775</v>
      </c>
      <c r="M62" s="60">
        <f>(L62/100000)*K62</f>
        <v>0</v>
      </c>
      <c r="O62" s="59">
        <f t="array" ref="O62">IF(OR(C62=$Q$4:$Q$22),1,0)</f>
        <v>0</v>
      </c>
    </row>
    <row r="63" spans="2:15" ht="13.2" customHeight="1" x14ac:dyDescent="0.2">
      <c r="B63" s="66">
        <f t="shared" si="2"/>
        <v>60</v>
      </c>
      <c r="C63" s="62" t="s">
        <v>111</v>
      </c>
      <c r="D63" s="75">
        <f>VLOOKUP(C63,Country_Data!B:F,5,FALSE)</f>
        <v>612</v>
      </c>
      <c r="E63" s="75">
        <f>D63*Projections_Data!$C$15</f>
        <v>184.03887138931708</v>
      </c>
      <c r="F63" s="75">
        <f>VLOOKUP(C63,Country_Data!C:G,5,FALSE)</f>
        <v>3</v>
      </c>
      <c r="G63" s="76">
        <f>IFERROR(VLOOKUP(C63,Days_Since_100!C:G,5,FALSE)-1,0)</f>
        <v>2.8027761140978047E-2</v>
      </c>
      <c r="H63" s="77">
        <f>IFERROR(VLOOKUP(C63,Deaths_since_10!C:G,5,FALSE)-1,0)</f>
        <v>0</v>
      </c>
      <c r="I63" s="59"/>
      <c r="J63" s="68">
        <f>IFERROR(LOG((M63/E63),1+G63),"")</f>
        <v>4.33744993602817</v>
      </c>
      <c r="K63" s="67">
        <v>11</v>
      </c>
      <c r="L63" s="61">
        <f>VLOOKUP(C63,Country_Data!C:J,8,FALSE)</f>
        <v>1886198</v>
      </c>
      <c r="M63" s="60">
        <f>(L63/100000)*K63</f>
        <v>207.48177999999999</v>
      </c>
      <c r="O63" s="59">
        <f t="array" ref="O63">IF(OR(C63=$Q$4:$Q$22),1,0)</f>
        <v>0</v>
      </c>
    </row>
    <row r="64" spans="2:15" ht="13.2" customHeight="1" x14ac:dyDescent="0.2">
      <c r="B64" s="66">
        <f t="shared" si="2"/>
        <v>61</v>
      </c>
      <c r="C64" s="62" t="s">
        <v>162</v>
      </c>
      <c r="D64" s="75">
        <f>VLOOKUP(C64,Country_Data!B:F,5,FALSE)</f>
        <v>715</v>
      </c>
      <c r="E64" s="75">
        <f>D64*Projections_Data!$C$15</f>
        <v>215.01273373098317</v>
      </c>
      <c r="F64" s="75">
        <f>VLOOKUP(C64,Country_Data!C:G,5,FALSE)</f>
        <v>2</v>
      </c>
      <c r="G64" s="76">
        <f>IFERROR(VLOOKUP(C64,Days_Since_100!C:G,5,FALSE)-1,0)</f>
        <v>8.0719183702249397E-2</v>
      </c>
      <c r="H64" s="77">
        <f>IFERROR(VLOOKUP(C64,Deaths_since_10!C:G,5,FALSE)-1,0)</f>
        <v>0</v>
      </c>
      <c r="J64" s="68" t="str">
        <f>IFERROR(LOG((M64/E64),1+G64),"")</f>
        <v/>
      </c>
      <c r="K64" s="67">
        <v>9.1</v>
      </c>
      <c r="L64" s="61">
        <f>VLOOKUP(C64,Country_Data!C:J,8,FALSE)</f>
        <v>5459642</v>
      </c>
      <c r="M64" s="60"/>
      <c r="O64" s="59">
        <f t="array" ref="O64">IF(OR(C64=$Q$4:$Q$22),1,0)</f>
        <v>0</v>
      </c>
    </row>
    <row r="65" spans="1:15" ht="13.2" customHeight="1" x14ac:dyDescent="0.2">
      <c r="B65" s="66">
        <f t="shared" si="2"/>
        <v>62</v>
      </c>
      <c r="C65" s="62" t="s">
        <v>74</v>
      </c>
      <c r="D65" s="75">
        <f>VLOOKUP(C65,Country_Data!B:F,5,FALSE)</f>
        <v>993</v>
      </c>
      <c r="E65" s="75">
        <f>D65*Projections_Data!$C$15</f>
        <v>298.61209034247037</v>
      </c>
      <c r="F65" s="75">
        <f>VLOOKUP(C65,Country_Data!C:G,5,FALSE)</f>
        <v>1</v>
      </c>
      <c r="G65" s="76">
        <f>IFERROR(VLOOKUP(C65,Days_Since_100!C:G,5,FALSE)-1,0)</f>
        <v>0.12298742045199007</v>
      </c>
      <c r="H65" s="77">
        <f>IFERROR(VLOOKUP(C65,Deaths_since_10!C:G,5,FALSE)-1,0)</f>
        <v>0</v>
      </c>
      <c r="I65" s="59"/>
      <c r="J65" s="68" t="str">
        <f>IFERROR(LOG((M65/E65),1+G65),"")</f>
        <v/>
      </c>
      <c r="K65" s="67"/>
      <c r="L65" s="61">
        <f>VLOOKUP(C65,Country_Data!C:J,8,FALSE)</f>
        <v>4270571</v>
      </c>
      <c r="M65" s="60">
        <f>(L65/100000)*K65</f>
        <v>0</v>
      </c>
      <c r="O65" s="59">
        <f t="array" ref="O65">IF(OR(C65=$Q$4:$Q$22),1,0)</f>
        <v>0</v>
      </c>
    </row>
    <row r="66" spans="1:15" ht="13.2" customHeight="1" thickBot="1" x14ac:dyDescent="0.25">
      <c r="A66" s="88"/>
      <c r="B66" s="66">
        <f t="shared" si="2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>IFERROR(LOG((M66/E66),1+G66),"")</f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629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66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A11" zoomScale="80" zoomScaleNormal="80" workbookViewId="0">
      <selection activeCell="D8" sqref="D8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593</v>
      </c>
      <c r="D2" t="s">
        <v>513</v>
      </c>
      <c r="H2">
        <v>1</v>
      </c>
      <c r="I2" t="s">
        <v>349</v>
      </c>
      <c r="R2" t="s">
        <v>593</v>
      </c>
      <c r="S2" t="s">
        <v>513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500000</v>
      </c>
      <c r="D4" s="5">
        <v>20000</v>
      </c>
      <c r="H4">
        <v>3</v>
      </c>
      <c r="I4" s="17" t="s">
        <v>58</v>
      </c>
      <c r="Q4" t="s">
        <v>429</v>
      </c>
      <c r="R4">
        <v>45</v>
      </c>
      <c r="S4">
        <v>45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45</v>
      </c>
      <c r="D7">
        <v>45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497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K4" activePane="bottomRight" state="frozen"/>
      <selection pane="topRight" activeCell="G1" sqref="G1"/>
      <selection pane="bottomLeft" activeCell="A4" sqref="A4"/>
      <selection pane="bottomRight" activeCell="AN7" sqref="AN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43931</v>
      </c>
      <c r="AM2" s="24"/>
      <c r="AN2" s="24"/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449</v>
      </c>
      <c r="C4" s="21">
        <f>VLOOKUP(B2,Days_Since_100!C:D,2,FALSE)</f>
        <v>74605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37</v>
      </c>
      <c r="F5" s="19" t="s">
        <v>504</v>
      </c>
      <c r="G5" s="40">
        <f>IF(VLOOKUP($B$2,Days_Since_100!$H:$KU,Projections_Data!G$4+2,FALSE)=0,#N/A,VLOOKUP($B$2,Days_Since_100!$H:$KU,Projections_Data!G$4+2,FALSE))</f>
        <v>116</v>
      </c>
      <c r="H5" s="40">
        <f>IF(VLOOKUP($B$2,Days_Since_100!$H:$KU,Projections_Data!H$4+2,FALSE)=0,#N/A,VLOOKUP($B$2,Days_Since_100!$H:$KU,Projections_Data!H$4+2,FALSE))</f>
        <v>164</v>
      </c>
      <c r="I5" s="40">
        <f>IF(VLOOKUP($B$2,Days_Since_100!$H:$KU,Projections_Data!I$4+2,FALSE)=0,#N/A,VLOOKUP($B$2,Days_Since_100!$H:$KU,Projections_Data!I$4+2,FALSE))</f>
        <v>207</v>
      </c>
      <c r="J5" s="40">
        <f>IF(VLOOKUP($B$2,Days_Since_100!$H:$KU,Projections_Data!J$4+2,FALSE)=0,#N/A,VLOOKUP($B$2,Days_Since_100!$H:$KU,Projections_Data!J$4+2,FALSE))</f>
        <v>274</v>
      </c>
      <c r="K5" s="40">
        <f>IF(VLOOKUP($B$2,Days_Since_100!$H:$KU,Projections_Data!K$4+2,FALSE)=0,#N/A,VLOOKUP($B$2,Days_Since_100!$H:$KU,Projections_Data!K$4+2,FALSE))</f>
        <v>322</v>
      </c>
      <c r="L5" s="40">
        <f>IF(VLOOKUP($B$2,Days_Since_100!$H:$KU,Projections_Data!L$4+2,FALSE)=0,#N/A,VLOOKUP($B$2,Days_Since_100!$H:$KU,Projections_Data!L$4+2,FALSE))</f>
        <v>384</v>
      </c>
      <c r="M5" s="40">
        <f>IF(VLOOKUP($B$2,Days_Since_100!$H:$KU,Projections_Data!M$4+2,FALSE)=0,#N/A,VLOOKUP($B$2,Days_Since_100!$H:$KU,Projections_Data!M$4+2,FALSE))</f>
        <v>459</v>
      </c>
      <c r="N5" s="40">
        <f>IF(VLOOKUP($B$2,Days_Since_100!$H:$KU,Projections_Data!N$4+2,FALSE)=0,#N/A,VLOOKUP($B$2,Days_Since_100!$H:$KU,Projections_Data!N$4+2,FALSE))</f>
        <v>590</v>
      </c>
      <c r="O5" s="40">
        <f>IF(VLOOKUP($B$2,Days_Since_100!$H:$KU,Projections_Data!O$4+2,FALSE)=0,#N/A,VLOOKUP($B$2,Days_Since_100!$H:$KU,Projections_Data!O$4+2,FALSE))</f>
        <v>802</v>
      </c>
      <c r="P5" s="40">
        <f>IF(VLOOKUP($B$2,Days_Since_100!$H:$KU,Projections_Data!P$4+2,FALSE)=0,#N/A,VLOOKUP($B$2,Days_Since_100!$H:$KU,Projections_Data!P$4+2,FALSE))</f>
        <v>1144</v>
      </c>
      <c r="Q5" s="40">
        <f>IF(VLOOKUP($B$2,Days_Since_100!$H:$KU,Projections_Data!Q$4+2,FALSE)=0,#N/A,VLOOKUP($B$2,Days_Since_100!$H:$KU,Projections_Data!Q$4+2,FALSE))</f>
        <v>1355</v>
      </c>
      <c r="R5" s="40">
        <f>IF(VLOOKUP($B$2,Days_Since_100!$H:$KU,Projections_Data!R$4+2,FALSE)=0,#N/A,VLOOKUP($B$2,Days_Since_100!$H:$KU,Projections_Data!R$4+2,FALSE))</f>
        <v>1551</v>
      </c>
      <c r="S5" s="40">
        <f>IF(VLOOKUP($B$2,Days_Since_100!$H:$KU,Projections_Data!S$4+2,FALSE)=0,#N/A,VLOOKUP($B$2,Days_Since_100!$H:$KU,Projections_Data!S$4+2,FALSE))</f>
        <v>1960</v>
      </c>
      <c r="T5" s="40">
        <f>IF(VLOOKUP($B$2,Days_Since_100!$H:$KU,Projections_Data!T$4+2,FALSE)=0,#N/A,VLOOKUP($B$2,Days_Since_100!$H:$KU,Projections_Data!T$4+2,FALSE))</f>
        <v>2642</v>
      </c>
      <c r="U5" s="40">
        <f>IF(VLOOKUP($B$2,Days_Since_100!$H:$KU,Projections_Data!U$4+2,FALSE)=0,#N/A,VLOOKUP($B$2,Days_Since_100!$H:$KU,Projections_Data!U$4+2,FALSE))</f>
        <v>3269</v>
      </c>
      <c r="V5" s="40">
        <f>IF(VLOOKUP($B$2,Days_Since_100!$H:$KU,Projections_Data!V$4+2,FALSE)=0,#N/A,VLOOKUP($B$2,Days_Since_100!$H:$KU,Projections_Data!V$4+2,FALSE))</f>
        <v>4014</v>
      </c>
      <c r="W5" s="40">
        <f>IF(VLOOKUP($B$2,Days_Since_100!$H:$KU,Projections_Data!W$4+2,FALSE)=0,#N/A,VLOOKUP($B$2,Days_Since_100!$H:$KU,Projections_Data!W$4+2,FALSE))</f>
        <v>5067</v>
      </c>
      <c r="X5" s="40">
        <f>IF(VLOOKUP($B$2,Days_Since_100!$H:$KU,Projections_Data!X$4+2,FALSE)=0,#N/A,VLOOKUP($B$2,Days_Since_100!$H:$KU,Projections_Data!X$4+2,FALSE))</f>
        <v>5745</v>
      </c>
      <c r="Y5" s="40">
        <f>IF(VLOOKUP($B$2,Days_Since_100!$H:$KU,Projections_Data!Y$4+2,FALSE)=0,#N/A,VLOOKUP($B$2,Days_Since_100!$H:$KU,Projections_Data!Y$4+2,FALSE))</f>
        <v>6726</v>
      </c>
      <c r="Z5" s="40">
        <f>IF(VLOOKUP($B$2,Days_Since_100!$H:$KU,Projections_Data!Z$4+2,FALSE)=0,#N/A,VLOOKUP($B$2,Days_Since_100!$H:$KU,Projections_Data!Z$4+2,FALSE))</f>
        <v>8164</v>
      </c>
      <c r="AA5" s="40">
        <f>IF(VLOOKUP($B$2,Days_Since_100!$H:$KU,Projections_Data!AA$4+2,FALSE)=0,#N/A,VLOOKUP($B$2,Days_Since_100!$H:$KU,Projections_Data!AA$4+2,FALSE))</f>
        <v>9640</v>
      </c>
      <c r="AB5" s="40">
        <f>IF(VLOOKUP($B$2,Days_Since_100!$H:$KU,Projections_Data!AB$4+2,FALSE)=0,#N/A,VLOOKUP($B$2,Days_Since_100!$H:$KU,Projections_Data!AB$4+2,FALSE))</f>
        <v>11812</v>
      </c>
      <c r="AC5" s="40">
        <f>IF(VLOOKUP($B$2,Days_Since_100!$H:$KU,Projections_Data!AC$4+2,FALSE)=0,#N/A,VLOOKUP($B$2,Days_Since_100!$H:$KU,Projections_Data!AC$4+2,FALSE))</f>
        <v>14745</v>
      </c>
      <c r="AD5" s="40">
        <f>IF(VLOOKUP($B$2,Days_Since_100!$H:$KU,Projections_Data!AD$4+2,FALSE)=0,#N/A,VLOOKUP($B$2,Days_Since_100!$H:$KU,Projections_Data!AD$4+2,FALSE))</f>
        <v>17312</v>
      </c>
      <c r="AE5" s="40">
        <f>IF(VLOOKUP($B$2,Days_Since_100!$H:$KU,Projections_Data!AE$4+2,FALSE)=0,#N/A,VLOOKUP($B$2,Days_Since_100!$H:$KU,Projections_Data!AE$4+2,FALSE))</f>
        <v>19780</v>
      </c>
      <c r="AF5" s="40">
        <f>IF(VLOOKUP($B$2,Days_Since_100!$H:$KU,Projections_Data!AF$4+2,FALSE)=0,#N/A,VLOOKUP($B$2,Days_Since_100!$H:$KU,Projections_Data!AF$4+2,FALSE))</f>
        <v>22453</v>
      </c>
      <c r="AG5" s="40">
        <f>IF(VLOOKUP($B$2,Days_Since_100!$H:$KU,Projections_Data!AG$4+2,FALSE)=0,#N/A,VLOOKUP($B$2,Days_Since_100!$H:$KU,Projections_Data!AG$4+2,FALSE))</f>
        <v>25481</v>
      </c>
      <c r="AH5" s="40">
        <f>IF(VLOOKUP($B$2,Days_Since_100!$H:$KU,Projections_Data!AH$4+2,FALSE)=0,#N/A,VLOOKUP($B$2,Days_Since_100!$H:$KU,Projections_Data!AH$4+2,FALSE))</f>
        <v>29865</v>
      </c>
      <c r="AI5" s="40">
        <f>IF(VLOOKUP($B$2,Days_Since_100!$H:$KU,Projections_Data!AI$4+2,FALSE)=0,#N/A,VLOOKUP($B$2,Days_Since_100!$H:$KU,Projections_Data!AI$4+2,FALSE))</f>
        <v>34173</v>
      </c>
      <c r="AJ5" s="40">
        <f>IF(VLOOKUP($B$2,Days_Since_100!$H:$KU,Projections_Data!AJ$4+2,FALSE)=0,#N/A,VLOOKUP($B$2,Days_Since_100!$H:$KU,Projections_Data!AJ$4+2,FALSE))</f>
        <v>38689</v>
      </c>
      <c r="AK5" s="40">
        <f>IF(VLOOKUP($B$2,Days_Since_100!$H:$KU,Projections_Data!AK$4+2,FALSE)=0,#N/A,VLOOKUP($B$2,Days_Since_100!$H:$KU,Projections_Data!AK$4+2,FALSE))</f>
        <v>42477</v>
      </c>
      <c r="AL5" s="40">
        <f>IF(VLOOKUP($B$2,Days_Since_100!$H:$KU,Projections_Data!AL$4+2,FALSE)=0,#N/A,VLOOKUP($B$2,Days_Since_100!$H:$KU,Projections_Data!AL$4+2,FALSE))</f>
        <v>48436</v>
      </c>
      <c r="AM5" s="40">
        <f>IF(VLOOKUP($B$2,Days_Since_100!$H:$KU,Projections_Data!AM$4+2,FALSE)=0,#N/A,VLOOKUP($B$2,Days_Since_100!$H:$KU,Projections_Data!AM$4+2,FALSE))</f>
        <v>52279</v>
      </c>
      <c r="AN5" s="40">
        <f>IF(VLOOKUP($B$2,Days_Since_100!$H:$KU,Projections_Data!AN$4+2,FALSE)=0,#N/A,VLOOKUP($B$2,Days_Since_100!$H:$KU,Projections_Data!AN$4+2,FALSE))</f>
        <v>55949</v>
      </c>
      <c r="AO5" s="40">
        <f>IF(VLOOKUP($B$2,Days_Since_100!$H:$KU,Projections_Data!AO$4+2,FALSE)=0,#N/A,VLOOKUP($B$2,Days_Since_100!$H:$KU,Projections_Data!AO$4+2,FALSE))</f>
        <v>61474</v>
      </c>
      <c r="AP5" s="40">
        <f>IF(VLOOKUP($B$2,Days_Since_100!$H:$KU,Projections_Data!AP$4+2,FALSE)=0,#N/A,VLOOKUP($B$2,Days_Since_100!$H:$KU,Projections_Data!AP$4+2,FALSE))</f>
        <v>65872</v>
      </c>
      <c r="AQ5" s="40">
        <f>IF(VLOOKUP($B$2,Days_Since_100!$H:$KU,Projections_Data!AQ$4+2,FALSE)=0,#N/A,VLOOKUP($B$2,Days_Since_100!$H:$KU,Projections_Data!AQ$4+2,FALSE))</f>
        <v>74605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42096</v>
      </c>
      <c r="D6" s="42">
        <v>0.02</v>
      </c>
      <c r="F6" s="19" t="s">
        <v>581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>
        <f ca="1">IF(Projections_Data!M$4+2-$C$9&lt;2,#N/A,IF(VLOOKUP($B$2,Deaths_since_10!$H:$KU,Projections_Data!M$4+2-$C$9,FALSE)=0,#N/A,VLOOKUP($B$2,Deaths_since_10!$H:$KU,Projections_Data!M$4+2-$C$9,FALSE)))</f>
        <v>8</v>
      </c>
      <c r="N6" s="40">
        <f ca="1">IF(Projections_Data!N$4+2-$C$9&lt;2,#N/A,IF(VLOOKUP($B$2,Deaths_since_10!$H:$KU,Projections_Data!N$4+2-$C$9,FALSE)=0,#N/A,VLOOKUP($B$2,Deaths_since_10!$H:$KU,Projections_Data!N$4+2-$C$9,FALSE)))</f>
        <v>10</v>
      </c>
      <c r="O6" s="40">
        <f ca="1">IF(Projections_Data!O$4+2-$C$9&lt;2,#N/A,IF(VLOOKUP($B$2,Deaths_since_10!$H:$KU,Projections_Data!O$4+2-$C$9,FALSE)=0,#N/A,VLOOKUP($B$2,Deaths_since_10!$H:$KU,Projections_Data!O$4+2-$C$9,FALSE)))</f>
        <v>11</v>
      </c>
      <c r="P6" s="40">
        <f ca="1">IF(Projections_Data!P$4+2-$C$9&lt;2,#N/A,IF(VLOOKUP($B$2,Deaths_since_10!$H:$KU,Projections_Data!P$4+2-$C$9,FALSE)=0,#N/A,VLOOKUP($B$2,Deaths_since_10!$H:$KU,Projections_Data!P$4+2-$C$9,FALSE)))</f>
        <v>21</v>
      </c>
      <c r="Q6" s="40">
        <f ca="1">IF(Projections_Data!Q$4+2-$C$9&lt;2,#N/A,IF(VLOOKUP($B$2,Deaths_since_10!$H:$KU,Projections_Data!Q$4+2-$C$9,FALSE)=0,#N/A,VLOOKUP($B$2,Deaths_since_10!$H:$KU,Projections_Data!Q$4+2-$C$9,FALSE)))</f>
        <v>35</v>
      </c>
      <c r="R6" s="40">
        <f ca="1">IF(Projections_Data!R$4+2-$C$9&lt;2,#N/A,IF(VLOOKUP($B$2,Deaths_since_10!$H:$KU,Projections_Data!R$4+2-$C$9,FALSE)=0,#N/A,VLOOKUP($B$2,Deaths_since_10!$H:$KU,Projections_Data!R$4+2-$C$9,FALSE)))</f>
        <v>56</v>
      </c>
      <c r="S6" s="40">
        <f ca="1">IF(Projections_Data!S$4+2-$C$9&lt;2,#N/A,IF(VLOOKUP($B$2,Deaths_since_10!$H:$KU,Projections_Data!S$4+2-$C$9,FALSE)=0,#N/A,VLOOKUP($B$2,Deaths_since_10!$H:$KU,Projections_Data!S$4+2-$C$9,FALSE)))</f>
        <v>71</v>
      </c>
      <c r="T6" s="40">
        <f ca="1">IF(Projections_Data!T$4+2-$C$9&lt;2,#N/A,IF(VLOOKUP($B$2,Deaths_since_10!$H:$KU,Projections_Data!T$4+2-$C$9,FALSE)=0,#N/A,VLOOKUP($B$2,Deaths_since_10!$H:$KU,Projections_Data!T$4+2-$C$9,FALSE)))</f>
        <v>104</v>
      </c>
      <c r="U6" s="40">
        <f ca="1">IF(Projections_Data!U$4+2-$C$9&lt;2,#N/A,IF(VLOOKUP($B$2,Deaths_since_10!$H:$KU,Projections_Data!U$4+2-$C$9,FALSE)=0,#N/A,VLOOKUP($B$2,Deaths_since_10!$H:$KU,Projections_Data!U$4+2-$C$9,FALSE)))</f>
        <v>138</v>
      </c>
      <c r="V6" s="40">
        <f ca="1">IF(Projections_Data!V$4+2-$C$9&lt;2,#N/A,IF(VLOOKUP($B$2,Deaths_since_10!$H:$KU,Projections_Data!V$4+2-$C$9,FALSE)=0,#N/A,VLOOKUP($B$2,Deaths_since_10!$H:$KU,Projections_Data!V$4+2-$C$9,FALSE)))</f>
        <v>178</v>
      </c>
      <c r="W6" s="40">
        <f ca="1">IF(Projections_Data!W$4+2-$C$9&lt;2,#N/A,IF(VLOOKUP($B$2,Deaths_since_10!$H:$KU,Projections_Data!W$4+2-$C$9,FALSE)=0,#N/A,VLOOKUP($B$2,Deaths_since_10!$H:$KU,Projections_Data!W$4+2-$C$9,FALSE)))</f>
        <v>234</v>
      </c>
      <c r="X6" s="40">
        <f ca="1">IF(Projections_Data!X$4+2-$C$9&lt;2,#N/A,IF(VLOOKUP($B$2,Deaths_since_10!$H:$KU,Projections_Data!X$4+2-$C$9,FALSE)=0,#N/A,VLOOKUP($B$2,Deaths_since_10!$H:$KU,Projections_Data!X$4+2-$C$9,FALSE)))</f>
        <v>282</v>
      </c>
      <c r="Y6" s="40">
        <f ca="1">IF(Projections_Data!Y$4+2-$C$9&lt;2,#N/A,IF(VLOOKUP($B$2,Deaths_since_10!$H:$KU,Projections_Data!Y$4+2-$C$9,FALSE)=0,#N/A,VLOOKUP($B$2,Deaths_since_10!$H:$KU,Projections_Data!Y$4+2-$C$9,FALSE)))</f>
        <v>336</v>
      </c>
      <c r="Z6" s="40">
        <f ca="1">IF(Projections_Data!Z$4+2-$C$9&lt;2,#N/A,IF(VLOOKUP($B$2,Deaths_since_10!$H:$KU,Projections_Data!Z$4+2-$C$9,FALSE)=0,#N/A,VLOOKUP($B$2,Deaths_since_10!$H:$KU,Projections_Data!Z$4+2-$C$9,FALSE)))</f>
        <v>423</v>
      </c>
      <c r="AA6" s="40">
        <f ca="1">IF(Projections_Data!AA$4+2-$C$9&lt;2,#N/A,IF(VLOOKUP($B$2,Deaths_since_10!$H:$KU,Projections_Data!AA$4+2-$C$9,FALSE)=0,#N/A,VLOOKUP($B$2,Deaths_since_10!$H:$KU,Projections_Data!AA$4+2-$C$9,FALSE)))</f>
        <v>466</v>
      </c>
      <c r="AB6" s="40">
        <f ca="1">IF(Projections_Data!AB$4+2-$C$9&lt;2,#N/A,IF(VLOOKUP($B$2,Deaths_since_10!$H:$KU,Projections_Data!AB$4+2-$C$9,FALSE)=0,#N/A,VLOOKUP($B$2,Deaths_since_10!$H:$KU,Projections_Data!AB$4+2-$C$9,FALSE)))</f>
        <v>580</v>
      </c>
      <c r="AC6" s="40">
        <f ca="1">IF(Projections_Data!AC$4+2-$C$9&lt;2,#N/A,IF(VLOOKUP($B$2,Deaths_since_10!$H:$KU,Projections_Data!AC$4+2-$C$9,FALSE)=0,#N/A,VLOOKUP($B$2,Deaths_since_10!$H:$KU,Projections_Data!AC$4+2-$C$9,FALSE)))</f>
        <v>761</v>
      </c>
      <c r="AD6" s="40">
        <f ca="1">IF(Projections_Data!AD$4+2-$C$9&lt;2,#N/A,IF(VLOOKUP($B$2,Deaths_since_10!$H:$KU,Projections_Data!AD$4+2-$C$9,FALSE)=0,#N/A,VLOOKUP($B$2,Deaths_since_10!$H:$KU,Projections_Data!AD$4+2-$C$9,FALSE)))</f>
        <v>1021</v>
      </c>
      <c r="AE6" s="40">
        <f ca="1">IF(Projections_Data!AE$4+2-$C$9&lt;2,#N/A,IF(VLOOKUP($B$2,Deaths_since_10!$H:$KU,Projections_Data!AE$4+2-$C$9,FALSE)=0,#N/A,VLOOKUP($B$2,Deaths_since_10!$H:$KU,Projections_Data!AE$4+2-$C$9,FALSE)))</f>
        <v>1231</v>
      </c>
      <c r="AF6" s="40">
        <f ca="1">IF(Projections_Data!AF$4+2-$C$9&lt;2,#N/A,IF(VLOOKUP($B$2,Deaths_since_10!$H:$KU,Projections_Data!AF$4+2-$C$9,FALSE)=0,#N/A,VLOOKUP($B$2,Deaths_since_10!$H:$KU,Projections_Data!AF$4+2-$C$9,FALSE)))</f>
        <v>1411</v>
      </c>
      <c r="AG6" s="40">
        <f ca="1">IF(Projections_Data!AG$4+2-$C$9&lt;2,#N/A,IF(VLOOKUP($B$2,Deaths_since_10!$H:$KU,Projections_Data!AG$4+2-$C$9,FALSE)=0,#N/A,VLOOKUP($B$2,Deaths_since_10!$H:$KU,Projections_Data!AG$4+2-$C$9,FALSE)))</f>
        <v>1793</v>
      </c>
      <c r="AH6" s="40">
        <f ca="1">IF(Projections_Data!AH$4+2-$C$9&lt;2,#N/A,IF(VLOOKUP($B$2,Deaths_since_10!$H:$KU,Projections_Data!AH$4+2-$C$9,FALSE)=0,#N/A,VLOOKUP($B$2,Deaths_since_10!$H:$KU,Projections_Data!AH$4+2-$C$9,FALSE)))</f>
        <v>2357</v>
      </c>
      <c r="AI6" s="40">
        <f ca="1">IF(Projections_Data!AI$4+2-$C$9&lt;2,#N/A,IF(VLOOKUP($B$2,Deaths_since_10!$H:$KU,Projections_Data!AI$4+2-$C$9,FALSE)=0,#N/A,VLOOKUP($B$2,Deaths_since_10!$H:$KU,Projections_Data!AI$4+2-$C$9,FALSE)))</f>
        <v>2926</v>
      </c>
      <c r="AJ6" s="40">
        <f ca="1">IF(Projections_Data!AJ$4+2-$C$9&lt;2,#N/A,IF(VLOOKUP($B$2,Deaths_since_10!$H:$KU,Projections_Data!AJ$4+2-$C$9,FALSE)=0,#N/A,VLOOKUP($B$2,Deaths_since_10!$H:$KU,Projections_Data!AJ$4+2-$C$9,FALSE)))</f>
        <v>3611</v>
      </c>
      <c r="AK6" s="40">
        <f ca="1">IF(Projections_Data!AK$4+2-$C$9&lt;2,#N/A,IF(VLOOKUP($B$2,Deaths_since_10!$H:$KU,Projections_Data!AK$4+2-$C$9,FALSE)=0,#N/A,VLOOKUP($B$2,Deaths_since_10!$H:$KU,Projections_Data!AK$4+2-$C$9,FALSE)))</f>
        <v>4320</v>
      </c>
      <c r="AL6" s="40">
        <f ca="1">IF(Projections_Data!AL$4+2-$C$9&lt;2,#N/A,IF(VLOOKUP($B$2,Deaths_since_10!$H:$KU,Projections_Data!AL$4+2-$C$9,FALSE)=0,#N/A,VLOOKUP($B$2,Deaths_since_10!$H:$KU,Projections_Data!AL$4+2-$C$9,FALSE)))</f>
        <v>4943</v>
      </c>
      <c r="AM6" s="40">
        <f ca="1">IF(Projections_Data!AM$4+2-$C$9&lt;2,#N/A,IF(VLOOKUP($B$2,Deaths_since_10!$H:$KU,Projections_Data!AM$4+2-$C$9,FALSE)=0,#N/A,VLOOKUP($B$2,Deaths_since_10!$H:$KU,Projections_Data!AM$4+2-$C$9,FALSE)))</f>
        <v>5385</v>
      </c>
      <c r="AN6" s="40">
        <f ca="1">IF(Projections_Data!AN$4+2-$C$9&lt;2,#N/A,IF(VLOOKUP($B$2,Deaths_since_10!$H:$KU,Projections_Data!AN$4+2-$C$9,FALSE)=0,#N/A,VLOOKUP($B$2,Deaths_since_10!$H:$KU,Projections_Data!AN$4+2-$C$9,FALSE)))</f>
        <v>6171</v>
      </c>
      <c r="AO6" s="40">
        <f ca="1">IF(Projections_Data!AO$4+2-$C$9&lt;2,#N/A,IF(VLOOKUP($B$2,Deaths_since_10!$H:$KU,Projections_Data!AO$4+2-$C$9,FALSE)=0,#N/A,VLOOKUP($B$2,Deaths_since_10!$H:$KU,Projections_Data!AO$4+2-$C$9,FALSE)))</f>
        <v>7111</v>
      </c>
      <c r="AP6" s="40">
        <f ca="1">IF(Projections_Data!AP$4+2-$C$9&lt;2,#N/A,IF(VLOOKUP($B$2,Deaths_since_10!$H:$KU,Projections_Data!AP$4+2-$C$9,FALSE)=0,#N/A,VLOOKUP($B$2,Deaths_since_10!$H:$KU,Projections_Data!AP$4+2-$C$9,FALSE)))</f>
        <v>7993</v>
      </c>
      <c r="AQ6" s="40">
        <f ca="1">IF(Projections_Data!AQ$4+2-$C$9&lt;2,#N/A,IF(VLOOKUP($B$2,Deaths_since_10!$H:$KU,Projections_Data!AQ$4+2-$C$9,FALSE)=0,#N/A,VLOOKUP($B$2,Deaths_since_10!$H:$KU,Projections_Data!AQ$4+2-$C$9,FALSE)))</f>
        <v>8974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23535</v>
      </c>
      <c r="F7" s="19" t="s">
        <v>586</v>
      </c>
      <c r="G7" s="40">
        <f ca="1">IFERROR((G5-F5)-(G6-F6),G5)</f>
        <v>116</v>
      </c>
      <c r="H7" s="40">
        <f ca="1">IFERROR((H5-G5)-(H6-G6),H5-G5)</f>
        <v>48</v>
      </c>
      <c r="I7" s="40">
        <f t="shared" ref="I7:O7" ca="1" si="11">IFERROR((I5-H5)-(I6-H6),I5-H5)</f>
        <v>43</v>
      </c>
      <c r="J7" s="40">
        <f t="shared" ca="1" si="11"/>
        <v>67</v>
      </c>
      <c r="K7" s="40">
        <f t="shared" ca="1" si="11"/>
        <v>48</v>
      </c>
      <c r="L7" s="40">
        <f t="shared" ca="1" si="11"/>
        <v>62</v>
      </c>
      <c r="M7" s="40">
        <f t="shared" ca="1" si="11"/>
        <v>75</v>
      </c>
      <c r="N7" s="40">
        <f t="shared" ca="1" si="11"/>
        <v>129</v>
      </c>
      <c r="O7" s="40">
        <f t="shared" ca="1" si="11"/>
        <v>211</v>
      </c>
      <c r="P7" s="40">
        <f t="shared" ref="P7" ca="1" si="12">IFERROR((P5-O5)-(P6-O6),P5-O5)</f>
        <v>332</v>
      </c>
      <c r="Q7" s="40">
        <f ca="1">IFERROR((Q5-P5)-(Q6-P6),Q5-P5)</f>
        <v>197</v>
      </c>
      <c r="R7" s="40">
        <f t="shared" ref="R7:T7" ca="1" si="13">IFERROR((R5-Q5)-(R6-Q6),R5-Q5)</f>
        <v>175</v>
      </c>
      <c r="S7" s="40">
        <f t="shared" ca="1" si="13"/>
        <v>394</v>
      </c>
      <c r="T7" s="40">
        <f t="shared" ca="1" si="13"/>
        <v>649</v>
      </c>
      <c r="U7" s="40">
        <f t="shared" ref="U7" ca="1" si="14">IFERROR((U5-T5)-(U6-T6),U5-T5)</f>
        <v>593</v>
      </c>
      <c r="V7" s="40">
        <f t="shared" ref="V7" ca="1" si="15">IFERROR((V5-U5)-(V6-U6),V5-U5)</f>
        <v>705</v>
      </c>
      <c r="W7" s="40">
        <f t="shared" ref="W7" ca="1" si="16">IFERROR((W5-V5)-(W6-V6),W5-V5)</f>
        <v>997</v>
      </c>
      <c r="X7" s="40">
        <f t="shared" ref="X7" ca="1" si="17">IFERROR((X5-W5)-(X6-W6),X5-W5)</f>
        <v>630</v>
      </c>
      <c r="Y7" s="40">
        <f t="shared" ref="Y7" ca="1" si="18">IFERROR((Y5-X5)-(Y6-X6),Y5-X5)</f>
        <v>927</v>
      </c>
      <c r="Z7" s="40">
        <f t="shared" ref="Z7" ca="1" si="19">IFERROR((Z5-Y5)-(Z6-Y6),Z5-Y5)</f>
        <v>1351</v>
      </c>
      <c r="AA7" s="40">
        <f t="shared" ref="AA7" ca="1" si="20">IFERROR((AA5-Z5)-(AA6-Z6),AA5-Z5)</f>
        <v>1433</v>
      </c>
      <c r="AB7" s="40">
        <f t="shared" ref="AB7" ca="1" si="21">IFERROR((AB5-AA5)-(AB6-AA6),AB5-AA5)</f>
        <v>2058</v>
      </c>
      <c r="AC7" s="40">
        <f t="shared" ref="AC7" ca="1" si="22">IFERROR((AC5-AB5)-(AC6-AB6),AC5-AB5)</f>
        <v>2752</v>
      </c>
      <c r="AD7" s="40">
        <f t="shared" ref="AD7" ca="1" si="23">IFERROR((AD5-AC5)-(AD6-AC6),AD5-AC5)</f>
        <v>2307</v>
      </c>
      <c r="AE7" s="40">
        <f t="shared" ref="AE7" ca="1" si="24">IFERROR((AE5-AD5)-(AE6-AD6),AE5-AD5)</f>
        <v>2258</v>
      </c>
      <c r="AF7" s="40">
        <f t="shared" ref="AF7" ca="1" si="25">IFERROR((AF5-AE5)-(AF6-AE6),AF5-AE5)</f>
        <v>2493</v>
      </c>
      <c r="AG7" s="40">
        <f t="shared" ref="AG7" ca="1" si="26">IFERROR((AG5-AF5)-(AG6-AF6),AG5-AF5)</f>
        <v>2646</v>
      </c>
      <c r="AH7" s="40">
        <f t="shared" ref="AH7" ca="1" si="27">IFERROR((AH5-AG5)-(AH6-AG6),AH5-AG5)</f>
        <v>3820</v>
      </c>
      <c r="AI7" s="40">
        <f t="shared" ref="AI7" ca="1" si="28">IFERROR((AI5-AH5)-(AI6-AH6),AI5-AH5)</f>
        <v>3739</v>
      </c>
      <c r="AJ7" s="40">
        <f t="shared" ref="AJ7" ca="1" si="29">IFERROR((AJ5-AI5)-(AJ6-AI6),AJ5-AI5)</f>
        <v>3831</v>
      </c>
      <c r="AK7" s="40">
        <f t="shared" ref="AK7" ca="1" si="30">IFERROR((AK5-AJ5)-(AK6-AJ6),AK5-AJ5)</f>
        <v>3079</v>
      </c>
      <c r="AL7" s="40">
        <f ca="1">IFERROR((AL5-AK5)-(AL6-AK6),AL5-AK5)</f>
        <v>5336</v>
      </c>
      <c r="AM7" s="40">
        <f t="shared" ref="AM7" ca="1" si="31">(AM5-AL5)-(AM6-AL6)</f>
        <v>3401</v>
      </c>
      <c r="AN7" s="40">
        <f ca="1">(AN5-AM5)-(AN6-AM6)</f>
        <v>2884</v>
      </c>
      <c r="AO7" s="40">
        <f t="shared" ref="AO7" ca="1" si="32">(AO5-AN5)-(AO6-AN6)</f>
        <v>4585</v>
      </c>
      <c r="AP7" s="40">
        <f t="shared" ref="AP7" ca="1" si="33">(AP5-AO5)-(AP6-AO6)</f>
        <v>3516</v>
      </c>
      <c r="AQ7" s="40">
        <f t="shared" ref="AQ7" ca="1" si="34">(AQ5-AP5)-(AQ6-AP6)</f>
        <v>7752</v>
      </c>
      <c r="AR7" s="40" t="e">
        <f t="shared" ref="AR7" ca="1" si="35">(AR5-AQ5)-(AR6-AQ6)</f>
        <v>#N/A</v>
      </c>
      <c r="AS7" s="40" t="e">
        <f t="shared" ref="AS7" ca="1" si="36">(AS5-AR5)-(AS6-AR6)</f>
        <v>#N/A</v>
      </c>
      <c r="AT7" s="40" t="e">
        <f t="shared" ref="AT7" ca="1" si="37">(AT5-AS5)-(AT6-AS6)</f>
        <v>#N/A</v>
      </c>
      <c r="AU7" s="40" t="e">
        <f t="shared" ref="AU7" ca="1" si="38">(AU5-AT5)-(AU6-AT6)</f>
        <v>#N/A</v>
      </c>
      <c r="AV7" s="40" t="e">
        <f t="shared" ref="AV7" ca="1" si="39">(AV5-AU5)-(AV6-AU6)</f>
        <v>#N/A</v>
      </c>
      <c r="AW7" s="40" t="e">
        <f t="shared" ref="AW7" ca="1" si="40">(AW5-AV5)-(AW6-AV6)</f>
        <v>#N/A</v>
      </c>
      <c r="AX7" s="40" t="e">
        <f t="shared" ref="AX7" ca="1" si="41">(AX5-AW5)-(AX6-AW6)</f>
        <v>#N/A</v>
      </c>
      <c r="AY7" s="40" t="e">
        <f t="shared" ref="AY7" ca="1" si="42">(AY5-AX5)-(AY6-AX6)</f>
        <v>#N/A</v>
      </c>
      <c r="AZ7" s="40" t="e">
        <f t="shared" ref="AZ7" ca="1" si="43">(AZ5-AY5)-(AZ6-AY6)</f>
        <v>#N/A</v>
      </c>
      <c r="BA7" s="40" t="e">
        <f t="shared" ref="BA7" ca="1" si="44">(BA5-AZ5)-(BA6-AZ6)</f>
        <v>#N/A</v>
      </c>
      <c r="BB7" s="40" t="e">
        <f t="shared" ref="BB7" ca="1" si="45">(BB5-BA5)-(BB6-BA6)</f>
        <v>#N/A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508</v>
      </c>
      <c r="C8" s="21">
        <f>VLOOKUP(B2,Country_Data!C:G,5,FALSE)</f>
        <v>8974</v>
      </c>
      <c r="F8" s="19" t="s">
        <v>505</v>
      </c>
      <c r="G8" s="40">
        <f>G5</f>
        <v>116</v>
      </c>
      <c r="H8" s="40">
        <f ca="1">MAX(SUM($G$7:H7)-($G$7/H4),G8+10)</f>
        <v>126</v>
      </c>
      <c r="I8" s="40">
        <f ca="1">MAX(SUM($G$7:I7)-($G$7/I4),H8+10)</f>
        <v>149</v>
      </c>
      <c r="J8" s="40">
        <f ca="1">MAX(SUM($G$7:J7)-($G$7/J4),I8+10)</f>
        <v>235.33333333333334</v>
      </c>
      <c r="K8" s="40">
        <f ca="1">MAX(SUM($G$7:K7)-($G$7/K4),J8+10)</f>
        <v>293</v>
      </c>
      <c r="L8" s="40">
        <f ca="1">MAX(SUM($G$7:L7)-($G$7/L4),K8+10)</f>
        <v>360.8</v>
      </c>
      <c r="M8" s="40">
        <f ca="1">MAX(SUM($G$7:M7)-($G$7/M4),L8+10)</f>
        <v>439.66666666666669</v>
      </c>
      <c r="N8" s="40">
        <f ca="1">MAX(SUM($G$7:N7)-($G$7/N4),M8+10)</f>
        <v>571.42857142857144</v>
      </c>
      <c r="O8" s="40">
        <f ca="1">MAX(SUM($G$7:O7)-($G$7/O4),N8+10)</f>
        <v>784.5</v>
      </c>
      <c r="P8" s="40">
        <f ca="1">MAX(SUM($G$7:P7)-($G$7/P4),O8+10)</f>
        <v>1118.1111111111111</v>
      </c>
      <c r="Q8" s="40">
        <f ca="1">MAX(SUM($G$7:Q7)-($G$7/Q4),P8+10)</f>
        <v>1316.4</v>
      </c>
      <c r="R8" s="40">
        <f ca="1">MAX(SUM($G$7:R7)-($G$7/R4),Q8+10)</f>
        <v>1492.4545454545455</v>
      </c>
      <c r="S8" s="40">
        <f t="shared" ref="S8:CD8" ca="1" si="68">SUM(I7:S7)-H7</f>
        <v>1685</v>
      </c>
      <c r="T8" s="40">
        <f t="shared" ca="1" si="68"/>
        <v>2296</v>
      </c>
      <c r="U8" s="40">
        <f ca="1">SUM(K7:U7)-J7</f>
        <v>2798</v>
      </c>
      <c r="V8" s="40">
        <f t="shared" ca="1" si="68"/>
        <v>3474</v>
      </c>
      <c r="W8" s="40">
        <f t="shared" ca="1" si="68"/>
        <v>4395</v>
      </c>
      <c r="X8" s="40">
        <f t="shared" ca="1" si="68"/>
        <v>4937</v>
      </c>
      <c r="Y8" s="40">
        <f t="shared" ca="1" si="68"/>
        <v>5681</v>
      </c>
      <c r="Z8" s="40">
        <f t="shared" ca="1" si="68"/>
        <v>6739</v>
      </c>
      <c r="AA8" s="40">
        <f t="shared" ca="1" si="68"/>
        <v>7719</v>
      </c>
      <c r="AB8" s="40">
        <f t="shared" ca="1" si="68"/>
        <v>9715</v>
      </c>
      <c r="AC8" s="40">
        <f t="shared" ca="1" si="68"/>
        <v>12314</v>
      </c>
      <c r="AD8" s="40">
        <f t="shared" ca="1" si="68"/>
        <v>14008</v>
      </c>
      <c r="AE8" s="40">
        <f t="shared" ca="1" si="68"/>
        <v>15362</v>
      </c>
      <c r="AF8" s="40">
        <f ca="1">SUM(V7:AF7)-U7</f>
        <v>17318</v>
      </c>
      <c r="AG8" s="40">
        <f ca="1">SUM(W7:AG7)-V7</f>
        <v>19147</v>
      </c>
      <c r="AH8" s="40">
        <f t="shared" ca="1" si="68"/>
        <v>21678</v>
      </c>
      <c r="AI8" s="40">
        <f ca="1">SUM(Y7:AI7)-X7</f>
        <v>25154</v>
      </c>
      <c r="AJ8" s="40">
        <f t="shared" ca="1" si="68"/>
        <v>27761</v>
      </c>
      <c r="AK8" s="40">
        <f ca="1">SUM(AA7:AK7)-Z7</f>
        <v>29065</v>
      </c>
      <c r="AL8" s="40">
        <f ca="1">SUM(AB7:AL7)-AA7</f>
        <v>32886</v>
      </c>
      <c r="AM8" s="40">
        <f ca="1">SUM(AC7:AM7)-AB7</f>
        <v>33604</v>
      </c>
      <c r="AN8" s="40">
        <f ca="1">SUM(AD7:AN7)-AC7</f>
        <v>33042</v>
      </c>
      <c r="AO8" s="40">
        <f t="shared" ca="1" si="68"/>
        <v>35765</v>
      </c>
      <c r="AP8" s="40">
        <f t="shared" ca="1" si="68"/>
        <v>37072</v>
      </c>
      <c r="AQ8" s="40">
        <f ca="1">SUM(AG7:AQ7)-AF7</f>
        <v>42096</v>
      </c>
      <c r="AR8" s="40" t="e">
        <f t="shared" ca="1" si="68"/>
        <v>#N/A</v>
      </c>
      <c r="AS8" s="40" t="e">
        <f t="shared" ca="1" si="68"/>
        <v>#N/A</v>
      </c>
      <c r="AT8" s="40" t="e">
        <f t="shared" ca="1" si="68"/>
        <v>#N/A</v>
      </c>
      <c r="AU8" s="40" t="e">
        <f t="shared" ca="1" si="68"/>
        <v>#N/A</v>
      </c>
      <c r="AV8" s="40" t="e">
        <f t="shared" ca="1" si="68"/>
        <v>#N/A</v>
      </c>
      <c r="AW8" s="40" t="e">
        <f t="shared" ca="1" si="68"/>
        <v>#N/A</v>
      </c>
      <c r="AX8" s="40" t="e">
        <f t="shared" ca="1" si="68"/>
        <v>#N/A</v>
      </c>
      <c r="AY8" s="40" t="e">
        <f t="shared" ca="1" si="68"/>
        <v>#N/A</v>
      </c>
      <c r="AZ8" s="40" t="e">
        <f t="shared" ca="1" si="68"/>
        <v>#N/A</v>
      </c>
      <c r="BA8" s="40" t="e">
        <f t="shared" ca="1" si="68"/>
        <v>#N/A</v>
      </c>
      <c r="BB8" s="40" t="e">
        <f t="shared" ca="1" si="68"/>
        <v>#N/A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571</v>
      </c>
      <c r="C9" s="83">
        <f ca="1">VLOOKUP(B2,Country_Data!C:P,14,FALSE)</f>
        <v>6</v>
      </c>
      <c r="F9" s="19" t="s">
        <v>582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116</v>
      </c>
      <c r="H9" s="40">
        <f t="shared" ca="1" si="72"/>
        <v>126</v>
      </c>
      <c r="I9" s="40">
        <f t="shared" ca="1" si="72"/>
        <v>149</v>
      </c>
      <c r="J9" s="40">
        <f t="shared" ca="1" si="72"/>
        <v>235.33333333333334</v>
      </c>
      <c r="K9" s="40">
        <f t="shared" ca="1" si="72"/>
        <v>293</v>
      </c>
      <c r="L9" s="40">
        <f t="shared" ca="1" si="72"/>
        <v>360.8</v>
      </c>
      <c r="M9" s="40">
        <f t="shared" ca="1" si="72"/>
        <v>439.66666666666669</v>
      </c>
      <c r="N9" s="40">
        <f t="shared" ca="1" si="72"/>
        <v>571.42857142857144</v>
      </c>
      <c r="O9" s="40">
        <f t="shared" ca="1" si="72"/>
        <v>784.5</v>
      </c>
      <c r="P9" s="40">
        <f t="shared" ca="1" si="72"/>
        <v>1118.1111111111111</v>
      </c>
      <c r="Q9" s="40">
        <f t="shared" ca="1" si="72"/>
        <v>1316.4</v>
      </c>
      <c r="R9" s="40">
        <f t="shared" ca="1" si="72"/>
        <v>1492.4545454545455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1685</v>
      </c>
      <c r="T9" s="40">
        <f ca="1">IF(IF(AND(ISNA(S8),ISNA(S$8)),S9*(1+$C$11),IF(AND(S$8&gt;0,ISNA(T$8)),S9*(1+$C$11),T$8))&gt;$C$21,$C$21,IF(AND(ISNA(T$8),ISNA(S$8)),S9*(1+$C$11),IF(AND(S$8&gt;0,ISNA(T$8)),S9*(1+$C$11),T$8)))</f>
        <v>2296</v>
      </c>
      <c r="U9" s="40">
        <f ca="1">IF(IF(AND(ISNA(T8),ISNA(T$8)),T9*(1+$C$11),IF(AND(T$8&gt;0,ISNA(U$8)),T9*(1+$C$11),U$8))&gt;$C$21,$C$21,IF(AND(ISNA(U$8),ISNA(T$8)),T9*(1+$C$11),IF(AND(T$8&gt;0,ISNA(U$8)),T9*(1+$C$11),U$8)))</f>
        <v>2798</v>
      </c>
      <c r="V9" s="40">
        <f t="shared" ca="1" si="72"/>
        <v>3474</v>
      </c>
      <c r="W9" s="40">
        <f t="shared" ca="1" si="72"/>
        <v>4395</v>
      </c>
      <c r="X9" s="40">
        <f t="shared" ca="1" si="72"/>
        <v>4937</v>
      </c>
      <c r="Y9" s="40">
        <f ca="1">IF(IF(AND(ISNA(Y$8),ISNA(X$8)),X9*(1+$C$11),IF(AND(X$8&gt;0,ISNA(Y$8)),X9*(1+$C$11),Y$8))&gt;$C$21,$C$21,IF(AND(ISNA(Y$8),ISNA(X$8)),X9*(1+$C$11),IF(AND(X$8&gt;0,ISNA(Y$8)),X9*(1+$C$11),Y$8)))</f>
        <v>5681</v>
      </c>
      <c r="Z9" s="40">
        <f t="shared" ca="1" si="72"/>
        <v>6739</v>
      </c>
      <c r="AA9" s="40">
        <f t="shared" ca="1" si="72"/>
        <v>7719</v>
      </c>
      <c r="AB9" s="40">
        <f t="shared" ca="1" si="72"/>
        <v>9715</v>
      </c>
      <c r="AC9" s="40">
        <f t="shared" ca="1" si="72"/>
        <v>12314</v>
      </c>
      <c r="AD9" s="40">
        <f t="shared" ca="1" si="72"/>
        <v>14008</v>
      </c>
      <c r="AE9" s="40">
        <f t="shared" ca="1" si="72"/>
        <v>15362</v>
      </c>
      <c r="AF9" s="40">
        <f t="shared" ca="1" si="72"/>
        <v>17318</v>
      </c>
      <c r="AG9" s="40">
        <f t="shared" ca="1" si="72"/>
        <v>19147</v>
      </c>
      <c r="AH9" s="40">
        <f t="shared" ca="1" si="72"/>
        <v>21678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25154</v>
      </c>
      <c r="AJ9" s="40">
        <f t="shared" ca="1" si="72"/>
        <v>27761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29065</v>
      </c>
      <c r="AL9" s="40">
        <f t="shared" ca="1" si="72"/>
        <v>32886</v>
      </c>
      <c r="AM9" s="40">
        <f t="shared" ca="1" si="72"/>
        <v>33604</v>
      </c>
      <c r="AN9" s="40">
        <f t="shared" ca="1" si="72"/>
        <v>33042</v>
      </c>
      <c r="AO9" s="40">
        <f t="shared" ca="1" si="72"/>
        <v>35765</v>
      </c>
      <c r="AP9" s="40">
        <f t="shared" ca="1" si="72"/>
        <v>37072</v>
      </c>
      <c r="AQ9" s="40">
        <f t="shared" ca="1" si="72"/>
        <v>42096</v>
      </c>
      <c r="AR9" s="40">
        <f t="shared" ca="1" si="72"/>
        <v>44235.358617601683</v>
      </c>
      <c r="AS9" s="40">
        <f t="shared" ca="1" si="72"/>
        <v>46483.441467783821</v>
      </c>
      <c r="AT9" s="40">
        <f t="shared" ca="1" si="72"/>
        <v>48845.774019092423</v>
      </c>
      <c r="AU9" s="40">
        <f t="shared" ca="1" si="72"/>
        <v>51328.162549621928</v>
      </c>
      <c r="AV9" s="40">
        <f t="shared" ca="1" si="72"/>
        <v>53936.708418022579</v>
      </c>
      <c r="AW9" s="40">
        <f t="shared" ca="1" si="72"/>
        <v>56677.82305977396</v>
      </c>
      <c r="AX9" s="40">
        <f t="shared" ca="1" si="72"/>
        <v>59558.243745583321</v>
      </c>
      <c r="AY9" s="40">
        <f t="shared" ca="1" si="72"/>
        <v>62585.050140640698</v>
      </c>
      <c r="AZ9" s="40">
        <f t="shared" ca="1" si="72"/>
        <v>65765.681705431023</v>
      </c>
      <c r="BA9" s="40">
        <f t="shared" ca="1" si="72"/>
        <v>69107.955980872008</v>
      </c>
      <c r="BB9" s="40">
        <f t="shared" ca="1" si="72"/>
        <v>72620.087802720082</v>
      </c>
      <c r="BC9" s="40">
        <f t="shared" ca="1" si="72"/>
        <v>76310.709492470662</v>
      </c>
      <c r="BD9" s="40">
        <f t="shared" ca="1" si="72"/>
        <v>80188.892074379066</v>
      </c>
      <c r="BE9" s="40">
        <f t="shared" ca="1" si="72"/>
        <v>84264.167570750564</v>
      </c>
      <c r="BF9" s="40">
        <f t="shared" ca="1" si="72"/>
        <v>88546.552430298208</v>
      </c>
      <c r="BG9" s="40">
        <f t="shared" ca="1" si="72"/>
        <v>93046.572147152023</v>
      </c>
      <c r="BH9" s="40">
        <f t="shared" ca="1" si="72"/>
        <v>97775.287131029516</v>
      </c>
      <c r="BI9" s="40">
        <f t="shared" ca="1" si="72"/>
        <v>102744.31989215284</v>
      </c>
      <c r="BJ9" s="40">
        <f t="shared" ca="1" si="72"/>
        <v>107965.88360772918</v>
      </c>
      <c r="BK9" s="40">
        <f t="shared" ca="1" si="72"/>
        <v>113452.81214020675</v>
      </c>
      <c r="BL9" s="40">
        <f t="shared" ca="1" si="72"/>
        <v>119218.59158108704</v>
      </c>
      <c r="BM9" s="40">
        <f t="shared" ca="1" si="72"/>
        <v>125277.39339782341</v>
      </c>
      <c r="BN9" s="40">
        <f t="shared" ca="1" si="72"/>
        <v>131644.10926527661</v>
      </c>
      <c r="BO9" s="40">
        <f t="shared" ca="1" si="72"/>
        <v>138334.38766733778</v>
      </c>
      <c r="BP9" s="40">
        <f t="shared" ca="1" si="72"/>
        <v>145364.67235868069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152752.24278117664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160515.25653430982</v>
      </c>
      <c r="BS9" s="40">
        <f t="shared" ca="1" si="74"/>
        <v>168672.79400397965</v>
      </c>
      <c r="BT9" s="40">
        <f t="shared" ca="1" si="74"/>
        <v>177244.90525938082</v>
      </c>
      <c r="BU9" s="40">
        <f t="shared" ca="1" si="74"/>
        <v>186252.65933322752</v>
      </c>
      <c r="BV9" s="40">
        <f t="shared" ca="1" si="74"/>
        <v>195718.19600644521</v>
      </c>
      <c r="BW9" s="40">
        <f t="shared" ca="1" si="74"/>
        <v>205664.78022460951</v>
      </c>
      <c r="BX9" s="40">
        <f t="shared" ca="1" si="74"/>
        <v>216116.85927988021</v>
      </c>
      <c r="BY9" s="40">
        <f t="shared" ca="1" si="74"/>
        <v>227100.12289897521</v>
      </c>
      <c r="BZ9" s="40">
        <f t="shared" ca="1" si="74"/>
        <v>238641.56638487231</v>
      </c>
      <c r="CA9" s="40">
        <f t="shared" ca="1" si="74"/>
        <v>250769.5569674322</v>
      </c>
      <c r="CB9" s="40">
        <f t="shared" ca="1" si="74"/>
        <v>263513.90352602286</v>
      </c>
      <c r="CC9" s="40">
        <f t="shared" ca="1" si="74"/>
        <v>276905.92985551391</v>
      </c>
      <c r="CD9" s="40">
        <f t="shared" ca="1" si="74"/>
        <v>290978.55165571824</v>
      </c>
      <c r="CE9" s="40">
        <f t="shared" ca="1" si="74"/>
        <v>305766.3574335099</v>
      </c>
      <c r="CF9" s="40">
        <f t="shared" ca="1" si="74"/>
        <v>321305.6935164645</v>
      </c>
      <c r="CG9" s="40">
        <f t="shared" ca="1" si="74"/>
        <v>337634.75338697323</v>
      </c>
      <c r="CH9" s="40">
        <f t="shared" ca="1" si="74"/>
        <v>354793.67155640124</v>
      </c>
      <c r="CI9" s="40">
        <f t="shared" ca="1" si="74"/>
        <v>372824.62221001985</v>
      </c>
      <c r="CJ9" s="40">
        <f t="shared" ca="1" si="74"/>
        <v>391771.92286516761</v>
      </c>
      <c r="CK9" s="40">
        <f t="shared" ca="1" si="74"/>
        <v>411682.14329741721</v>
      </c>
      <c r="CL9" s="40">
        <f t="shared" ca="1" si="74"/>
        <v>432604.2200024738</v>
      </c>
      <c r="CM9" s="40">
        <f t="shared" ca="1" si="74"/>
        <v>454589.57647513505</v>
      </c>
      <c r="CN9" s="40">
        <f t="shared" ca="1" si="74"/>
        <v>477692.24960094225</v>
      </c>
      <c r="CO9" s="40">
        <f t="shared" ca="1" si="74"/>
        <v>501969.02247117483</v>
      </c>
      <c r="CP9" s="40">
        <f t="shared" ca="1" si="74"/>
        <v>527479.56394762872</v>
      </c>
      <c r="CQ9" s="40">
        <f t="shared" ca="1" si="74"/>
        <v>554286.57532020903</v>
      </c>
      <c r="CR9" s="40">
        <f t="shared" ca="1" si="74"/>
        <v>582455.94441780064</v>
      </c>
      <c r="CS9" s="40">
        <f t="shared" ca="1" si="74"/>
        <v>612056.90755119931</v>
      </c>
      <c r="CT9" s="40">
        <f t="shared" ca="1" si="74"/>
        <v>643162.219686136</v>
      </c>
      <c r="CU9" s="40">
        <f t="shared" ca="1" si="74"/>
        <v>675848.33326465567</v>
      </c>
      <c r="CV9" s="40">
        <f t="shared" ca="1" si="74"/>
        <v>710195.5861143677</v>
      </c>
      <c r="CW9" s="40">
        <f t="shared" ca="1" si="74"/>
        <v>746288.3989074229</v>
      </c>
      <c r="CX9" s="40">
        <f t="shared" ca="1" si="74"/>
        <v>784215.48265454278</v>
      </c>
      <c r="CY9" s="40">
        <f t="shared" ca="1" si="74"/>
        <v>824070.05674409191</v>
      </c>
      <c r="CZ9" s="40">
        <f t="shared" ca="1" si="74"/>
        <v>865950.07806210278</v>
      </c>
      <c r="DA9" s="40">
        <f t="shared" ca="1" si="74"/>
        <v>909958.48175639706</v>
      </c>
      <c r="DB9" s="40">
        <f t="shared" ca="1" si="74"/>
        <v>956203.4342365684</v>
      </c>
      <c r="DC9" s="40">
        <f t="shared" ca="1" si="74"/>
        <v>1004798.5990316636</v>
      </c>
      <c r="DD9" s="40">
        <f t="shared" ca="1" si="74"/>
        <v>1055863.4161590033</v>
      </c>
      <c r="DE9" s="40">
        <f t="shared" ca="1" si="74"/>
        <v>1109523.3956907906</v>
      </c>
      <c r="DF9" s="40">
        <f t="shared" ca="1" si="74"/>
        <v>1165910.4262400537</v>
      </c>
      <c r="DG9" s="40">
        <f t="shared" ca="1" si="74"/>
        <v>1225163.0991241357</v>
      </c>
      <c r="DH9" s="40">
        <f t="shared" ca="1" si="74"/>
        <v>1287427.0490024807</v>
      </c>
      <c r="DI9" s="40">
        <f t="shared" ca="1" si="74"/>
        <v>1352855.3118259548</v>
      </c>
      <c r="DJ9" s="40">
        <f t="shared" ca="1" si="74"/>
        <v>1421608.7009774912</v>
      </c>
      <c r="DK9" s="40">
        <f t="shared" ca="1" si="74"/>
        <v>1493856.2025285587</v>
      </c>
      <c r="DL9" s="40">
        <f t="shared" ca="1" si="74"/>
        <v>1569775.3905829391</v>
      </c>
      <c r="DM9" s="40">
        <f t="shared" ca="1" si="74"/>
        <v>1649552.8637286695</v>
      </c>
      <c r="DN9" s="40">
        <f t="shared" ca="1" si="74"/>
        <v>1733384.7036708842</v>
      </c>
      <c r="DO9" s="40">
        <f t="shared" ca="1" si="74"/>
        <v>1821476.9571728143</v>
      </c>
      <c r="DP9" s="40">
        <f t="shared" ca="1" si="74"/>
        <v>1914046.1424894847</v>
      </c>
      <c r="DQ9" s="40">
        <f t="shared" ca="1" si="74"/>
        <v>2011319.7815388516</v>
      </c>
      <c r="DR9" s="40">
        <f t="shared" ca="1" si="74"/>
        <v>2113536.9591183811</v>
      </c>
      <c r="DS9" s="40">
        <f t="shared" ca="1" si="74"/>
        <v>2220948.9105415465</v>
      </c>
      <c r="DT9" s="40">
        <f t="shared" ca="1" si="74"/>
        <v>2333819.6391385659</v>
      </c>
      <c r="DU9" s="40">
        <f t="shared" ca="1" si="74"/>
        <v>2452426.5651391158</v>
      </c>
      <c r="DV9" s="40">
        <f t="shared" ca="1" si="74"/>
        <v>2577061.2075318769</v>
      </c>
      <c r="DW9" s="40">
        <f t="shared" ca="1" si="74"/>
        <v>2708029.9005768294</v>
      </c>
      <c r="DX9" s="40">
        <f t="shared" ca="1" si="74"/>
        <v>2845654.5467313826</v>
      </c>
      <c r="DY9" s="40">
        <f t="shared" ca="1" si="74"/>
        <v>2990273.4078409229</v>
      </c>
      <c r="DZ9" s="40">
        <f t="shared" ca="1" si="74"/>
        <v>3142241.9365384155</v>
      </c>
      <c r="EA9" s="40">
        <f t="shared" ca="1" si="74"/>
        <v>3301933.6498965225</v>
      </c>
      <c r="EB9" s="40">
        <f t="shared" ca="1" si="74"/>
        <v>3469741.0474795499</v>
      </c>
      <c r="EC9" s="40">
        <f t="shared" ca="1" si="74"/>
        <v>3646076.5760516631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3831373.6433124901</v>
      </c>
      <c r="EE9" s="40">
        <f t="shared" ca="1" si="75"/>
        <v>4026087.6831517275</v>
      </c>
      <c r="EF9" s="40">
        <f t="shared" ca="1" si="75"/>
        <v>4230697.2750409963</v>
      </c>
      <c r="EG9" s="40">
        <f t="shared" ca="1" si="75"/>
        <v>4445705.3203142509</v>
      </c>
      <c r="EH9" s="40">
        <f t="shared" ca="1" si="75"/>
        <v>4671640.2782278759</v>
      </c>
      <c r="EI9" s="40">
        <f t="shared" ca="1" si="75"/>
        <v>4909057.4648385262</v>
      </c>
      <c r="EJ9" s="40">
        <f t="shared" ca="1" si="75"/>
        <v>5158540.4178911727</v>
      </c>
      <c r="EK9" s="40">
        <f t="shared" ca="1" si="75"/>
        <v>5420702.3310720474</v>
      </c>
      <c r="EL9" s="40">
        <f t="shared" ca="1" si="75"/>
        <v>5696187.5611516871</v>
      </c>
      <c r="EM9" s="40">
        <f t="shared" ca="1" si="75"/>
        <v>5985673.2117224159</v>
      </c>
      <c r="EN9" s="40">
        <f t="shared" ca="1" si="75"/>
        <v>6289870.7974228607</v>
      </c>
      <c r="EO9" s="40">
        <f t="shared" ca="1" si="75"/>
        <v>6609527.9927399401</v>
      </c>
      <c r="EP9" s="40">
        <f t="shared" ca="1" si="75"/>
        <v>6945430.4696866274</v>
      </c>
      <c r="EQ9" s="40">
        <f t="shared" ca="1" si="75"/>
        <v>7298403.8288722364</v>
      </c>
      <c r="ER9" s="40">
        <f t="shared" ca="1" si="75"/>
        <v>7669315.6287115309</v>
      </c>
      <c r="ES9" s="40">
        <f t="shared" ca="1" si="75"/>
        <v>8059077.517760165</v>
      </c>
      <c r="ET9" s="40">
        <f t="shared" ca="1" si="75"/>
        <v>8468647.4754174296</v>
      </c>
      <c r="EU9" s="40">
        <f t="shared" ca="1" si="75"/>
        <v>8899032.166503638</v>
      </c>
      <c r="EV9" s="40">
        <f t="shared" ca="1" si="75"/>
        <v>9351289.4154993668</v>
      </c>
      <c r="EW9" s="40">
        <f t="shared" ca="1" si="75"/>
        <v>9826530.8065278735</v>
      </c>
      <c r="EX9" s="40">
        <f t="shared" ca="1" si="75"/>
        <v>10325924.415471096</v>
      </c>
      <c r="EY9" s="40">
        <f t="shared" ca="1" si="75"/>
        <v>10850697.680934364</v>
      </c>
      <c r="EZ9" s="40">
        <f t="shared" ca="1" si="75"/>
        <v>11402140.421116272</v>
      </c>
      <c r="FA9" s="40">
        <f t="shared" ca="1" si="75"/>
        <v>11981608.003998723</v>
      </c>
      <c r="FB9" s="40">
        <f t="shared" ca="1" si="75"/>
        <v>12590524.678649046</v>
      </c>
      <c r="FC9" s="40">
        <f t="shared" ca="1" si="75"/>
        <v>13230387.075822044</v>
      </c>
      <c r="FD9" s="40">
        <f t="shared" ca="1" si="75"/>
        <v>13902767.88646595</v>
      </c>
      <c r="FE9" s="40">
        <f t="shared" ca="1" si="75"/>
        <v>14609319.727173544</v>
      </c>
      <c r="FF9" s="40">
        <f t="shared" ca="1" si="75"/>
        <v>15351779.202079166</v>
      </c>
      <c r="FG9" s="40">
        <f t="shared" ca="1" si="75"/>
        <v>16131971.171185171</v>
      </c>
      <c r="FH9" s="40">
        <f t="shared" ca="1" si="75"/>
        <v>16951813.235608798</v>
      </c>
      <c r="FI9" s="40">
        <f t="shared" ca="1" si="75"/>
        <v>17813320.450773515</v>
      </c>
      <c r="FJ9" s="40">
        <f t="shared" ca="1" si="75"/>
        <v>18718610.279129241</v>
      </c>
      <c r="FK9" s="40">
        <f t="shared" ca="1" si="75"/>
        <v>19669907.794574477</v>
      </c>
      <c r="FL9" s="40">
        <f t="shared" ca="1" si="75"/>
        <v>20669551.151372116</v>
      </c>
      <c r="FM9" s="40">
        <f t="shared" ca="1" si="75"/>
        <v>21719997.331000745</v>
      </c>
      <c r="FN9" s="40">
        <f t="shared" ca="1" si="75"/>
        <v>22823828.18106636</v>
      </c>
      <c r="FO9" s="40">
        <f t="shared" ca="1" si="75"/>
        <v>23983756.761117306</v>
      </c>
      <c r="FP9" s="40">
        <f t="shared" ca="1" si="75"/>
        <v>25202634.010959547</v>
      </c>
      <c r="FQ9" s="40">
        <f t="shared" ca="1" si="75"/>
        <v>26483455.757862046</v>
      </c>
      <c r="FR9" s="40">
        <f t="shared" ca="1" si="75"/>
        <v>27154404.400000002</v>
      </c>
      <c r="FS9" s="40">
        <f t="shared" ca="1" si="75"/>
        <v>27154404.400000002</v>
      </c>
      <c r="FT9" s="40">
        <f t="shared" ca="1" si="75"/>
        <v>27154404.400000002</v>
      </c>
      <c r="FU9" s="40">
        <f t="shared" ca="1" si="75"/>
        <v>27154404.400000002</v>
      </c>
      <c r="FV9" s="40">
        <f t="shared" ca="1" si="75"/>
        <v>27154404.400000002</v>
      </c>
      <c r="FW9" s="40">
        <f t="shared" ca="1" si="75"/>
        <v>27154404.400000002</v>
      </c>
      <c r="FX9" s="40">
        <f t="shared" ca="1" si="75"/>
        <v>27154404.400000002</v>
      </c>
      <c r="FY9" s="40">
        <f t="shared" ca="1" si="75"/>
        <v>27154404.400000002</v>
      </c>
      <c r="FZ9" s="40">
        <f t="shared" ca="1" si="75"/>
        <v>27154404.400000002</v>
      </c>
      <c r="GA9" s="40">
        <f t="shared" ca="1" si="75"/>
        <v>27154404.400000002</v>
      </c>
      <c r="GB9" s="40">
        <f t="shared" ca="1" si="75"/>
        <v>27154404.400000002</v>
      </c>
      <c r="GC9" s="40">
        <f t="shared" ca="1" si="75"/>
        <v>27154404.400000002</v>
      </c>
      <c r="GD9" s="40">
        <f t="shared" ca="1" si="75"/>
        <v>27154404.400000002</v>
      </c>
      <c r="GE9" s="40">
        <f t="shared" ca="1" si="75"/>
        <v>27154404.400000002</v>
      </c>
      <c r="GF9" s="40">
        <f t="shared" ca="1" si="75"/>
        <v>27154404.400000002</v>
      </c>
      <c r="GG9" s="40">
        <f t="shared" ca="1" si="75"/>
        <v>27154404.400000002</v>
      </c>
      <c r="GH9" s="40">
        <f t="shared" ca="1" si="75"/>
        <v>27154404.400000002</v>
      </c>
      <c r="GI9" s="40">
        <f t="shared" ca="1" si="75"/>
        <v>27154404.400000002</v>
      </c>
      <c r="GJ9" s="40">
        <f t="shared" ca="1" si="75"/>
        <v>27154404.400000002</v>
      </c>
      <c r="GK9" s="40">
        <f t="shared" ca="1" si="75"/>
        <v>27154404.400000002</v>
      </c>
      <c r="GL9" s="40">
        <f t="shared" ca="1" si="75"/>
        <v>27154404.400000002</v>
      </c>
      <c r="GM9" s="40">
        <f t="shared" ca="1" si="75"/>
        <v>27154404.400000002</v>
      </c>
      <c r="GN9" s="40">
        <f t="shared" ca="1" si="75"/>
        <v>27154404.400000002</v>
      </c>
      <c r="GO9" s="40">
        <f t="shared" ca="1" si="75"/>
        <v>27154404.400000002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27154404.400000002</v>
      </c>
      <c r="GQ9" s="40">
        <f t="shared" ca="1" si="76"/>
        <v>27154404.400000002</v>
      </c>
      <c r="GR9" s="40">
        <f t="shared" ca="1" si="76"/>
        <v>27154404.400000002</v>
      </c>
      <c r="GS9" s="40">
        <f t="shared" ca="1" si="76"/>
        <v>27154404.400000002</v>
      </c>
      <c r="GT9" s="40">
        <f t="shared" ca="1" si="76"/>
        <v>27154404.400000002</v>
      </c>
      <c r="GU9" s="40">
        <f t="shared" ca="1" si="76"/>
        <v>27154404.400000002</v>
      </c>
      <c r="GV9" s="40">
        <f t="shared" ca="1" si="76"/>
        <v>27154404.400000002</v>
      </c>
      <c r="GW9" s="40">
        <f t="shared" ca="1" si="76"/>
        <v>27154404.400000002</v>
      </c>
      <c r="GX9" s="40">
        <f t="shared" ca="1" si="76"/>
        <v>27154404.400000002</v>
      </c>
      <c r="GY9" s="40">
        <f t="shared" ca="1" si="76"/>
        <v>27154404.400000002</v>
      </c>
      <c r="GZ9" s="40">
        <f t="shared" ca="1" si="76"/>
        <v>27154404.400000002</v>
      </c>
      <c r="HA9" s="40">
        <f t="shared" ca="1" si="76"/>
        <v>27154404.400000002</v>
      </c>
      <c r="HB9" s="40">
        <f t="shared" ca="1" si="76"/>
        <v>27154404.400000002</v>
      </c>
      <c r="HC9" s="40">
        <f t="shared" ca="1" si="76"/>
        <v>27154404.400000002</v>
      </c>
      <c r="HD9" s="40">
        <f t="shared" ca="1" si="76"/>
        <v>27154404.400000002</v>
      </c>
      <c r="HE9" s="40">
        <f t="shared" ca="1" si="76"/>
        <v>27154404.400000002</v>
      </c>
      <c r="HF9" s="40">
        <f t="shared" ca="1" si="76"/>
        <v>27154404.400000002</v>
      </c>
      <c r="HG9" s="40">
        <f t="shared" ca="1" si="76"/>
        <v>27154404.400000002</v>
      </c>
      <c r="HH9" s="40">
        <f t="shared" ca="1" si="76"/>
        <v>27154404.400000002</v>
      </c>
      <c r="HI9" s="40">
        <f t="shared" ca="1" si="76"/>
        <v>27154404.400000002</v>
      </c>
      <c r="HJ9" s="40">
        <f t="shared" ca="1" si="76"/>
        <v>27154404.400000002</v>
      </c>
      <c r="HK9" s="40">
        <f t="shared" ca="1" si="76"/>
        <v>27154404.400000002</v>
      </c>
      <c r="HL9" s="40">
        <f t="shared" ca="1" si="76"/>
        <v>27154404.400000002</v>
      </c>
      <c r="HM9" s="40">
        <f t="shared" ca="1" si="76"/>
        <v>27154404.400000002</v>
      </c>
      <c r="HN9" s="40">
        <f t="shared" ca="1" si="76"/>
        <v>27154404.400000002</v>
      </c>
      <c r="HO9" s="40">
        <f t="shared" ca="1" si="76"/>
        <v>27154404.400000002</v>
      </c>
      <c r="HP9" s="40">
        <f t="shared" ca="1" si="76"/>
        <v>27154404.400000002</v>
      </c>
      <c r="HQ9" s="40">
        <f t="shared" ca="1" si="76"/>
        <v>27154404.400000002</v>
      </c>
      <c r="HR9" s="40">
        <f t="shared" ca="1" si="76"/>
        <v>27154404.400000002</v>
      </c>
      <c r="HS9" s="40">
        <f t="shared" ca="1" si="76"/>
        <v>27154404.400000002</v>
      </c>
      <c r="HT9" s="40">
        <f t="shared" ca="1" si="76"/>
        <v>27154404.400000002</v>
      </c>
      <c r="HU9" s="40">
        <f t="shared" ca="1" si="76"/>
        <v>27154404.400000002</v>
      </c>
      <c r="HV9" s="40">
        <f t="shared" ca="1" si="76"/>
        <v>27154404.400000002</v>
      </c>
      <c r="HW9" s="40">
        <f t="shared" ca="1" si="76"/>
        <v>27154404.400000002</v>
      </c>
      <c r="HX9" s="40">
        <f t="shared" ca="1" si="76"/>
        <v>27154404.400000002</v>
      </c>
      <c r="HY9" s="40">
        <f t="shared" ca="1" si="76"/>
        <v>27154404.400000002</v>
      </c>
      <c r="HZ9" s="40">
        <f t="shared" ca="1" si="76"/>
        <v>27154404.400000002</v>
      </c>
      <c r="IA9" s="40">
        <f t="shared" ca="1" si="76"/>
        <v>27154404.400000002</v>
      </c>
      <c r="IB9" s="40">
        <f t="shared" ca="1" si="76"/>
        <v>27154404.400000002</v>
      </c>
      <c r="IC9" s="40">
        <f t="shared" ca="1" si="76"/>
        <v>27154404.400000002</v>
      </c>
      <c r="ID9" s="40">
        <f t="shared" ca="1" si="76"/>
        <v>27154404.400000002</v>
      </c>
      <c r="IE9" s="40">
        <f t="shared" ca="1" si="76"/>
        <v>27154404.400000002</v>
      </c>
      <c r="IF9" s="40">
        <f t="shared" ca="1" si="76"/>
        <v>27154404.400000002</v>
      </c>
      <c r="IG9" s="40">
        <f t="shared" ca="1" si="76"/>
        <v>27154404.400000002</v>
      </c>
      <c r="IH9" s="40">
        <f t="shared" ca="1" si="76"/>
        <v>27154404.400000002</v>
      </c>
      <c r="II9" s="40">
        <f t="shared" ca="1" si="76"/>
        <v>27154404.400000002</v>
      </c>
      <c r="IJ9" s="40">
        <f t="shared" ca="1" si="76"/>
        <v>27154404.400000002</v>
      </c>
      <c r="IK9" s="40">
        <f t="shared" ca="1" si="76"/>
        <v>27154404.400000002</v>
      </c>
      <c r="IL9" s="40">
        <f t="shared" ca="1" si="76"/>
        <v>27154404.400000002</v>
      </c>
      <c r="IM9" s="40">
        <f t="shared" ca="1" si="76"/>
        <v>27154404.400000002</v>
      </c>
      <c r="IN9" s="40">
        <f t="shared" ca="1" si="76"/>
        <v>27154404.400000002</v>
      </c>
    </row>
    <row r="10" spans="2:248" x14ac:dyDescent="0.3">
      <c r="B10" s="19" t="s">
        <v>450</v>
      </c>
      <c r="C10" s="19">
        <v>5</v>
      </c>
      <c r="E10" s="22">
        <f>Projections!Z19</f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116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126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149</v>
      </c>
      <c r="J10" s="40">
        <f t="shared" ca="1" si="78"/>
        <v>235.33333333333334</v>
      </c>
      <c r="K10" s="40">
        <f t="shared" ca="1" si="78"/>
        <v>293</v>
      </c>
      <c r="L10" s="40">
        <f t="shared" ca="1" si="78"/>
        <v>360.8</v>
      </c>
      <c r="M10" s="40">
        <f t="shared" ca="1" si="78"/>
        <v>439.66666666666669</v>
      </c>
      <c r="N10" s="40">
        <f t="shared" ca="1" si="78"/>
        <v>571.42857142857144</v>
      </c>
      <c r="O10" s="40">
        <f t="shared" ca="1" si="78"/>
        <v>784.5</v>
      </c>
      <c r="P10" s="40">
        <f t="shared" ca="1" si="78"/>
        <v>1118.1111111111111</v>
      </c>
      <c r="Q10" s="40">
        <f t="shared" ca="1" si="78"/>
        <v>1316.4</v>
      </c>
      <c r="R10" s="40">
        <f t="shared" ca="1" si="78"/>
        <v>1492.4545454545455</v>
      </c>
      <c r="S10" s="40">
        <f t="shared" ca="1" si="78"/>
        <v>1685</v>
      </c>
      <c r="T10" s="40">
        <f t="shared" ca="1" si="78"/>
        <v>2296</v>
      </c>
      <c r="U10" s="40">
        <f t="shared" ca="1" si="78"/>
        <v>2798</v>
      </c>
      <c r="V10" s="40">
        <f t="shared" ca="1" si="78"/>
        <v>3474</v>
      </c>
      <c r="W10" s="40">
        <f t="shared" ca="1" si="78"/>
        <v>4395</v>
      </c>
      <c r="X10" s="40">
        <f t="shared" ca="1" si="78"/>
        <v>4937</v>
      </c>
      <c r="Y10" s="40">
        <f t="shared" ca="1" si="78"/>
        <v>5681</v>
      </c>
      <c r="Z10" s="40">
        <f t="shared" ca="1" si="78"/>
        <v>6739</v>
      </c>
      <c r="AA10" s="40">
        <f t="shared" ca="1" si="78"/>
        <v>7719</v>
      </c>
      <c r="AB10" s="40">
        <f t="shared" ca="1" si="78"/>
        <v>9715</v>
      </c>
      <c r="AC10" s="40">
        <f t="shared" ca="1" si="78"/>
        <v>12314</v>
      </c>
      <c r="AD10" s="40">
        <f t="shared" ca="1" si="78"/>
        <v>14008</v>
      </c>
      <c r="AE10" s="40">
        <f t="shared" ca="1" si="78"/>
        <v>15362</v>
      </c>
      <c r="AF10" s="40">
        <f t="shared" ca="1" si="78"/>
        <v>17318</v>
      </c>
      <c r="AG10" s="40">
        <f t="shared" ca="1" si="78"/>
        <v>19147</v>
      </c>
      <c r="AH10" s="40">
        <f t="shared" ca="1" si="78"/>
        <v>21678</v>
      </c>
      <c r="AI10" s="40">
        <f t="shared" ca="1" si="78"/>
        <v>25154</v>
      </c>
      <c r="AJ10" s="40">
        <f t="shared" ca="1" si="78"/>
        <v>27761</v>
      </c>
      <c r="AK10" s="40">
        <f t="shared" ca="1" si="78"/>
        <v>29065</v>
      </c>
      <c r="AL10" s="40">
        <f t="shared" ca="1" si="78"/>
        <v>32886</v>
      </c>
      <c r="AM10" s="40">
        <f t="shared" ca="1" si="78"/>
        <v>33604</v>
      </c>
      <c r="AN10" s="40">
        <f t="shared" ca="1" si="78"/>
        <v>33042</v>
      </c>
      <c r="AO10" s="40">
        <f t="shared" ca="1" si="78"/>
        <v>35765</v>
      </c>
      <c r="AP10" s="40">
        <f t="shared" ca="1" si="78"/>
        <v>37072</v>
      </c>
      <c r="AQ10" s="40">
        <f t="shared" ca="1" si="78"/>
        <v>42096</v>
      </c>
      <c r="AR10" s="40">
        <f t="shared" ca="1" si="78"/>
        <v>46305.600000000006</v>
      </c>
      <c r="AS10" s="40">
        <f t="shared" ca="1" si="78"/>
        <v>50936.160000000011</v>
      </c>
      <c r="AT10" s="40">
        <f t="shared" ca="1" si="78"/>
        <v>56029.77600000002</v>
      </c>
      <c r="AU10" s="40">
        <f t="shared" ca="1" si="78"/>
        <v>61632.753600000025</v>
      </c>
      <c r="AV10" s="40">
        <f t="shared" ca="1" si="78"/>
        <v>67796.02896000004</v>
      </c>
      <c r="AW10" s="40">
        <f t="shared" ca="1" si="78"/>
        <v>74575.631856000051</v>
      </c>
      <c r="AX10" s="40">
        <f t="shared" ca="1" si="78"/>
        <v>82033.195041600062</v>
      </c>
      <c r="AY10" s="40">
        <f t="shared" ca="1" si="78"/>
        <v>90236.514545760074</v>
      </c>
      <c r="AZ10" s="40">
        <f t="shared" ca="1" si="78"/>
        <v>99260.166000336088</v>
      </c>
      <c r="BA10" s="40">
        <f t="shared" ca="1" si="78"/>
        <v>109186.18260036971</v>
      </c>
      <c r="BB10" s="40">
        <f t="shared" ca="1" si="78"/>
        <v>120104.80086040669</v>
      </c>
      <c r="BC10" s="40">
        <f t="shared" ca="1" si="78"/>
        <v>132115.28094644737</v>
      </c>
      <c r="BD10" s="40">
        <f t="shared" ca="1" si="78"/>
        <v>145326.80904109211</v>
      </c>
      <c r="BE10" s="40">
        <f t="shared" ca="1" si="78"/>
        <v>159859.48994520135</v>
      </c>
      <c r="BF10" s="40">
        <f t="shared" ca="1" si="78"/>
        <v>175845.4389397215</v>
      </c>
      <c r="BG10" s="40">
        <f t="shared" ca="1" si="78"/>
        <v>193429.98283369368</v>
      </c>
      <c r="BH10" s="40">
        <f t="shared" ca="1" si="78"/>
        <v>212772.98111706306</v>
      </c>
      <c r="BI10" s="40">
        <f t="shared" ca="1" si="78"/>
        <v>234050.27922876939</v>
      </c>
      <c r="BJ10" s="40">
        <f t="shared" ca="1" si="78"/>
        <v>257455.30715164635</v>
      </c>
      <c r="BK10" s="40">
        <f t="shared" ca="1" si="78"/>
        <v>283200.83786681102</v>
      </c>
      <c r="BL10" s="40">
        <f t="shared" ca="1" si="78"/>
        <v>311520.92165349214</v>
      </c>
      <c r="BM10" s="40">
        <f t="shared" ca="1" si="78"/>
        <v>342673.01381884137</v>
      </c>
      <c r="BN10" s="40">
        <f t="shared" ca="1" si="78"/>
        <v>376940.31520072551</v>
      </c>
      <c r="BO10" s="40">
        <f t="shared" ca="1" si="78"/>
        <v>414634.34672079812</v>
      </c>
      <c r="BP10" s="40">
        <f t="shared" ca="1" si="78"/>
        <v>456097.78139287798</v>
      </c>
      <c r="BQ10" s="40">
        <f t="shared" ca="1" si="78"/>
        <v>501707.55953216582</v>
      </c>
      <c r="BR10" s="40">
        <f t="shared" ca="1" si="78"/>
        <v>551878.31548538245</v>
      </c>
      <c r="BS10" s="40">
        <f t="shared" ca="1" si="78"/>
        <v>607066.14703392074</v>
      </c>
      <c r="BT10" s="40">
        <f t="shared" ca="1" si="78"/>
        <v>667772.76173731289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734550.0379110442</v>
      </c>
      <c r="BV10" s="40">
        <f t="shared" ca="1" si="79"/>
        <v>808005.04170214874</v>
      </c>
      <c r="BW10" s="40">
        <f t="shared" ca="1" si="79"/>
        <v>888805.54587236373</v>
      </c>
      <c r="BX10" s="40">
        <f t="shared" ca="1" si="79"/>
        <v>977686.10045960022</v>
      </c>
      <c r="BY10" s="40">
        <f t="shared" ca="1" si="79"/>
        <v>1075454.7105055603</v>
      </c>
      <c r="BZ10" s="40">
        <f t="shared" ca="1" si="79"/>
        <v>1183000.1815561163</v>
      </c>
      <c r="CA10" s="40">
        <f t="shared" ca="1" si="79"/>
        <v>1301300.1997117281</v>
      </c>
      <c r="CB10" s="40">
        <f t="shared" ca="1" si="79"/>
        <v>1431430.2196829012</v>
      </c>
      <c r="CC10" s="40">
        <f t="shared" ca="1" si="79"/>
        <v>1574573.2416511914</v>
      </c>
      <c r="CD10" s="40">
        <f t="shared" ca="1" si="79"/>
        <v>1732030.5658163107</v>
      </c>
      <c r="CE10" s="40">
        <f t="shared" ca="1" si="79"/>
        <v>1905233.622397942</v>
      </c>
      <c r="CF10" s="40">
        <f t="shared" ca="1" si="79"/>
        <v>2095756.9846377363</v>
      </c>
      <c r="CG10" s="40">
        <f t="shared" ca="1" si="79"/>
        <v>2305332.6831015102</v>
      </c>
      <c r="CH10" s="40">
        <f t="shared" ca="1" si="79"/>
        <v>2535865.9514116612</v>
      </c>
      <c r="CI10" s="40">
        <f t="shared" ca="1" si="79"/>
        <v>2789452.5465528276</v>
      </c>
      <c r="CJ10" s="40">
        <f t="shared" ca="1" si="79"/>
        <v>3068397.8012081105</v>
      </c>
      <c r="CK10" s="40">
        <f t="shared" ca="1" si="79"/>
        <v>3375237.581328922</v>
      </c>
      <c r="CL10" s="40">
        <f t="shared" ca="1" si="79"/>
        <v>3712761.3394618146</v>
      </c>
      <c r="CM10" s="40">
        <f t="shared" ca="1" si="79"/>
        <v>4084037.4734079964</v>
      </c>
      <c r="CN10" s="40">
        <f t="shared" ca="1" si="79"/>
        <v>4492441.2207487961</v>
      </c>
      <c r="CO10" s="40">
        <f t="shared" ca="1" si="79"/>
        <v>4941685.3428236758</v>
      </c>
      <c r="CP10" s="40">
        <f t="shared" ca="1" si="79"/>
        <v>5435853.8771060435</v>
      </c>
      <c r="CQ10" s="40">
        <f t="shared" ca="1" si="79"/>
        <v>5979439.2648166483</v>
      </c>
      <c r="CR10" s="40">
        <f t="shared" ca="1" si="79"/>
        <v>6577383.1912983134</v>
      </c>
      <c r="CS10" s="40">
        <f t="shared" ca="1" si="79"/>
        <v>7235121.5104281455</v>
      </c>
      <c r="CT10" s="40">
        <f t="shared" ca="1" si="79"/>
        <v>7958633.6614709608</v>
      </c>
      <c r="CU10" s="40">
        <f t="shared" ca="1" si="79"/>
        <v>8754497.027618058</v>
      </c>
      <c r="CV10" s="40">
        <f t="shared" ca="1" si="79"/>
        <v>9629946.7303798646</v>
      </c>
      <c r="CW10" s="40">
        <f t="shared" ca="1" si="79"/>
        <v>10592941.403417852</v>
      </c>
      <c r="CX10" s="40">
        <f t="shared" ca="1" si="79"/>
        <v>11652235.543759638</v>
      </c>
      <c r="CY10" s="40">
        <f t="shared" ca="1" si="79"/>
        <v>12817459.098135604</v>
      </c>
      <c r="CZ10" s="40">
        <f t="shared" ca="1" si="79"/>
        <v>14099205.007949166</v>
      </c>
      <c r="DA10" s="40">
        <f t="shared" ca="1" si="79"/>
        <v>15509125.508744083</v>
      </c>
      <c r="DB10" s="40">
        <f t="shared" ca="1" si="79"/>
        <v>17060038.059618492</v>
      </c>
      <c r="DC10" s="40">
        <f t="shared" ca="1" si="79"/>
        <v>18766041.865580343</v>
      </c>
      <c r="DD10" s="40">
        <f t="shared" ca="1" si="79"/>
        <v>20642646.052138377</v>
      </c>
      <c r="DE10" s="40">
        <f t="shared" ca="1" si="79"/>
        <v>22706910.657352217</v>
      </c>
      <c r="DF10" s="40">
        <f t="shared" ca="1" si="79"/>
        <v>24977601.723087441</v>
      </c>
      <c r="DG10" s="40">
        <f t="shared" ca="1" si="79"/>
        <v>27154404.400000002</v>
      </c>
      <c r="DH10" s="40">
        <f t="shared" ca="1" si="79"/>
        <v>27154404.400000002</v>
      </c>
      <c r="DI10" s="40">
        <f t="shared" ca="1" si="79"/>
        <v>27154404.400000002</v>
      </c>
      <c r="DJ10" s="40">
        <f t="shared" ca="1" si="79"/>
        <v>27154404.400000002</v>
      </c>
      <c r="DK10" s="40">
        <f t="shared" ca="1" si="79"/>
        <v>27154404.400000002</v>
      </c>
      <c r="DL10" s="40">
        <f t="shared" ca="1" si="79"/>
        <v>27154404.400000002</v>
      </c>
      <c r="DM10" s="40">
        <f t="shared" ca="1" si="79"/>
        <v>27154404.400000002</v>
      </c>
      <c r="DN10" s="40">
        <f t="shared" ca="1" si="79"/>
        <v>27154404.400000002</v>
      </c>
      <c r="DO10" s="40">
        <f t="shared" ca="1" si="79"/>
        <v>27154404.400000002</v>
      </c>
      <c r="DP10" s="40">
        <f t="shared" ca="1" si="79"/>
        <v>27154404.400000002</v>
      </c>
      <c r="DQ10" s="40">
        <f t="shared" ca="1" si="79"/>
        <v>27154404.400000002</v>
      </c>
      <c r="DR10" s="40">
        <f t="shared" ca="1" si="79"/>
        <v>27154404.400000002</v>
      </c>
      <c r="DS10" s="40">
        <f t="shared" ca="1" si="79"/>
        <v>27154404.400000002</v>
      </c>
      <c r="DT10" s="40">
        <f t="shared" ca="1" si="79"/>
        <v>27154404.400000002</v>
      </c>
      <c r="DU10" s="40">
        <f t="shared" ca="1" si="79"/>
        <v>27154404.400000002</v>
      </c>
      <c r="DV10" s="40">
        <f t="shared" ca="1" si="79"/>
        <v>27154404.400000002</v>
      </c>
      <c r="DW10" s="40">
        <f t="shared" ca="1" si="79"/>
        <v>27154404.400000002</v>
      </c>
      <c r="DX10" s="40">
        <f t="shared" ca="1" si="79"/>
        <v>27154404.400000002</v>
      </c>
      <c r="DY10" s="40">
        <f t="shared" ca="1" si="79"/>
        <v>27154404.400000002</v>
      </c>
      <c r="DZ10" s="40">
        <f t="shared" ca="1" si="79"/>
        <v>27154404.400000002</v>
      </c>
      <c r="EA10" s="40">
        <f t="shared" ca="1" si="79"/>
        <v>27154404.400000002</v>
      </c>
      <c r="EB10" s="40">
        <f t="shared" ca="1" si="79"/>
        <v>27154404.400000002</v>
      </c>
      <c r="EC10" s="40">
        <f t="shared" ca="1" si="79"/>
        <v>27154404.400000002</v>
      </c>
      <c r="ED10" s="40">
        <f t="shared" ca="1" si="79"/>
        <v>27154404.400000002</v>
      </c>
      <c r="EE10" s="40">
        <f t="shared" ca="1" si="79"/>
        <v>27154404.400000002</v>
      </c>
      <c r="EF10" s="40">
        <f t="shared" ca="1" si="79"/>
        <v>27154404.400000002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27154404.400000002</v>
      </c>
      <c r="EH10" s="40">
        <f t="shared" ca="1" si="80"/>
        <v>27154404.400000002</v>
      </c>
      <c r="EI10" s="40">
        <f t="shared" ca="1" si="80"/>
        <v>27154404.400000002</v>
      </c>
      <c r="EJ10" s="40">
        <f t="shared" ca="1" si="80"/>
        <v>27154404.400000002</v>
      </c>
      <c r="EK10" s="40">
        <f t="shared" ca="1" si="80"/>
        <v>27154404.400000002</v>
      </c>
      <c r="EL10" s="40">
        <f t="shared" ca="1" si="80"/>
        <v>27154404.400000002</v>
      </c>
      <c r="EM10" s="40">
        <f t="shared" ca="1" si="80"/>
        <v>27154404.400000002</v>
      </c>
      <c r="EN10" s="40">
        <f t="shared" ca="1" si="80"/>
        <v>27154404.400000002</v>
      </c>
      <c r="EO10" s="40">
        <f t="shared" ca="1" si="80"/>
        <v>27154404.400000002</v>
      </c>
      <c r="EP10" s="40">
        <f t="shared" ca="1" si="80"/>
        <v>27154404.400000002</v>
      </c>
      <c r="EQ10" s="40">
        <f t="shared" ca="1" si="80"/>
        <v>27154404.400000002</v>
      </c>
      <c r="ER10" s="40">
        <f t="shared" ca="1" si="80"/>
        <v>27154404.400000002</v>
      </c>
      <c r="ES10" s="40">
        <f t="shared" ca="1" si="80"/>
        <v>27154404.400000002</v>
      </c>
      <c r="ET10" s="40">
        <f t="shared" ca="1" si="80"/>
        <v>27154404.400000002</v>
      </c>
      <c r="EU10" s="40">
        <f t="shared" ca="1" si="80"/>
        <v>27154404.400000002</v>
      </c>
      <c r="EV10" s="40">
        <f t="shared" ca="1" si="80"/>
        <v>27154404.400000002</v>
      </c>
      <c r="EW10" s="40">
        <f t="shared" ca="1" si="80"/>
        <v>27154404.400000002</v>
      </c>
      <c r="EX10" s="40">
        <f t="shared" ca="1" si="80"/>
        <v>27154404.400000002</v>
      </c>
      <c r="EY10" s="40">
        <f t="shared" ca="1" si="80"/>
        <v>27154404.400000002</v>
      </c>
      <c r="EZ10" s="40">
        <f t="shared" ca="1" si="80"/>
        <v>27154404.400000002</v>
      </c>
      <c r="FA10" s="40">
        <f t="shared" ca="1" si="80"/>
        <v>27154404.400000002</v>
      </c>
      <c r="FB10" s="40">
        <f t="shared" ca="1" si="80"/>
        <v>27154404.400000002</v>
      </c>
      <c r="FC10" s="40">
        <f t="shared" ca="1" si="80"/>
        <v>27154404.400000002</v>
      </c>
      <c r="FD10" s="40">
        <f t="shared" ca="1" si="80"/>
        <v>27154404.400000002</v>
      </c>
      <c r="FE10" s="40">
        <f t="shared" ca="1" si="80"/>
        <v>27154404.400000002</v>
      </c>
      <c r="FF10" s="40">
        <f t="shared" ca="1" si="80"/>
        <v>27154404.400000002</v>
      </c>
      <c r="FG10" s="40">
        <f t="shared" ca="1" si="80"/>
        <v>27154404.400000002</v>
      </c>
      <c r="FH10" s="40">
        <f t="shared" ca="1" si="80"/>
        <v>27154404.400000002</v>
      </c>
      <c r="FI10" s="40">
        <f t="shared" ca="1" si="80"/>
        <v>27154404.400000002</v>
      </c>
      <c r="FJ10" s="40">
        <f t="shared" ca="1" si="80"/>
        <v>27154404.400000002</v>
      </c>
      <c r="FK10" s="40">
        <f t="shared" ca="1" si="80"/>
        <v>27154404.400000002</v>
      </c>
      <c r="FL10" s="40">
        <f t="shared" ca="1" si="80"/>
        <v>27154404.400000002</v>
      </c>
      <c r="FM10" s="40">
        <f t="shared" ca="1" si="80"/>
        <v>27154404.400000002</v>
      </c>
      <c r="FN10" s="40">
        <f t="shared" ca="1" si="80"/>
        <v>27154404.400000002</v>
      </c>
      <c r="FO10" s="40">
        <f t="shared" ca="1" si="80"/>
        <v>27154404.400000002</v>
      </c>
      <c r="FP10" s="40">
        <f t="shared" ca="1" si="80"/>
        <v>27154404.400000002</v>
      </c>
      <c r="FQ10" s="40">
        <f t="shared" ca="1" si="80"/>
        <v>27154404.400000002</v>
      </c>
      <c r="FR10" s="40">
        <f t="shared" ca="1" si="80"/>
        <v>27154404.400000002</v>
      </c>
      <c r="FS10" s="40">
        <f t="shared" ca="1" si="80"/>
        <v>27154404.400000002</v>
      </c>
      <c r="FT10" s="40">
        <f t="shared" ca="1" si="80"/>
        <v>27154404.400000002</v>
      </c>
      <c r="FU10" s="40">
        <f t="shared" ca="1" si="80"/>
        <v>27154404.400000002</v>
      </c>
      <c r="FV10" s="40">
        <f t="shared" ca="1" si="80"/>
        <v>27154404.400000002</v>
      </c>
      <c r="FW10" s="40">
        <f t="shared" ca="1" si="80"/>
        <v>27154404.400000002</v>
      </c>
      <c r="FX10" s="40">
        <f t="shared" ca="1" si="80"/>
        <v>27154404.400000002</v>
      </c>
      <c r="FY10" s="40">
        <f t="shared" ca="1" si="80"/>
        <v>27154404.400000002</v>
      </c>
      <c r="FZ10" s="40">
        <f t="shared" ca="1" si="80"/>
        <v>27154404.400000002</v>
      </c>
      <c r="GA10" s="40">
        <f t="shared" ca="1" si="80"/>
        <v>27154404.400000002</v>
      </c>
      <c r="GB10" s="40">
        <f t="shared" ca="1" si="80"/>
        <v>27154404.400000002</v>
      </c>
      <c r="GC10" s="40">
        <f t="shared" ca="1" si="80"/>
        <v>27154404.400000002</v>
      </c>
      <c r="GD10" s="40">
        <f t="shared" ca="1" si="80"/>
        <v>27154404.400000002</v>
      </c>
      <c r="GE10" s="40">
        <f t="shared" ca="1" si="80"/>
        <v>27154404.400000002</v>
      </c>
      <c r="GF10" s="40">
        <f t="shared" ca="1" si="80"/>
        <v>27154404.400000002</v>
      </c>
      <c r="GG10" s="40">
        <f t="shared" ca="1" si="80"/>
        <v>27154404.400000002</v>
      </c>
      <c r="GH10" s="40">
        <f t="shared" ca="1" si="80"/>
        <v>27154404.400000002</v>
      </c>
      <c r="GI10" s="40">
        <f t="shared" ca="1" si="80"/>
        <v>27154404.400000002</v>
      </c>
      <c r="GJ10" s="40">
        <f t="shared" ca="1" si="80"/>
        <v>27154404.400000002</v>
      </c>
      <c r="GK10" s="40">
        <f t="shared" ca="1" si="80"/>
        <v>27154404.400000002</v>
      </c>
      <c r="GL10" s="40">
        <f t="shared" ca="1" si="80"/>
        <v>27154404.400000002</v>
      </c>
      <c r="GM10" s="40">
        <f t="shared" ca="1" si="80"/>
        <v>27154404.400000002</v>
      </c>
      <c r="GN10" s="40">
        <f t="shared" ca="1" si="80"/>
        <v>27154404.400000002</v>
      </c>
      <c r="GO10" s="40">
        <f t="shared" ca="1" si="80"/>
        <v>27154404.400000002</v>
      </c>
      <c r="GP10" s="40">
        <f t="shared" ca="1" si="80"/>
        <v>27154404.400000002</v>
      </c>
      <c r="GQ10" s="40">
        <f t="shared" ca="1" si="80"/>
        <v>27154404.400000002</v>
      </c>
      <c r="GR10" s="40">
        <f t="shared" ca="1" si="80"/>
        <v>27154404.400000002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27154404.400000002</v>
      </c>
      <c r="GT10" s="40">
        <f t="shared" ca="1" si="81"/>
        <v>27154404.400000002</v>
      </c>
      <c r="GU10" s="40">
        <f t="shared" ca="1" si="81"/>
        <v>27154404.400000002</v>
      </c>
      <c r="GV10" s="40">
        <f t="shared" ca="1" si="81"/>
        <v>27154404.400000002</v>
      </c>
      <c r="GW10" s="40">
        <f t="shared" ca="1" si="81"/>
        <v>27154404.400000002</v>
      </c>
      <c r="GX10" s="40">
        <f t="shared" ca="1" si="81"/>
        <v>27154404.400000002</v>
      </c>
      <c r="GY10" s="40">
        <f t="shared" ca="1" si="81"/>
        <v>27154404.400000002</v>
      </c>
      <c r="GZ10" s="40">
        <f t="shared" ca="1" si="81"/>
        <v>27154404.400000002</v>
      </c>
      <c r="HA10" s="40">
        <f t="shared" ca="1" si="81"/>
        <v>27154404.400000002</v>
      </c>
      <c r="HB10" s="40">
        <f t="shared" ca="1" si="81"/>
        <v>27154404.400000002</v>
      </c>
      <c r="HC10" s="40">
        <f t="shared" ca="1" si="81"/>
        <v>27154404.400000002</v>
      </c>
      <c r="HD10" s="40">
        <f t="shared" ca="1" si="81"/>
        <v>27154404.400000002</v>
      </c>
      <c r="HE10" s="40">
        <f t="shared" ca="1" si="81"/>
        <v>27154404.400000002</v>
      </c>
      <c r="HF10" s="40">
        <f t="shared" ca="1" si="81"/>
        <v>27154404.400000002</v>
      </c>
      <c r="HG10" s="40">
        <f t="shared" ca="1" si="81"/>
        <v>27154404.400000002</v>
      </c>
      <c r="HH10" s="40">
        <f t="shared" ca="1" si="81"/>
        <v>27154404.400000002</v>
      </c>
      <c r="HI10" s="40">
        <f t="shared" ca="1" si="81"/>
        <v>27154404.400000002</v>
      </c>
      <c r="HJ10" s="40">
        <f t="shared" ca="1" si="81"/>
        <v>27154404.400000002</v>
      </c>
      <c r="HK10" s="40">
        <f t="shared" ca="1" si="81"/>
        <v>27154404.400000002</v>
      </c>
      <c r="HL10" s="40">
        <f t="shared" ca="1" si="81"/>
        <v>27154404.400000002</v>
      </c>
      <c r="HM10" s="40">
        <f t="shared" ca="1" si="81"/>
        <v>27154404.400000002</v>
      </c>
      <c r="HN10" s="40">
        <f t="shared" ca="1" si="81"/>
        <v>27154404.400000002</v>
      </c>
      <c r="HO10" s="40">
        <f t="shared" ca="1" si="81"/>
        <v>27154404.400000002</v>
      </c>
      <c r="HP10" s="40">
        <f t="shared" ca="1" si="81"/>
        <v>27154404.400000002</v>
      </c>
      <c r="HQ10" s="40">
        <f t="shared" ca="1" si="81"/>
        <v>27154404.400000002</v>
      </c>
      <c r="HR10" s="40">
        <f t="shared" ca="1" si="81"/>
        <v>27154404.400000002</v>
      </c>
      <c r="HS10" s="40">
        <f t="shared" ca="1" si="81"/>
        <v>27154404.400000002</v>
      </c>
      <c r="HT10" s="40">
        <f t="shared" ca="1" si="81"/>
        <v>27154404.400000002</v>
      </c>
      <c r="HU10" s="40">
        <f t="shared" ca="1" si="81"/>
        <v>27154404.400000002</v>
      </c>
      <c r="HV10" s="40">
        <f t="shared" ca="1" si="81"/>
        <v>27154404.400000002</v>
      </c>
      <c r="HW10" s="40">
        <f t="shared" ca="1" si="81"/>
        <v>27154404.400000002</v>
      </c>
      <c r="HX10" s="40">
        <f t="shared" ca="1" si="81"/>
        <v>27154404.400000002</v>
      </c>
      <c r="HY10" s="40">
        <f t="shared" ca="1" si="81"/>
        <v>27154404.400000002</v>
      </c>
      <c r="HZ10" s="40">
        <f t="shared" ca="1" si="81"/>
        <v>27154404.400000002</v>
      </c>
      <c r="IA10" s="40">
        <f t="shared" ca="1" si="81"/>
        <v>27154404.400000002</v>
      </c>
      <c r="IB10" s="40">
        <f t="shared" ca="1" si="81"/>
        <v>27154404.400000002</v>
      </c>
      <c r="IC10" s="40">
        <f t="shared" ca="1" si="81"/>
        <v>27154404.400000002</v>
      </c>
      <c r="ID10" s="40">
        <f t="shared" ca="1" si="81"/>
        <v>27154404.400000002</v>
      </c>
      <c r="IE10" s="40">
        <f t="shared" ca="1" si="81"/>
        <v>27154404.400000002</v>
      </c>
      <c r="IF10" s="40">
        <f t="shared" ca="1" si="81"/>
        <v>27154404.400000002</v>
      </c>
      <c r="IG10" s="40">
        <f t="shared" ca="1" si="81"/>
        <v>27154404.400000002</v>
      </c>
      <c r="IH10" s="40">
        <f t="shared" ca="1" si="81"/>
        <v>27154404.400000002</v>
      </c>
      <c r="II10" s="40">
        <f t="shared" ca="1" si="81"/>
        <v>27154404.400000002</v>
      </c>
      <c r="IJ10" s="40">
        <f t="shared" ca="1" si="81"/>
        <v>27154404.400000002</v>
      </c>
      <c r="IK10" s="40">
        <f t="shared" ca="1" si="81"/>
        <v>27154404.400000002</v>
      </c>
      <c r="IL10" s="40">
        <f t="shared" ca="1" si="81"/>
        <v>27154404.400000002</v>
      </c>
      <c r="IM10" s="40">
        <f t="shared" ca="1" si="81"/>
        <v>27154404.400000002</v>
      </c>
      <c r="IN10" s="40">
        <f t="shared" ca="1" si="81"/>
        <v>27154404.400000002</v>
      </c>
    </row>
    <row r="11" spans="2:248" x14ac:dyDescent="0.3">
      <c r="B11" s="19" t="s">
        <v>526</v>
      </c>
      <c r="C11" s="53">
        <f ca="1">HLOOKUP($C$5-1,G4:IN16,13,FALSE)</f>
        <v>5.0820947776550884E-2</v>
      </c>
      <c r="E11" s="22">
        <f>Projections!Z17</f>
        <v>0.25</v>
      </c>
      <c r="F11" s="19" t="s">
        <v>494</v>
      </c>
      <c r="G11" s="40">
        <f t="shared" ref="G11" si="82">IF(IF(AND(ISNA(G$8),ISNA(F$8)),F11*(1+$E$11),IF(AND(F$8&gt;0,ISNA(G$8)),F11*(1+$E$11),G$8))&gt;$C$21,$C$21,IF(AND(ISNA(G$8),ISNA(F$8)),F11*(1+$E$11),IF(AND(F$8&gt;0,ISNA(G$8)),F11*(1+$E$11),G$8)))</f>
        <v>116</v>
      </c>
      <c r="H11" s="40">
        <f t="shared" ref="H11" ca="1" si="83">IF(IF(AND(ISNA(H$8),ISNA(G$8)),G11*(1+$E$11),IF(AND(G$8&gt;0,ISNA(H$8)),G11*(1+$E$11),H$8))&gt;$C$21,$C$21,IF(AND(ISNA(H$8),ISNA(G$8)),G11*(1+$E$11),IF(AND(G$8&gt;0,ISNA(H$8)),G11*(1+$E$11),H$8)))</f>
        <v>126</v>
      </c>
      <c r="I11" s="40">
        <f t="shared" ref="I11:BT11" ca="1" si="84">IF(IF(AND(ISNA(I$8),ISNA(H$8)),H11*(1+$E$11),IF(AND(H$8&gt;0,ISNA(I$8)),H11*(1+$E$11),I$8))&gt;$C$21,$C$21,IF(AND(ISNA(I$8),ISNA(H$8)),H11*(1+$E$11),IF(AND(H$8&gt;0,ISNA(I$8)),H11*(1+$E$11),I$8)))</f>
        <v>149</v>
      </c>
      <c r="J11" s="40">
        <f t="shared" ca="1" si="84"/>
        <v>235.33333333333334</v>
      </c>
      <c r="K11" s="40">
        <f t="shared" ca="1" si="84"/>
        <v>293</v>
      </c>
      <c r="L11" s="40">
        <f t="shared" ca="1" si="84"/>
        <v>360.8</v>
      </c>
      <c r="M11" s="40">
        <f t="shared" ca="1" si="84"/>
        <v>439.66666666666669</v>
      </c>
      <c r="N11" s="40">
        <f t="shared" ca="1" si="84"/>
        <v>571.42857142857144</v>
      </c>
      <c r="O11" s="40">
        <f t="shared" ca="1" si="84"/>
        <v>784.5</v>
      </c>
      <c r="P11" s="40">
        <f t="shared" ca="1" si="84"/>
        <v>1118.1111111111111</v>
      </c>
      <c r="Q11" s="40">
        <f t="shared" ca="1" si="84"/>
        <v>1316.4</v>
      </c>
      <c r="R11" s="40">
        <f t="shared" ca="1" si="84"/>
        <v>1492.4545454545455</v>
      </c>
      <c r="S11" s="40">
        <f t="shared" ca="1" si="84"/>
        <v>1685</v>
      </c>
      <c r="T11" s="40">
        <f t="shared" ca="1" si="84"/>
        <v>2296</v>
      </c>
      <c r="U11" s="40">
        <f t="shared" ca="1" si="84"/>
        <v>2798</v>
      </c>
      <c r="V11" s="40">
        <f t="shared" ca="1" si="84"/>
        <v>3474</v>
      </c>
      <c r="W11" s="40">
        <f t="shared" ca="1" si="84"/>
        <v>4395</v>
      </c>
      <c r="X11" s="40">
        <f t="shared" ca="1" si="84"/>
        <v>4937</v>
      </c>
      <c r="Y11" s="40">
        <f t="shared" ca="1" si="84"/>
        <v>5681</v>
      </c>
      <c r="Z11" s="40">
        <f t="shared" ca="1" si="84"/>
        <v>6739</v>
      </c>
      <c r="AA11" s="40">
        <f t="shared" ca="1" si="84"/>
        <v>7719</v>
      </c>
      <c r="AB11" s="40">
        <f t="shared" ca="1" si="84"/>
        <v>9715</v>
      </c>
      <c r="AC11" s="40">
        <f t="shared" ca="1" si="84"/>
        <v>12314</v>
      </c>
      <c r="AD11" s="40">
        <f t="shared" ca="1" si="84"/>
        <v>14008</v>
      </c>
      <c r="AE11" s="40">
        <f t="shared" ca="1" si="84"/>
        <v>15362</v>
      </c>
      <c r="AF11" s="40">
        <f t="shared" ca="1" si="84"/>
        <v>17318</v>
      </c>
      <c r="AG11" s="40">
        <f t="shared" ca="1" si="84"/>
        <v>19147</v>
      </c>
      <c r="AH11" s="40">
        <f t="shared" ca="1" si="84"/>
        <v>21678</v>
      </c>
      <c r="AI11" s="40">
        <f t="shared" ca="1" si="84"/>
        <v>25154</v>
      </c>
      <c r="AJ11" s="40">
        <f t="shared" ca="1" si="84"/>
        <v>27761</v>
      </c>
      <c r="AK11" s="40">
        <f t="shared" ca="1" si="84"/>
        <v>29065</v>
      </c>
      <c r="AL11" s="40">
        <f t="shared" ca="1" si="84"/>
        <v>32886</v>
      </c>
      <c r="AM11" s="40">
        <f t="shared" ca="1" si="84"/>
        <v>33604</v>
      </c>
      <c r="AN11" s="40">
        <f t="shared" ca="1" si="84"/>
        <v>33042</v>
      </c>
      <c r="AO11" s="40">
        <f t="shared" ca="1" si="84"/>
        <v>35765</v>
      </c>
      <c r="AP11" s="40">
        <f t="shared" ca="1" si="84"/>
        <v>37072</v>
      </c>
      <c r="AQ11" s="40">
        <f t="shared" ca="1" si="84"/>
        <v>42096</v>
      </c>
      <c r="AR11" s="40">
        <f t="shared" ca="1" si="84"/>
        <v>52620</v>
      </c>
      <c r="AS11" s="40">
        <f t="shared" ca="1" si="84"/>
        <v>65775</v>
      </c>
      <c r="AT11" s="40">
        <f t="shared" ca="1" si="84"/>
        <v>82218.75</v>
      </c>
      <c r="AU11" s="40">
        <f t="shared" ca="1" si="84"/>
        <v>102773.4375</v>
      </c>
      <c r="AV11" s="40">
        <f t="shared" ca="1" si="84"/>
        <v>128466.796875</v>
      </c>
      <c r="AW11" s="40">
        <f t="shared" ca="1" si="84"/>
        <v>160583.49609375</v>
      </c>
      <c r="AX11" s="40">
        <f t="shared" ca="1" si="84"/>
        <v>200729.3701171875</v>
      </c>
      <c r="AY11" s="40">
        <f t="shared" ca="1" si="84"/>
        <v>250911.71264648438</v>
      </c>
      <c r="AZ11" s="40">
        <f t="shared" ca="1" si="84"/>
        <v>313639.64080810547</v>
      </c>
      <c r="BA11" s="40">
        <f t="shared" ca="1" si="84"/>
        <v>392049.55101013184</v>
      </c>
      <c r="BB11" s="40">
        <f t="shared" ca="1" si="84"/>
        <v>490061.93876266479</v>
      </c>
      <c r="BC11" s="40">
        <f t="shared" ca="1" si="84"/>
        <v>612577.42345333099</v>
      </c>
      <c r="BD11" s="40">
        <f t="shared" ca="1" si="84"/>
        <v>765721.77931666374</v>
      </c>
      <c r="BE11" s="40">
        <f t="shared" ca="1" si="84"/>
        <v>957152.22414582968</v>
      </c>
      <c r="BF11" s="40">
        <f t="shared" ca="1" si="84"/>
        <v>1196440.2801822871</v>
      </c>
      <c r="BG11" s="40">
        <f t="shared" ca="1" si="84"/>
        <v>1495550.3502278589</v>
      </c>
      <c r="BH11" s="40">
        <f t="shared" ca="1" si="84"/>
        <v>1869437.9377848236</v>
      </c>
      <c r="BI11" s="40">
        <f t="shared" ca="1" si="84"/>
        <v>2336797.4222310297</v>
      </c>
      <c r="BJ11" s="40">
        <f t="shared" ca="1" si="84"/>
        <v>2920996.7777887871</v>
      </c>
      <c r="BK11" s="40">
        <f t="shared" ca="1" si="84"/>
        <v>3651245.9722359842</v>
      </c>
      <c r="BL11" s="40">
        <f t="shared" ca="1" si="84"/>
        <v>4564057.4652949804</v>
      </c>
      <c r="BM11" s="40">
        <f t="shared" ca="1" si="84"/>
        <v>5705071.8316187253</v>
      </c>
      <c r="BN11" s="40">
        <f t="shared" ca="1" si="84"/>
        <v>7131339.7895234069</v>
      </c>
      <c r="BO11" s="40">
        <f t="shared" ca="1" si="84"/>
        <v>8914174.7369042579</v>
      </c>
      <c r="BP11" s="40">
        <f t="shared" ca="1" si="84"/>
        <v>11142718.421130322</v>
      </c>
      <c r="BQ11" s="40">
        <f t="shared" ca="1" si="84"/>
        <v>13928398.026412902</v>
      </c>
      <c r="BR11" s="40">
        <f t="shared" ca="1" si="84"/>
        <v>17410497.533016127</v>
      </c>
      <c r="BS11" s="40">
        <f t="shared" ca="1" si="84"/>
        <v>21763121.916270159</v>
      </c>
      <c r="BT11" s="40">
        <f t="shared" ca="1" si="84"/>
        <v>27154404.400000002</v>
      </c>
      <c r="BU11" s="40">
        <f t="shared" ref="BU11:EF11" ca="1" si="85">IF(IF(AND(ISNA(BU$8),ISNA(BT$8)),BT11*(1+$E$11),IF(AND(BT$8&gt;0,ISNA(BU$8)),BT11*(1+$E$11),BU$8))&gt;$C$21,$C$21,IF(AND(ISNA(BU$8),ISNA(BT$8)),BT11*(1+$E$11),IF(AND(BT$8&gt;0,ISNA(BU$8)),BT11*(1+$E$11),BU$8)))</f>
        <v>27154404.400000002</v>
      </c>
      <c r="BV11" s="40">
        <f t="shared" ca="1" si="85"/>
        <v>27154404.400000002</v>
      </c>
      <c r="BW11" s="40">
        <f t="shared" ca="1" si="85"/>
        <v>27154404.400000002</v>
      </c>
      <c r="BX11" s="40">
        <f t="shared" ca="1" si="85"/>
        <v>27154404.400000002</v>
      </c>
      <c r="BY11" s="40">
        <f t="shared" ca="1" si="85"/>
        <v>27154404.400000002</v>
      </c>
      <c r="BZ11" s="40">
        <f t="shared" ca="1" si="85"/>
        <v>27154404.400000002</v>
      </c>
      <c r="CA11" s="40">
        <f t="shared" ca="1" si="85"/>
        <v>27154404.400000002</v>
      </c>
      <c r="CB11" s="40">
        <f t="shared" ca="1" si="85"/>
        <v>27154404.400000002</v>
      </c>
      <c r="CC11" s="40">
        <f t="shared" ca="1" si="85"/>
        <v>27154404.400000002</v>
      </c>
      <c r="CD11" s="40">
        <f t="shared" ca="1" si="85"/>
        <v>27154404.400000002</v>
      </c>
      <c r="CE11" s="40">
        <f t="shared" ca="1" si="85"/>
        <v>27154404.400000002</v>
      </c>
      <c r="CF11" s="40">
        <f t="shared" ca="1" si="85"/>
        <v>27154404.400000002</v>
      </c>
      <c r="CG11" s="40">
        <f t="shared" ca="1" si="85"/>
        <v>27154404.400000002</v>
      </c>
      <c r="CH11" s="40">
        <f t="shared" ca="1" si="85"/>
        <v>27154404.400000002</v>
      </c>
      <c r="CI11" s="40">
        <f t="shared" ca="1" si="85"/>
        <v>27154404.400000002</v>
      </c>
      <c r="CJ11" s="40">
        <f t="shared" ca="1" si="85"/>
        <v>27154404.400000002</v>
      </c>
      <c r="CK11" s="40">
        <f t="shared" ca="1" si="85"/>
        <v>27154404.400000002</v>
      </c>
      <c r="CL11" s="40">
        <f t="shared" ca="1" si="85"/>
        <v>27154404.400000002</v>
      </c>
      <c r="CM11" s="40">
        <f t="shared" ca="1" si="85"/>
        <v>27154404.400000002</v>
      </c>
      <c r="CN11" s="40">
        <f t="shared" ca="1" si="85"/>
        <v>27154404.400000002</v>
      </c>
      <c r="CO11" s="40">
        <f t="shared" ca="1" si="85"/>
        <v>27154404.400000002</v>
      </c>
      <c r="CP11" s="40">
        <f t="shared" ca="1" si="85"/>
        <v>27154404.400000002</v>
      </c>
      <c r="CQ11" s="40">
        <f t="shared" ca="1" si="85"/>
        <v>27154404.400000002</v>
      </c>
      <c r="CR11" s="40">
        <f t="shared" ca="1" si="85"/>
        <v>27154404.400000002</v>
      </c>
      <c r="CS11" s="40">
        <f t="shared" ca="1" si="85"/>
        <v>27154404.400000002</v>
      </c>
      <c r="CT11" s="40">
        <f t="shared" ca="1" si="85"/>
        <v>27154404.400000002</v>
      </c>
      <c r="CU11" s="40">
        <f t="shared" ca="1" si="85"/>
        <v>27154404.400000002</v>
      </c>
      <c r="CV11" s="40">
        <f t="shared" ca="1" si="85"/>
        <v>27154404.400000002</v>
      </c>
      <c r="CW11" s="40">
        <f t="shared" ca="1" si="85"/>
        <v>27154404.400000002</v>
      </c>
      <c r="CX11" s="40">
        <f t="shared" ca="1" si="85"/>
        <v>27154404.400000002</v>
      </c>
      <c r="CY11" s="40">
        <f t="shared" ca="1" si="85"/>
        <v>27154404.400000002</v>
      </c>
      <c r="CZ11" s="40">
        <f t="shared" ca="1" si="85"/>
        <v>27154404.400000002</v>
      </c>
      <c r="DA11" s="40">
        <f t="shared" ca="1" si="85"/>
        <v>27154404.400000002</v>
      </c>
      <c r="DB11" s="40">
        <f t="shared" ca="1" si="85"/>
        <v>27154404.400000002</v>
      </c>
      <c r="DC11" s="40">
        <f t="shared" ca="1" si="85"/>
        <v>27154404.400000002</v>
      </c>
      <c r="DD11" s="40">
        <f t="shared" ca="1" si="85"/>
        <v>27154404.400000002</v>
      </c>
      <c r="DE11" s="40">
        <f t="shared" ca="1" si="85"/>
        <v>27154404.400000002</v>
      </c>
      <c r="DF11" s="40">
        <f t="shared" ca="1" si="85"/>
        <v>27154404.400000002</v>
      </c>
      <c r="DG11" s="40">
        <f t="shared" ca="1" si="85"/>
        <v>27154404.400000002</v>
      </c>
      <c r="DH11" s="40">
        <f t="shared" ca="1" si="85"/>
        <v>27154404.400000002</v>
      </c>
      <c r="DI11" s="40">
        <f t="shared" ca="1" si="85"/>
        <v>27154404.400000002</v>
      </c>
      <c r="DJ11" s="40">
        <f t="shared" ca="1" si="85"/>
        <v>27154404.400000002</v>
      </c>
      <c r="DK11" s="40">
        <f t="shared" ca="1" si="85"/>
        <v>27154404.400000002</v>
      </c>
      <c r="DL11" s="40">
        <f t="shared" ca="1" si="85"/>
        <v>27154404.400000002</v>
      </c>
      <c r="DM11" s="40">
        <f t="shared" ca="1" si="85"/>
        <v>27154404.400000002</v>
      </c>
      <c r="DN11" s="40">
        <f t="shared" ca="1" si="85"/>
        <v>27154404.400000002</v>
      </c>
      <c r="DO11" s="40">
        <f t="shared" ca="1" si="85"/>
        <v>27154404.400000002</v>
      </c>
      <c r="DP11" s="40">
        <f t="shared" ca="1" si="85"/>
        <v>27154404.400000002</v>
      </c>
      <c r="DQ11" s="40">
        <f t="shared" ca="1" si="85"/>
        <v>27154404.400000002</v>
      </c>
      <c r="DR11" s="40">
        <f t="shared" ca="1" si="85"/>
        <v>27154404.400000002</v>
      </c>
      <c r="DS11" s="40">
        <f t="shared" ca="1" si="85"/>
        <v>27154404.400000002</v>
      </c>
      <c r="DT11" s="40">
        <f t="shared" ca="1" si="85"/>
        <v>27154404.400000002</v>
      </c>
      <c r="DU11" s="40">
        <f t="shared" ca="1" si="85"/>
        <v>27154404.400000002</v>
      </c>
      <c r="DV11" s="40">
        <f t="shared" ca="1" si="85"/>
        <v>27154404.400000002</v>
      </c>
      <c r="DW11" s="40">
        <f t="shared" ca="1" si="85"/>
        <v>27154404.400000002</v>
      </c>
      <c r="DX11" s="40">
        <f t="shared" ca="1" si="85"/>
        <v>27154404.400000002</v>
      </c>
      <c r="DY11" s="40">
        <f t="shared" ca="1" si="85"/>
        <v>27154404.400000002</v>
      </c>
      <c r="DZ11" s="40">
        <f t="shared" ca="1" si="85"/>
        <v>27154404.400000002</v>
      </c>
      <c r="EA11" s="40">
        <f t="shared" ca="1" si="85"/>
        <v>27154404.400000002</v>
      </c>
      <c r="EB11" s="40">
        <f t="shared" ca="1" si="85"/>
        <v>27154404.400000002</v>
      </c>
      <c r="EC11" s="40">
        <f t="shared" ca="1" si="85"/>
        <v>27154404.400000002</v>
      </c>
      <c r="ED11" s="40">
        <f t="shared" ca="1" si="85"/>
        <v>27154404.400000002</v>
      </c>
      <c r="EE11" s="40">
        <f t="shared" ca="1" si="85"/>
        <v>27154404.400000002</v>
      </c>
      <c r="EF11" s="40">
        <f t="shared" ca="1" si="85"/>
        <v>27154404.400000002</v>
      </c>
      <c r="EG11" s="40">
        <f t="shared" ref="EG11:GR11" ca="1" si="86">IF(IF(AND(ISNA(EG$8),ISNA(EF$8)),EF11*(1+$E$11),IF(AND(EF$8&gt;0,ISNA(EG$8)),EF11*(1+$E$11),EG$8))&gt;$C$21,$C$21,IF(AND(ISNA(EG$8),ISNA(EF$8)),EF11*(1+$E$11),IF(AND(EF$8&gt;0,ISNA(EG$8)),EF11*(1+$E$11),EG$8)))</f>
        <v>27154404.400000002</v>
      </c>
      <c r="EH11" s="40">
        <f t="shared" ca="1" si="86"/>
        <v>27154404.400000002</v>
      </c>
      <c r="EI11" s="40">
        <f t="shared" ca="1" si="86"/>
        <v>27154404.400000002</v>
      </c>
      <c r="EJ11" s="40">
        <f t="shared" ca="1" si="86"/>
        <v>27154404.400000002</v>
      </c>
      <c r="EK11" s="40">
        <f t="shared" ca="1" si="86"/>
        <v>27154404.400000002</v>
      </c>
      <c r="EL11" s="40">
        <f t="shared" ca="1" si="86"/>
        <v>27154404.400000002</v>
      </c>
      <c r="EM11" s="40">
        <f t="shared" ca="1" si="86"/>
        <v>27154404.400000002</v>
      </c>
      <c r="EN11" s="40">
        <f t="shared" ca="1" si="86"/>
        <v>27154404.400000002</v>
      </c>
      <c r="EO11" s="40">
        <f t="shared" ca="1" si="86"/>
        <v>27154404.400000002</v>
      </c>
      <c r="EP11" s="40">
        <f t="shared" ca="1" si="86"/>
        <v>27154404.400000002</v>
      </c>
      <c r="EQ11" s="40">
        <f t="shared" ca="1" si="86"/>
        <v>27154404.400000002</v>
      </c>
      <c r="ER11" s="40">
        <f t="shared" ca="1" si="86"/>
        <v>27154404.400000002</v>
      </c>
      <c r="ES11" s="40">
        <f t="shared" ca="1" si="86"/>
        <v>27154404.400000002</v>
      </c>
      <c r="ET11" s="40">
        <f t="shared" ca="1" si="86"/>
        <v>27154404.400000002</v>
      </c>
      <c r="EU11" s="40">
        <f t="shared" ca="1" si="86"/>
        <v>27154404.400000002</v>
      </c>
      <c r="EV11" s="40">
        <f t="shared" ca="1" si="86"/>
        <v>27154404.400000002</v>
      </c>
      <c r="EW11" s="40">
        <f t="shared" ca="1" si="86"/>
        <v>27154404.400000002</v>
      </c>
      <c r="EX11" s="40">
        <f t="shared" ca="1" si="86"/>
        <v>27154404.400000002</v>
      </c>
      <c r="EY11" s="40">
        <f t="shared" ca="1" si="86"/>
        <v>27154404.400000002</v>
      </c>
      <c r="EZ11" s="40">
        <f t="shared" ca="1" si="86"/>
        <v>27154404.400000002</v>
      </c>
      <c r="FA11" s="40">
        <f t="shared" ca="1" si="86"/>
        <v>27154404.400000002</v>
      </c>
      <c r="FB11" s="40">
        <f t="shared" ca="1" si="86"/>
        <v>27154404.400000002</v>
      </c>
      <c r="FC11" s="40">
        <f t="shared" ca="1" si="86"/>
        <v>27154404.400000002</v>
      </c>
      <c r="FD11" s="40">
        <f t="shared" ca="1" si="86"/>
        <v>27154404.400000002</v>
      </c>
      <c r="FE11" s="40">
        <f t="shared" ca="1" si="86"/>
        <v>27154404.400000002</v>
      </c>
      <c r="FF11" s="40">
        <f t="shared" ca="1" si="86"/>
        <v>27154404.400000002</v>
      </c>
      <c r="FG11" s="40">
        <f t="shared" ca="1" si="86"/>
        <v>27154404.400000002</v>
      </c>
      <c r="FH11" s="40">
        <f t="shared" ca="1" si="86"/>
        <v>27154404.400000002</v>
      </c>
      <c r="FI11" s="40">
        <f t="shared" ca="1" si="86"/>
        <v>27154404.400000002</v>
      </c>
      <c r="FJ11" s="40">
        <f t="shared" ca="1" si="86"/>
        <v>27154404.400000002</v>
      </c>
      <c r="FK11" s="40">
        <f t="shared" ca="1" si="86"/>
        <v>27154404.400000002</v>
      </c>
      <c r="FL11" s="40">
        <f t="shared" ca="1" si="86"/>
        <v>27154404.400000002</v>
      </c>
      <c r="FM11" s="40">
        <f t="shared" ca="1" si="86"/>
        <v>27154404.400000002</v>
      </c>
      <c r="FN11" s="40">
        <f t="shared" ca="1" si="86"/>
        <v>27154404.400000002</v>
      </c>
      <c r="FO11" s="40">
        <f t="shared" ca="1" si="86"/>
        <v>27154404.400000002</v>
      </c>
      <c r="FP11" s="40">
        <f t="shared" ca="1" si="86"/>
        <v>27154404.400000002</v>
      </c>
      <c r="FQ11" s="40">
        <f t="shared" ca="1" si="86"/>
        <v>27154404.400000002</v>
      </c>
      <c r="FR11" s="40">
        <f t="shared" ca="1" si="86"/>
        <v>27154404.400000002</v>
      </c>
      <c r="FS11" s="40">
        <f t="shared" ca="1" si="86"/>
        <v>27154404.400000002</v>
      </c>
      <c r="FT11" s="40">
        <f t="shared" ca="1" si="86"/>
        <v>27154404.400000002</v>
      </c>
      <c r="FU11" s="40">
        <f t="shared" ca="1" si="86"/>
        <v>27154404.400000002</v>
      </c>
      <c r="FV11" s="40">
        <f t="shared" ca="1" si="86"/>
        <v>27154404.400000002</v>
      </c>
      <c r="FW11" s="40">
        <f t="shared" ca="1" si="86"/>
        <v>27154404.400000002</v>
      </c>
      <c r="FX11" s="40">
        <f t="shared" ca="1" si="86"/>
        <v>27154404.400000002</v>
      </c>
      <c r="FY11" s="40">
        <f t="shared" ca="1" si="86"/>
        <v>27154404.400000002</v>
      </c>
      <c r="FZ11" s="40">
        <f t="shared" ca="1" si="86"/>
        <v>27154404.400000002</v>
      </c>
      <c r="GA11" s="40">
        <f t="shared" ca="1" si="86"/>
        <v>27154404.400000002</v>
      </c>
      <c r="GB11" s="40">
        <f t="shared" ca="1" si="86"/>
        <v>27154404.400000002</v>
      </c>
      <c r="GC11" s="40">
        <f t="shared" ca="1" si="86"/>
        <v>27154404.400000002</v>
      </c>
      <c r="GD11" s="40">
        <f t="shared" ca="1" si="86"/>
        <v>27154404.400000002</v>
      </c>
      <c r="GE11" s="40">
        <f t="shared" ca="1" si="86"/>
        <v>27154404.400000002</v>
      </c>
      <c r="GF11" s="40">
        <f t="shared" ca="1" si="86"/>
        <v>27154404.400000002</v>
      </c>
      <c r="GG11" s="40">
        <f t="shared" ca="1" si="86"/>
        <v>27154404.400000002</v>
      </c>
      <c r="GH11" s="40">
        <f t="shared" ca="1" si="86"/>
        <v>27154404.400000002</v>
      </c>
      <c r="GI11" s="40">
        <f t="shared" ca="1" si="86"/>
        <v>27154404.400000002</v>
      </c>
      <c r="GJ11" s="40">
        <f t="shared" ca="1" si="86"/>
        <v>27154404.400000002</v>
      </c>
      <c r="GK11" s="40">
        <f t="shared" ca="1" si="86"/>
        <v>27154404.400000002</v>
      </c>
      <c r="GL11" s="40">
        <f t="shared" ca="1" si="86"/>
        <v>27154404.400000002</v>
      </c>
      <c r="GM11" s="40">
        <f t="shared" ca="1" si="86"/>
        <v>27154404.400000002</v>
      </c>
      <c r="GN11" s="40">
        <f t="shared" ca="1" si="86"/>
        <v>27154404.400000002</v>
      </c>
      <c r="GO11" s="40">
        <f t="shared" ca="1" si="86"/>
        <v>27154404.400000002</v>
      </c>
      <c r="GP11" s="40">
        <f t="shared" ca="1" si="86"/>
        <v>27154404.400000002</v>
      </c>
      <c r="GQ11" s="40">
        <f t="shared" ca="1" si="86"/>
        <v>27154404.400000002</v>
      </c>
      <c r="GR11" s="40">
        <f t="shared" ca="1" si="86"/>
        <v>27154404.400000002</v>
      </c>
      <c r="GS11" s="40">
        <f t="shared" ref="GS11:IN11" ca="1" si="87">IF(IF(AND(ISNA(GS$8),ISNA(GR$8)),GR11*(1+$E$11),IF(AND(GR$8&gt;0,ISNA(GS$8)),GR11*(1+$E$11),GS$8))&gt;$C$21,$C$21,IF(AND(ISNA(GS$8),ISNA(GR$8)),GR11*(1+$E$11),IF(AND(GR$8&gt;0,ISNA(GS$8)),GR11*(1+$E$11),GS$8)))</f>
        <v>27154404.400000002</v>
      </c>
      <c r="GT11" s="40">
        <f t="shared" ca="1" si="87"/>
        <v>27154404.400000002</v>
      </c>
      <c r="GU11" s="40">
        <f t="shared" ca="1" si="87"/>
        <v>27154404.400000002</v>
      </c>
      <c r="GV11" s="40">
        <f t="shared" ca="1" si="87"/>
        <v>27154404.400000002</v>
      </c>
      <c r="GW11" s="40">
        <f t="shared" ca="1" si="87"/>
        <v>27154404.400000002</v>
      </c>
      <c r="GX11" s="40">
        <f t="shared" ca="1" si="87"/>
        <v>27154404.400000002</v>
      </c>
      <c r="GY11" s="40">
        <f t="shared" ca="1" si="87"/>
        <v>27154404.400000002</v>
      </c>
      <c r="GZ11" s="40">
        <f t="shared" ca="1" si="87"/>
        <v>27154404.400000002</v>
      </c>
      <c r="HA11" s="40">
        <f t="shared" ca="1" si="87"/>
        <v>27154404.400000002</v>
      </c>
      <c r="HB11" s="40">
        <f t="shared" ca="1" si="87"/>
        <v>27154404.400000002</v>
      </c>
      <c r="HC11" s="40">
        <f t="shared" ca="1" si="87"/>
        <v>27154404.400000002</v>
      </c>
      <c r="HD11" s="40">
        <f t="shared" ca="1" si="87"/>
        <v>27154404.400000002</v>
      </c>
      <c r="HE11" s="40">
        <f t="shared" ca="1" si="87"/>
        <v>27154404.400000002</v>
      </c>
      <c r="HF11" s="40">
        <f t="shared" ca="1" si="87"/>
        <v>27154404.400000002</v>
      </c>
      <c r="HG11" s="40">
        <f t="shared" ca="1" si="87"/>
        <v>27154404.400000002</v>
      </c>
      <c r="HH11" s="40">
        <f t="shared" ca="1" si="87"/>
        <v>27154404.400000002</v>
      </c>
      <c r="HI11" s="40">
        <f t="shared" ca="1" si="87"/>
        <v>27154404.400000002</v>
      </c>
      <c r="HJ11" s="40">
        <f t="shared" ca="1" si="87"/>
        <v>27154404.400000002</v>
      </c>
      <c r="HK11" s="40">
        <f t="shared" ca="1" si="87"/>
        <v>27154404.400000002</v>
      </c>
      <c r="HL11" s="40">
        <f t="shared" ca="1" si="87"/>
        <v>27154404.400000002</v>
      </c>
      <c r="HM11" s="40">
        <f t="shared" ca="1" si="87"/>
        <v>27154404.400000002</v>
      </c>
      <c r="HN11" s="40">
        <f t="shared" ca="1" si="87"/>
        <v>27154404.400000002</v>
      </c>
      <c r="HO11" s="40">
        <f t="shared" ca="1" si="87"/>
        <v>27154404.400000002</v>
      </c>
      <c r="HP11" s="40">
        <f t="shared" ca="1" si="87"/>
        <v>27154404.400000002</v>
      </c>
      <c r="HQ11" s="40">
        <f t="shared" ca="1" si="87"/>
        <v>27154404.400000002</v>
      </c>
      <c r="HR11" s="40">
        <f t="shared" ca="1" si="87"/>
        <v>27154404.400000002</v>
      </c>
      <c r="HS11" s="40">
        <f t="shared" ca="1" si="87"/>
        <v>27154404.400000002</v>
      </c>
      <c r="HT11" s="40">
        <f t="shared" ca="1" si="87"/>
        <v>27154404.400000002</v>
      </c>
      <c r="HU11" s="40">
        <f t="shared" ca="1" si="87"/>
        <v>27154404.400000002</v>
      </c>
      <c r="HV11" s="40">
        <f t="shared" ca="1" si="87"/>
        <v>27154404.400000002</v>
      </c>
      <c r="HW11" s="40">
        <f t="shared" ca="1" si="87"/>
        <v>27154404.400000002</v>
      </c>
      <c r="HX11" s="40">
        <f t="shared" ca="1" si="87"/>
        <v>27154404.400000002</v>
      </c>
      <c r="HY11" s="40">
        <f t="shared" ca="1" si="87"/>
        <v>27154404.400000002</v>
      </c>
      <c r="HZ11" s="40">
        <f t="shared" ca="1" si="87"/>
        <v>27154404.400000002</v>
      </c>
      <c r="IA11" s="40">
        <f t="shared" ca="1" si="87"/>
        <v>27154404.400000002</v>
      </c>
      <c r="IB11" s="40">
        <f t="shared" ca="1" si="87"/>
        <v>27154404.400000002</v>
      </c>
      <c r="IC11" s="40">
        <f t="shared" ca="1" si="87"/>
        <v>27154404.400000002</v>
      </c>
      <c r="ID11" s="40">
        <f t="shared" ca="1" si="87"/>
        <v>27154404.400000002</v>
      </c>
      <c r="IE11" s="40">
        <f t="shared" ca="1" si="87"/>
        <v>27154404.400000002</v>
      </c>
      <c r="IF11" s="40">
        <f t="shared" ca="1" si="87"/>
        <v>27154404.400000002</v>
      </c>
      <c r="IG11" s="40">
        <f t="shared" ca="1" si="87"/>
        <v>27154404.400000002</v>
      </c>
      <c r="IH11" s="40">
        <f t="shared" ca="1" si="87"/>
        <v>27154404.400000002</v>
      </c>
      <c r="II11" s="40">
        <f t="shared" ca="1" si="87"/>
        <v>27154404.400000002</v>
      </c>
      <c r="IJ11" s="40">
        <f t="shared" ca="1" si="87"/>
        <v>27154404.400000002</v>
      </c>
      <c r="IK11" s="40">
        <f t="shared" ca="1" si="87"/>
        <v>27154404.400000002</v>
      </c>
      <c r="IL11" s="40">
        <f t="shared" ca="1" si="87"/>
        <v>27154404.400000002</v>
      </c>
      <c r="IM11" s="40">
        <f t="shared" ca="1" si="87"/>
        <v>27154404.400000002</v>
      </c>
      <c r="IN11" s="40">
        <f t="shared" ca="1" si="87"/>
        <v>27154404.400000002</v>
      </c>
    </row>
    <row r="12" spans="2:248" x14ac:dyDescent="0.3">
      <c r="B12" s="19" t="s">
        <v>527</v>
      </c>
      <c r="C12" s="74">
        <f>VLOOKUP(B2,Days_Since_100!C:G,5,FALSE)-1</f>
        <v>9.0234529788586482E-2</v>
      </c>
      <c r="E12" s="22">
        <f>Projections!Z15</f>
        <v>0.4</v>
      </c>
      <c r="F12" s="19" t="s">
        <v>452</v>
      </c>
      <c r="G12" s="40">
        <f t="shared" ref="G12" si="88">IF(IF(AND(ISNA(G$8),ISNA(F$8)),F12*(1+$E$12),IF(AND(F$8&gt;0,ISNA(G$8)),F12*(1+$E$12),G$8))&gt;$C$21,$C$21,IF(AND(ISNA(G$8),ISNA(F$8)),F12*(1+$E$12),IF(AND(F$8&gt;0,ISNA(G$8)),F12*(1+$E$12),G$8)))</f>
        <v>116</v>
      </c>
      <c r="H12" s="40">
        <f t="shared" ref="H12" ca="1" si="89">IF(IF(AND(ISNA(H$8),ISNA(G$8)),G12*(1+$E$12),IF(AND(G$8&gt;0,ISNA(H$8)),G12*(1+$E$12),H$8))&gt;$C$21,$C$21,IF(AND(ISNA(H$8),ISNA(G$8)),G12*(1+$E$12),IF(AND(G$8&gt;0,ISNA(H$8)),G12*(1+$E$12),H$8)))</f>
        <v>126</v>
      </c>
      <c r="I12" s="40">
        <f t="shared" ref="I12:BT12" ca="1" si="90">IF(IF(AND(ISNA(I$8),ISNA(H$8)),H12*(1+$E$12),IF(AND(H$8&gt;0,ISNA(I$8)),H12*(1+$E$12),I$8))&gt;$C$21,$C$21,IF(AND(ISNA(I$8),ISNA(H$8)),H12*(1+$E$12),IF(AND(H$8&gt;0,ISNA(I$8)),H12*(1+$E$12),I$8)))</f>
        <v>149</v>
      </c>
      <c r="J12" s="40">
        <f t="shared" ca="1" si="90"/>
        <v>235.33333333333334</v>
      </c>
      <c r="K12" s="40">
        <f t="shared" ca="1" si="90"/>
        <v>293</v>
      </c>
      <c r="L12" s="40">
        <f t="shared" ca="1" si="90"/>
        <v>360.8</v>
      </c>
      <c r="M12" s="40">
        <f t="shared" ca="1" si="90"/>
        <v>439.66666666666669</v>
      </c>
      <c r="N12" s="40">
        <f t="shared" ca="1" si="90"/>
        <v>571.42857142857144</v>
      </c>
      <c r="O12" s="40">
        <f t="shared" ca="1" si="90"/>
        <v>784.5</v>
      </c>
      <c r="P12" s="40">
        <f t="shared" ca="1" si="90"/>
        <v>1118.1111111111111</v>
      </c>
      <c r="Q12" s="40">
        <f t="shared" ca="1" si="90"/>
        <v>1316.4</v>
      </c>
      <c r="R12" s="40">
        <f t="shared" ca="1" si="90"/>
        <v>1492.4545454545455</v>
      </c>
      <c r="S12" s="40">
        <f t="shared" ca="1" si="90"/>
        <v>1685</v>
      </c>
      <c r="T12" s="40">
        <f t="shared" ca="1" si="90"/>
        <v>2296</v>
      </c>
      <c r="U12" s="40">
        <f t="shared" ca="1" si="90"/>
        <v>2798</v>
      </c>
      <c r="V12" s="40">
        <f t="shared" ca="1" si="90"/>
        <v>3474</v>
      </c>
      <c r="W12" s="40">
        <f t="shared" ca="1" si="90"/>
        <v>4395</v>
      </c>
      <c r="X12" s="40">
        <f t="shared" ca="1" si="90"/>
        <v>4937</v>
      </c>
      <c r="Y12" s="40">
        <f t="shared" ca="1" si="90"/>
        <v>5681</v>
      </c>
      <c r="Z12" s="40">
        <f t="shared" ca="1" si="90"/>
        <v>6739</v>
      </c>
      <c r="AA12" s="40">
        <f t="shared" ca="1" si="90"/>
        <v>7719</v>
      </c>
      <c r="AB12" s="40">
        <f t="shared" ca="1" si="90"/>
        <v>9715</v>
      </c>
      <c r="AC12" s="40">
        <f t="shared" ca="1" si="90"/>
        <v>12314</v>
      </c>
      <c r="AD12" s="40">
        <f t="shared" ca="1" si="90"/>
        <v>14008</v>
      </c>
      <c r="AE12" s="40">
        <f t="shared" ca="1" si="90"/>
        <v>15362</v>
      </c>
      <c r="AF12" s="40">
        <f t="shared" ca="1" si="90"/>
        <v>17318</v>
      </c>
      <c r="AG12" s="40">
        <f t="shared" ca="1" si="90"/>
        <v>19147</v>
      </c>
      <c r="AH12" s="40">
        <f t="shared" ca="1" si="90"/>
        <v>21678</v>
      </c>
      <c r="AI12" s="40">
        <f t="shared" ca="1" si="90"/>
        <v>25154</v>
      </c>
      <c r="AJ12" s="40">
        <f t="shared" ca="1" si="90"/>
        <v>27761</v>
      </c>
      <c r="AK12" s="40">
        <f t="shared" ca="1" si="90"/>
        <v>29065</v>
      </c>
      <c r="AL12" s="40">
        <f t="shared" ca="1" si="90"/>
        <v>32886</v>
      </c>
      <c r="AM12" s="40">
        <f t="shared" ca="1" si="90"/>
        <v>33604</v>
      </c>
      <c r="AN12" s="40">
        <f t="shared" ca="1" si="90"/>
        <v>33042</v>
      </c>
      <c r="AO12" s="40">
        <f t="shared" ca="1" si="90"/>
        <v>35765</v>
      </c>
      <c r="AP12" s="40">
        <f t="shared" ca="1" si="90"/>
        <v>37072</v>
      </c>
      <c r="AQ12" s="40">
        <f t="shared" ca="1" si="90"/>
        <v>42096</v>
      </c>
      <c r="AR12" s="40">
        <f t="shared" ca="1" si="90"/>
        <v>58934.399999999994</v>
      </c>
      <c r="AS12" s="40">
        <f t="shared" ca="1" si="90"/>
        <v>82508.159999999989</v>
      </c>
      <c r="AT12" s="40">
        <f t="shared" ca="1" si="90"/>
        <v>115511.42399999997</v>
      </c>
      <c r="AU12" s="40">
        <f t="shared" ca="1" si="90"/>
        <v>161715.99359999996</v>
      </c>
      <c r="AV12" s="40">
        <f t="shared" ca="1" si="90"/>
        <v>226402.39103999993</v>
      </c>
      <c r="AW12" s="40">
        <f t="shared" ca="1" si="90"/>
        <v>316963.34745599987</v>
      </c>
      <c r="AX12" s="40">
        <f t="shared" ca="1" si="90"/>
        <v>443748.68643839977</v>
      </c>
      <c r="AY12" s="40">
        <f t="shared" ca="1" si="90"/>
        <v>621248.16101375967</v>
      </c>
      <c r="AZ12" s="40">
        <f t="shared" ca="1" si="90"/>
        <v>869747.42541926354</v>
      </c>
      <c r="BA12" s="40">
        <f t="shared" ca="1" si="90"/>
        <v>1217646.3955869689</v>
      </c>
      <c r="BB12" s="40">
        <f t="shared" ca="1" si="90"/>
        <v>1704704.9538217564</v>
      </c>
      <c r="BC12" s="40">
        <f t="shared" ca="1" si="90"/>
        <v>2386586.9353504586</v>
      </c>
      <c r="BD12" s="40">
        <f t="shared" ca="1" si="90"/>
        <v>3341221.709490642</v>
      </c>
      <c r="BE12" s="40">
        <f t="shared" ca="1" si="90"/>
        <v>4677710.3932868987</v>
      </c>
      <c r="BF12" s="40">
        <f t="shared" ca="1" si="90"/>
        <v>6548794.5506016575</v>
      </c>
      <c r="BG12" s="40">
        <f t="shared" ca="1" si="90"/>
        <v>9168312.370842319</v>
      </c>
      <c r="BH12" s="40">
        <f t="shared" ca="1" si="90"/>
        <v>12835637.319179246</v>
      </c>
      <c r="BI12" s="40">
        <f t="shared" ca="1" si="90"/>
        <v>17969892.246850945</v>
      </c>
      <c r="BJ12" s="40">
        <f t="shared" ca="1" si="90"/>
        <v>25157849.145591322</v>
      </c>
      <c r="BK12" s="40">
        <f t="shared" ca="1" si="90"/>
        <v>27154404.400000002</v>
      </c>
      <c r="BL12" s="40">
        <f t="shared" ca="1" si="90"/>
        <v>27154404.400000002</v>
      </c>
      <c r="BM12" s="40">
        <f t="shared" ca="1" si="90"/>
        <v>27154404.400000002</v>
      </c>
      <c r="BN12" s="40">
        <f t="shared" ca="1" si="90"/>
        <v>27154404.400000002</v>
      </c>
      <c r="BO12" s="40">
        <f t="shared" ca="1" si="90"/>
        <v>27154404.400000002</v>
      </c>
      <c r="BP12" s="40">
        <f t="shared" ca="1" si="90"/>
        <v>27154404.400000002</v>
      </c>
      <c r="BQ12" s="40">
        <f t="shared" ca="1" si="90"/>
        <v>27154404.400000002</v>
      </c>
      <c r="BR12" s="40">
        <f t="shared" ca="1" si="90"/>
        <v>27154404.400000002</v>
      </c>
      <c r="BS12" s="40">
        <f t="shared" ca="1" si="90"/>
        <v>27154404.400000002</v>
      </c>
      <c r="BT12" s="40">
        <f t="shared" ca="1" si="90"/>
        <v>27154404.400000002</v>
      </c>
      <c r="BU12" s="40">
        <f t="shared" ref="BU12:EF12" ca="1" si="91">IF(IF(AND(ISNA(BU$8),ISNA(BT$8)),BT12*(1+$E$12),IF(AND(BT$8&gt;0,ISNA(BU$8)),BT12*(1+$E$12),BU$8))&gt;$C$21,$C$21,IF(AND(ISNA(BU$8),ISNA(BT$8)),BT12*(1+$E$12),IF(AND(BT$8&gt;0,ISNA(BU$8)),BT12*(1+$E$12),BU$8)))</f>
        <v>27154404.400000002</v>
      </c>
      <c r="BV12" s="40">
        <f t="shared" ca="1" si="91"/>
        <v>27154404.400000002</v>
      </c>
      <c r="BW12" s="40">
        <f t="shared" ca="1" si="91"/>
        <v>27154404.400000002</v>
      </c>
      <c r="BX12" s="40">
        <f t="shared" ca="1" si="91"/>
        <v>27154404.400000002</v>
      </c>
      <c r="BY12" s="40">
        <f t="shared" ca="1" si="91"/>
        <v>27154404.400000002</v>
      </c>
      <c r="BZ12" s="40">
        <f t="shared" ca="1" si="91"/>
        <v>27154404.400000002</v>
      </c>
      <c r="CA12" s="40">
        <f t="shared" ca="1" si="91"/>
        <v>27154404.400000002</v>
      </c>
      <c r="CB12" s="40">
        <f t="shared" ca="1" si="91"/>
        <v>27154404.400000002</v>
      </c>
      <c r="CC12" s="40">
        <f t="shared" ca="1" si="91"/>
        <v>27154404.400000002</v>
      </c>
      <c r="CD12" s="40">
        <f t="shared" ca="1" si="91"/>
        <v>27154404.400000002</v>
      </c>
      <c r="CE12" s="40">
        <f t="shared" ca="1" si="91"/>
        <v>27154404.400000002</v>
      </c>
      <c r="CF12" s="40">
        <f t="shared" ca="1" si="91"/>
        <v>27154404.400000002</v>
      </c>
      <c r="CG12" s="40">
        <f t="shared" ca="1" si="91"/>
        <v>27154404.400000002</v>
      </c>
      <c r="CH12" s="40">
        <f t="shared" ca="1" si="91"/>
        <v>27154404.400000002</v>
      </c>
      <c r="CI12" s="40">
        <f t="shared" ca="1" si="91"/>
        <v>27154404.400000002</v>
      </c>
      <c r="CJ12" s="40">
        <f t="shared" ca="1" si="91"/>
        <v>27154404.400000002</v>
      </c>
      <c r="CK12" s="40">
        <f t="shared" ca="1" si="91"/>
        <v>27154404.400000002</v>
      </c>
      <c r="CL12" s="40">
        <f t="shared" ca="1" si="91"/>
        <v>27154404.400000002</v>
      </c>
      <c r="CM12" s="40">
        <f t="shared" ca="1" si="91"/>
        <v>27154404.400000002</v>
      </c>
      <c r="CN12" s="40">
        <f t="shared" ca="1" si="91"/>
        <v>27154404.400000002</v>
      </c>
      <c r="CO12" s="40">
        <f t="shared" ca="1" si="91"/>
        <v>27154404.400000002</v>
      </c>
      <c r="CP12" s="40">
        <f t="shared" ca="1" si="91"/>
        <v>27154404.400000002</v>
      </c>
      <c r="CQ12" s="40">
        <f t="shared" ca="1" si="91"/>
        <v>27154404.400000002</v>
      </c>
      <c r="CR12" s="40">
        <f t="shared" ca="1" si="91"/>
        <v>27154404.400000002</v>
      </c>
      <c r="CS12" s="40">
        <f t="shared" ca="1" si="91"/>
        <v>27154404.400000002</v>
      </c>
      <c r="CT12" s="40">
        <f t="shared" ca="1" si="91"/>
        <v>27154404.400000002</v>
      </c>
      <c r="CU12" s="40">
        <f t="shared" ca="1" si="91"/>
        <v>27154404.400000002</v>
      </c>
      <c r="CV12" s="40">
        <f t="shared" ca="1" si="91"/>
        <v>27154404.400000002</v>
      </c>
      <c r="CW12" s="40">
        <f t="shared" ca="1" si="91"/>
        <v>27154404.400000002</v>
      </c>
      <c r="CX12" s="40">
        <f t="shared" ca="1" si="91"/>
        <v>27154404.400000002</v>
      </c>
      <c r="CY12" s="40">
        <f t="shared" ca="1" si="91"/>
        <v>27154404.400000002</v>
      </c>
      <c r="CZ12" s="40">
        <f t="shared" ca="1" si="91"/>
        <v>27154404.400000002</v>
      </c>
      <c r="DA12" s="40">
        <f t="shared" ca="1" si="91"/>
        <v>27154404.400000002</v>
      </c>
      <c r="DB12" s="40">
        <f t="shared" ca="1" si="91"/>
        <v>27154404.400000002</v>
      </c>
      <c r="DC12" s="40">
        <f t="shared" ca="1" si="91"/>
        <v>27154404.400000002</v>
      </c>
      <c r="DD12" s="40">
        <f t="shared" ca="1" si="91"/>
        <v>27154404.400000002</v>
      </c>
      <c r="DE12" s="40">
        <f t="shared" ca="1" si="91"/>
        <v>27154404.400000002</v>
      </c>
      <c r="DF12" s="40">
        <f t="shared" ca="1" si="91"/>
        <v>27154404.400000002</v>
      </c>
      <c r="DG12" s="40">
        <f t="shared" ca="1" si="91"/>
        <v>27154404.400000002</v>
      </c>
      <c r="DH12" s="40">
        <f t="shared" ca="1" si="91"/>
        <v>27154404.400000002</v>
      </c>
      <c r="DI12" s="40">
        <f t="shared" ca="1" si="91"/>
        <v>27154404.400000002</v>
      </c>
      <c r="DJ12" s="40">
        <f t="shared" ca="1" si="91"/>
        <v>27154404.400000002</v>
      </c>
      <c r="DK12" s="40">
        <f t="shared" ca="1" si="91"/>
        <v>27154404.400000002</v>
      </c>
      <c r="DL12" s="40">
        <f t="shared" ca="1" si="91"/>
        <v>27154404.400000002</v>
      </c>
      <c r="DM12" s="40">
        <f t="shared" ca="1" si="91"/>
        <v>27154404.400000002</v>
      </c>
      <c r="DN12" s="40">
        <f t="shared" ca="1" si="91"/>
        <v>27154404.400000002</v>
      </c>
      <c r="DO12" s="40">
        <f t="shared" ca="1" si="91"/>
        <v>27154404.400000002</v>
      </c>
      <c r="DP12" s="40">
        <f t="shared" ca="1" si="91"/>
        <v>27154404.400000002</v>
      </c>
      <c r="DQ12" s="40">
        <f t="shared" ca="1" si="91"/>
        <v>27154404.400000002</v>
      </c>
      <c r="DR12" s="40">
        <f t="shared" ca="1" si="91"/>
        <v>27154404.400000002</v>
      </c>
      <c r="DS12" s="40">
        <f t="shared" ca="1" si="91"/>
        <v>27154404.400000002</v>
      </c>
      <c r="DT12" s="40">
        <f t="shared" ca="1" si="91"/>
        <v>27154404.400000002</v>
      </c>
      <c r="DU12" s="40">
        <f t="shared" ca="1" si="91"/>
        <v>27154404.400000002</v>
      </c>
      <c r="DV12" s="40">
        <f t="shared" ca="1" si="91"/>
        <v>27154404.400000002</v>
      </c>
      <c r="DW12" s="40">
        <f t="shared" ca="1" si="91"/>
        <v>27154404.400000002</v>
      </c>
      <c r="DX12" s="40">
        <f t="shared" ca="1" si="91"/>
        <v>27154404.400000002</v>
      </c>
      <c r="DY12" s="40">
        <f t="shared" ca="1" si="91"/>
        <v>27154404.400000002</v>
      </c>
      <c r="DZ12" s="40">
        <f t="shared" ca="1" si="91"/>
        <v>27154404.400000002</v>
      </c>
      <c r="EA12" s="40">
        <f t="shared" ca="1" si="91"/>
        <v>27154404.400000002</v>
      </c>
      <c r="EB12" s="40">
        <f t="shared" ca="1" si="91"/>
        <v>27154404.400000002</v>
      </c>
      <c r="EC12" s="40">
        <f t="shared" ca="1" si="91"/>
        <v>27154404.400000002</v>
      </c>
      <c r="ED12" s="40">
        <f t="shared" ca="1" si="91"/>
        <v>27154404.400000002</v>
      </c>
      <c r="EE12" s="40">
        <f t="shared" ca="1" si="91"/>
        <v>27154404.400000002</v>
      </c>
      <c r="EF12" s="40">
        <f t="shared" ca="1" si="91"/>
        <v>27154404.400000002</v>
      </c>
      <c r="EG12" s="40">
        <f t="shared" ref="EG12:GR12" ca="1" si="92">IF(IF(AND(ISNA(EG$8),ISNA(EF$8)),EF12*(1+$E$12),IF(AND(EF$8&gt;0,ISNA(EG$8)),EF12*(1+$E$12),EG$8))&gt;$C$21,$C$21,IF(AND(ISNA(EG$8),ISNA(EF$8)),EF12*(1+$E$12),IF(AND(EF$8&gt;0,ISNA(EG$8)),EF12*(1+$E$12),EG$8)))</f>
        <v>27154404.400000002</v>
      </c>
      <c r="EH12" s="40">
        <f t="shared" ca="1" si="92"/>
        <v>27154404.400000002</v>
      </c>
      <c r="EI12" s="40">
        <f t="shared" ca="1" si="92"/>
        <v>27154404.400000002</v>
      </c>
      <c r="EJ12" s="40">
        <f t="shared" ca="1" si="92"/>
        <v>27154404.400000002</v>
      </c>
      <c r="EK12" s="40">
        <f t="shared" ca="1" si="92"/>
        <v>27154404.400000002</v>
      </c>
      <c r="EL12" s="40">
        <f t="shared" ca="1" si="92"/>
        <v>27154404.400000002</v>
      </c>
      <c r="EM12" s="40">
        <f t="shared" ca="1" si="92"/>
        <v>27154404.400000002</v>
      </c>
      <c r="EN12" s="40">
        <f t="shared" ca="1" si="92"/>
        <v>27154404.400000002</v>
      </c>
      <c r="EO12" s="40">
        <f t="shared" ca="1" si="92"/>
        <v>27154404.400000002</v>
      </c>
      <c r="EP12" s="40">
        <f t="shared" ca="1" si="92"/>
        <v>27154404.400000002</v>
      </c>
      <c r="EQ12" s="40">
        <f t="shared" ca="1" si="92"/>
        <v>27154404.400000002</v>
      </c>
      <c r="ER12" s="40">
        <f t="shared" ca="1" si="92"/>
        <v>27154404.400000002</v>
      </c>
      <c r="ES12" s="40">
        <f t="shared" ca="1" si="92"/>
        <v>27154404.400000002</v>
      </c>
      <c r="ET12" s="40">
        <f t="shared" ca="1" si="92"/>
        <v>27154404.400000002</v>
      </c>
      <c r="EU12" s="40">
        <f t="shared" ca="1" si="92"/>
        <v>27154404.400000002</v>
      </c>
      <c r="EV12" s="40">
        <f t="shared" ca="1" si="92"/>
        <v>27154404.400000002</v>
      </c>
      <c r="EW12" s="40">
        <f t="shared" ca="1" si="92"/>
        <v>27154404.400000002</v>
      </c>
      <c r="EX12" s="40">
        <f t="shared" ca="1" si="92"/>
        <v>27154404.400000002</v>
      </c>
      <c r="EY12" s="40">
        <f t="shared" ca="1" si="92"/>
        <v>27154404.400000002</v>
      </c>
      <c r="EZ12" s="40">
        <f t="shared" ca="1" si="92"/>
        <v>27154404.400000002</v>
      </c>
      <c r="FA12" s="40">
        <f t="shared" ca="1" si="92"/>
        <v>27154404.400000002</v>
      </c>
      <c r="FB12" s="40">
        <f t="shared" ca="1" si="92"/>
        <v>27154404.400000002</v>
      </c>
      <c r="FC12" s="40">
        <f t="shared" ca="1" si="92"/>
        <v>27154404.400000002</v>
      </c>
      <c r="FD12" s="40">
        <f t="shared" ca="1" si="92"/>
        <v>27154404.400000002</v>
      </c>
      <c r="FE12" s="40">
        <f t="shared" ca="1" si="92"/>
        <v>27154404.400000002</v>
      </c>
      <c r="FF12" s="40">
        <f t="shared" ca="1" si="92"/>
        <v>27154404.400000002</v>
      </c>
      <c r="FG12" s="40">
        <f t="shared" ca="1" si="92"/>
        <v>27154404.400000002</v>
      </c>
      <c r="FH12" s="40">
        <f t="shared" ca="1" si="92"/>
        <v>27154404.400000002</v>
      </c>
      <c r="FI12" s="40">
        <f t="shared" ca="1" si="92"/>
        <v>27154404.400000002</v>
      </c>
      <c r="FJ12" s="40">
        <f t="shared" ca="1" si="92"/>
        <v>27154404.400000002</v>
      </c>
      <c r="FK12" s="40">
        <f t="shared" ca="1" si="92"/>
        <v>27154404.400000002</v>
      </c>
      <c r="FL12" s="40">
        <f t="shared" ca="1" si="92"/>
        <v>27154404.400000002</v>
      </c>
      <c r="FM12" s="40">
        <f t="shared" ca="1" si="92"/>
        <v>27154404.400000002</v>
      </c>
      <c r="FN12" s="40">
        <f t="shared" ca="1" si="92"/>
        <v>27154404.400000002</v>
      </c>
      <c r="FO12" s="40">
        <f t="shared" ca="1" si="92"/>
        <v>27154404.400000002</v>
      </c>
      <c r="FP12" s="40">
        <f t="shared" ca="1" si="92"/>
        <v>27154404.400000002</v>
      </c>
      <c r="FQ12" s="40">
        <f t="shared" ca="1" si="92"/>
        <v>27154404.400000002</v>
      </c>
      <c r="FR12" s="40">
        <f t="shared" ca="1" si="92"/>
        <v>27154404.400000002</v>
      </c>
      <c r="FS12" s="40">
        <f t="shared" ca="1" si="92"/>
        <v>27154404.400000002</v>
      </c>
      <c r="FT12" s="40">
        <f t="shared" ca="1" si="92"/>
        <v>27154404.400000002</v>
      </c>
      <c r="FU12" s="40">
        <f t="shared" ca="1" si="92"/>
        <v>27154404.400000002</v>
      </c>
      <c r="FV12" s="40">
        <f t="shared" ca="1" si="92"/>
        <v>27154404.400000002</v>
      </c>
      <c r="FW12" s="40">
        <f t="shared" ca="1" si="92"/>
        <v>27154404.400000002</v>
      </c>
      <c r="FX12" s="40">
        <f t="shared" ca="1" si="92"/>
        <v>27154404.400000002</v>
      </c>
      <c r="FY12" s="40">
        <f t="shared" ca="1" si="92"/>
        <v>27154404.400000002</v>
      </c>
      <c r="FZ12" s="40">
        <f t="shared" ca="1" si="92"/>
        <v>27154404.400000002</v>
      </c>
      <c r="GA12" s="40">
        <f t="shared" ca="1" si="92"/>
        <v>27154404.400000002</v>
      </c>
      <c r="GB12" s="40">
        <f t="shared" ca="1" si="92"/>
        <v>27154404.400000002</v>
      </c>
      <c r="GC12" s="40">
        <f t="shared" ca="1" si="92"/>
        <v>27154404.400000002</v>
      </c>
      <c r="GD12" s="40">
        <f t="shared" ca="1" si="92"/>
        <v>27154404.400000002</v>
      </c>
      <c r="GE12" s="40">
        <f t="shared" ca="1" si="92"/>
        <v>27154404.400000002</v>
      </c>
      <c r="GF12" s="40">
        <f t="shared" ca="1" si="92"/>
        <v>27154404.400000002</v>
      </c>
      <c r="GG12" s="40">
        <f t="shared" ca="1" si="92"/>
        <v>27154404.400000002</v>
      </c>
      <c r="GH12" s="40">
        <f t="shared" ca="1" si="92"/>
        <v>27154404.400000002</v>
      </c>
      <c r="GI12" s="40">
        <f t="shared" ca="1" si="92"/>
        <v>27154404.400000002</v>
      </c>
      <c r="GJ12" s="40">
        <f t="shared" ca="1" si="92"/>
        <v>27154404.400000002</v>
      </c>
      <c r="GK12" s="40">
        <f t="shared" ca="1" si="92"/>
        <v>27154404.400000002</v>
      </c>
      <c r="GL12" s="40">
        <f t="shared" ca="1" si="92"/>
        <v>27154404.400000002</v>
      </c>
      <c r="GM12" s="40">
        <f t="shared" ca="1" si="92"/>
        <v>27154404.400000002</v>
      </c>
      <c r="GN12" s="40">
        <f t="shared" ca="1" si="92"/>
        <v>27154404.400000002</v>
      </c>
      <c r="GO12" s="40">
        <f t="shared" ca="1" si="92"/>
        <v>27154404.400000002</v>
      </c>
      <c r="GP12" s="40">
        <f t="shared" ca="1" si="92"/>
        <v>27154404.400000002</v>
      </c>
      <c r="GQ12" s="40">
        <f t="shared" ca="1" si="92"/>
        <v>27154404.400000002</v>
      </c>
      <c r="GR12" s="40">
        <f t="shared" ca="1" si="92"/>
        <v>27154404.400000002</v>
      </c>
      <c r="GS12" s="40">
        <f t="shared" ref="GS12:IN12" ca="1" si="93">IF(IF(AND(ISNA(GS$8),ISNA(GR$8)),GR12*(1+$E$12),IF(AND(GR$8&gt;0,ISNA(GS$8)),GR12*(1+$E$12),GS$8))&gt;$C$21,$C$21,IF(AND(ISNA(GS$8),ISNA(GR$8)),GR12*(1+$E$12),IF(AND(GR$8&gt;0,ISNA(GS$8)),GR12*(1+$E$12),GS$8)))</f>
        <v>27154404.400000002</v>
      </c>
      <c r="GT12" s="40">
        <f t="shared" ca="1" si="93"/>
        <v>27154404.400000002</v>
      </c>
      <c r="GU12" s="40">
        <f t="shared" ca="1" si="93"/>
        <v>27154404.400000002</v>
      </c>
      <c r="GV12" s="40">
        <f t="shared" ca="1" si="93"/>
        <v>27154404.400000002</v>
      </c>
      <c r="GW12" s="40">
        <f t="shared" ca="1" si="93"/>
        <v>27154404.400000002</v>
      </c>
      <c r="GX12" s="40">
        <f t="shared" ca="1" si="93"/>
        <v>27154404.400000002</v>
      </c>
      <c r="GY12" s="40">
        <f t="shared" ca="1" si="93"/>
        <v>27154404.400000002</v>
      </c>
      <c r="GZ12" s="40">
        <f t="shared" ca="1" si="93"/>
        <v>27154404.400000002</v>
      </c>
      <c r="HA12" s="40">
        <f t="shared" ca="1" si="93"/>
        <v>27154404.400000002</v>
      </c>
      <c r="HB12" s="40">
        <f t="shared" ca="1" si="93"/>
        <v>27154404.400000002</v>
      </c>
      <c r="HC12" s="40">
        <f t="shared" ca="1" si="93"/>
        <v>27154404.400000002</v>
      </c>
      <c r="HD12" s="40">
        <f t="shared" ca="1" si="93"/>
        <v>27154404.400000002</v>
      </c>
      <c r="HE12" s="40">
        <f t="shared" ca="1" si="93"/>
        <v>27154404.400000002</v>
      </c>
      <c r="HF12" s="40">
        <f t="shared" ca="1" si="93"/>
        <v>27154404.400000002</v>
      </c>
      <c r="HG12" s="40">
        <f t="shared" ca="1" si="93"/>
        <v>27154404.400000002</v>
      </c>
      <c r="HH12" s="40">
        <f t="shared" ca="1" si="93"/>
        <v>27154404.400000002</v>
      </c>
      <c r="HI12" s="40">
        <f t="shared" ca="1" si="93"/>
        <v>27154404.400000002</v>
      </c>
      <c r="HJ12" s="40">
        <f t="shared" ca="1" si="93"/>
        <v>27154404.400000002</v>
      </c>
      <c r="HK12" s="40">
        <f t="shared" ca="1" si="93"/>
        <v>27154404.400000002</v>
      </c>
      <c r="HL12" s="40">
        <f t="shared" ca="1" si="93"/>
        <v>27154404.400000002</v>
      </c>
      <c r="HM12" s="40">
        <f t="shared" ca="1" si="93"/>
        <v>27154404.400000002</v>
      </c>
      <c r="HN12" s="40">
        <f t="shared" ca="1" si="93"/>
        <v>27154404.400000002</v>
      </c>
      <c r="HO12" s="40">
        <f t="shared" ca="1" si="93"/>
        <v>27154404.400000002</v>
      </c>
      <c r="HP12" s="40">
        <f t="shared" ca="1" si="93"/>
        <v>27154404.400000002</v>
      </c>
      <c r="HQ12" s="40">
        <f t="shared" ca="1" si="93"/>
        <v>27154404.400000002</v>
      </c>
      <c r="HR12" s="40">
        <f t="shared" ca="1" si="93"/>
        <v>27154404.400000002</v>
      </c>
      <c r="HS12" s="40">
        <f t="shared" ca="1" si="93"/>
        <v>27154404.400000002</v>
      </c>
      <c r="HT12" s="40">
        <f t="shared" ca="1" si="93"/>
        <v>27154404.400000002</v>
      </c>
      <c r="HU12" s="40">
        <f t="shared" ca="1" si="93"/>
        <v>27154404.400000002</v>
      </c>
      <c r="HV12" s="40">
        <f t="shared" ca="1" si="93"/>
        <v>27154404.400000002</v>
      </c>
      <c r="HW12" s="40">
        <f t="shared" ca="1" si="93"/>
        <v>27154404.400000002</v>
      </c>
      <c r="HX12" s="40">
        <f t="shared" ca="1" si="93"/>
        <v>27154404.400000002</v>
      </c>
      <c r="HY12" s="40">
        <f t="shared" ca="1" si="93"/>
        <v>27154404.400000002</v>
      </c>
      <c r="HZ12" s="40">
        <f t="shared" ca="1" si="93"/>
        <v>27154404.400000002</v>
      </c>
      <c r="IA12" s="40">
        <f t="shared" ca="1" si="93"/>
        <v>27154404.400000002</v>
      </c>
      <c r="IB12" s="40">
        <f t="shared" ca="1" si="93"/>
        <v>27154404.400000002</v>
      </c>
      <c r="IC12" s="40">
        <f t="shared" ca="1" si="93"/>
        <v>27154404.400000002</v>
      </c>
      <c r="ID12" s="40">
        <f t="shared" ca="1" si="93"/>
        <v>27154404.400000002</v>
      </c>
      <c r="IE12" s="40">
        <f t="shared" ca="1" si="93"/>
        <v>27154404.400000002</v>
      </c>
      <c r="IF12" s="40">
        <f t="shared" ca="1" si="93"/>
        <v>27154404.400000002</v>
      </c>
      <c r="IG12" s="40">
        <f t="shared" ca="1" si="93"/>
        <v>27154404.400000002</v>
      </c>
      <c r="IH12" s="40">
        <f t="shared" ca="1" si="93"/>
        <v>27154404.400000002</v>
      </c>
      <c r="II12" s="40">
        <f t="shared" ca="1" si="93"/>
        <v>27154404.400000002</v>
      </c>
      <c r="IJ12" s="40">
        <f t="shared" ca="1" si="93"/>
        <v>27154404.400000002</v>
      </c>
      <c r="IK12" s="40">
        <f t="shared" ca="1" si="93"/>
        <v>27154404.400000002</v>
      </c>
      <c r="IL12" s="40">
        <f t="shared" ca="1" si="93"/>
        <v>27154404.400000002</v>
      </c>
      <c r="IM12" s="40">
        <f t="shared" ca="1" si="93"/>
        <v>27154404.400000002</v>
      </c>
      <c r="IN12" s="40">
        <f t="shared" ca="1" si="93"/>
        <v>27154404.400000002</v>
      </c>
    </row>
    <row r="13" spans="2:248" x14ac:dyDescent="0.3">
      <c r="B13" s="19" t="s">
        <v>584</v>
      </c>
      <c r="C13" s="74">
        <f ca="1">HLOOKUP($C$5-1,G4:IN17,14,FALSE)</f>
        <v>0.13425874879574842</v>
      </c>
      <c r="F13" s="19" t="s">
        <v>585</v>
      </c>
      <c r="G13" s="74"/>
      <c r="H13" s="53">
        <f ca="1">IF(ISNA(G5),NA(),IF(H4&lt;$C$10,(H5/OFFSET(H5,0,-H4))^(1/(H4)),(H5/OFFSET(H5,0,-$C$10))^(1/$C$10))-1)</f>
        <v>0.4137931034482758</v>
      </c>
      <c r="I13" s="53">
        <f ca="1">IF(ISNA(H5),NA(),IF(I4&lt;$C$10,(I5/OFFSET(I5,0,-I4))^(1/(I4)),(I5/OFFSET(I5,0,-$C$10))^(1/$C$10))-1)</f>
        <v>0.33584533484258183</v>
      </c>
      <c r="J13" s="53">
        <f t="shared" ref="J13:BT13" ca="1" si="94">IF(ISNA(I5),NA(),IF(J4&lt;$C$10,(J5/OFFSET(J5,0,-J4))^(1/(J4)),(J5/OFFSET(J5,0,-$C$10))^(1/$C$10))-1)</f>
        <v>0.33177499932927024</v>
      </c>
      <c r="K13" s="53">
        <f t="shared" ca="1" si="94"/>
        <v>0.29077180589770335</v>
      </c>
      <c r="L13" s="53">
        <f ca="1">IF(ISNA(K5),NA(),IF(L4&lt;$C$10,(L5/OFFSET(L5,0,-L4))^(1/(L4)),(L5/OFFSET(L5,0,-$C$10))^(1/$C$10))-1)</f>
        <v>0.27049993459236288</v>
      </c>
      <c r="M13" s="53">
        <f t="shared" ca="1" si="94"/>
        <v>0.22855263432816053</v>
      </c>
      <c r="N13" s="53">
        <f t="shared" ca="1" si="94"/>
        <v>0.23303763733800897</v>
      </c>
      <c r="O13" s="53">
        <f t="shared" ca="1" si="94"/>
        <v>0.23960911526381667</v>
      </c>
      <c r="P13" s="53">
        <f t="shared" ca="1" si="94"/>
        <v>0.28858784541083837</v>
      </c>
      <c r="Q13" s="53">
        <f t="shared" ca="1" si="94"/>
        <v>0.28683129505090266</v>
      </c>
      <c r="R13" s="53">
        <f t="shared" ca="1" si="94"/>
        <v>0.27573309599233808</v>
      </c>
      <c r="S13" s="53">
        <f t="shared" ca="1" si="94"/>
        <v>0.27139591569100419</v>
      </c>
      <c r="T13" s="53">
        <f ca="1">IF(ISNA(S5),NA(),IF(T4&lt;$C$10,(T5/OFFSET(T5,0,-T4))^(1/(T4)),(T5/OFFSET(T5,0,-$C$10))^(1/$C$10))-1)</f>
        <v>0.26926320102738721</v>
      </c>
      <c r="U13" s="53">
        <f t="shared" ca="1" si="94"/>
        <v>0.23366652136662935</v>
      </c>
      <c r="V13" s="53">
        <f t="shared" ca="1" si="94"/>
        <v>0.2425893143830935</v>
      </c>
      <c r="W13" s="53">
        <f t="shared" ca="1" si="94"/>
        <v>0.26714939712946473</v>
      </c>
      <c r="X13" s="53">
        <f t="shared" ca="1" si="94"/>
        <v>0.23995747864251982</v>
      </c>
      <c r="Y13" s="53">
        <f t="shared" ca="1" si="94"/>
        <v>0.20549332492930561</v>
      </c>
      <c r="Z13" s="53">
        <f t="shared" ca="1" si="94"/>
        <v>0.20087447845210238</v>
      </c>
      <c r="AA13" s="53">
        <f t="shared" ca="1" si="94"/>
        <v>0.19151614981125942</v>
      </c>
      <c r="AB13" s="53">
        <f t="shared" ca="1" si="94"/>
        <v>0.18444393048580521</v>
      </c>
      <c r="AC13" s="53">
        <f ca="1">IF(ISNA(AB5),NA(),IF(AC4&lt;$C$10,(AC5/OFFSET(AC5,0,-AC4))^(1/(AC4)),(AC5/OFFSET(AC5,0,-$C$10))^(1/$C$10))-1)</f>
        <v>0.20745498481491764</v>
      </c>
      <c r="AD13" s="53">
        <f t="shared" ca="1" si="94"/>
        <v>0.20814226047075834</v>
      </c>
      <c r="AE13" s="53">
        <f t="shared" ca="1" si="94"/>
        <v>0.19361607286565263</v>
      </c>
      <c r="AF13" s="53">
        <f t="shared" ca="1" si="94"/>
        <v>0.18423929746453949</v>
      </c>
      <c r="AG13" s="53">
        <f ca="1">IF(ISNA(AF5),NA(),IF(AG4&lt;$C$10,(AG5/OFFSET(AG5,0,-AG4))^(1/(AG4)),(AG5/OFFSET(AG5,0,-$C$10))^(1/$C$10))-1)</f>
        <v>0.16621495392637287</v>
      </c>
      <c r="AH13" s="53">
        <f t="shared" ca="1" si="94"/>
        <v>0.15160501756382549</v>
      </c>
      <c r="AI13" s="53">
        <f t="shared" ca="1" si="94"/>
        <v>0.14569013243420326</v>
      </c>
      <c r="AJ13" s="53">
        <f t="shared" ca="1" si="94"/>
        <v>0.14359498838566087</v>
      </c>
      <c r="AK13" s="53">
        <f t="shared" ca="1" si="94"/>
        <v>0.13599361931632536</v>
      </c>
      <c r="AL13" s="53">
        <f t="shared" ca="1" si="94"/>
        <v>0.13707827119263616</v>
      </c>
      <c r="AM13" s="53">
        <f t="shared" ca="1" si="94"/>
        <v>0.11849217609191309</v>
      </c>
      <c r="AN13" s="53">
        <f t="shared" ca="1" si="94"/>
        <v>0.10362579940295613</v>
      </c>
      <c r="AO13" s="53">
        <f t="shared" ca="1" si="94"/>
        <v>9.7035783148945898E-2</v>
      </c>
      <c r="AP13" s="53">
        <f t="shared" ca="1" si="94"/>
        <v>9.1715314592084818E-2</v>
      </c>
      <c r="AQ13" s="53">
        <f t="shared" ca="1" si="94"/>
        <v>9.0234529788586482E-2</v>
      </c>
      <c r="AR13" s="53" t="e">
        <f t="shared" ca="1" si="94"/>
        <v>#N/A</v>
      </c>
      <c r="AS13" s="53" t="e">
        <f t="shared" ca="1" si="94"/>
        <v>#N/A</v>
      </c>
      <c r="AT13" s="53" t="e">
        <f t="shared" ca="1" si="94"/>
        <v>#N/A</v>
      </c>
      <c r="AU13" s="53" t="e">
        <f t="shared" ca="1" si="94"/>
        <v>#N/A</v>
      </c>
      <c r="AV13" s="53" t="e">
        <f t="shared" ca="1" si="94"/>
        <v>#N/A</v>
      </c>
      <c r="AW13" s="53" t="e">
        <f t="shared" ca="1" si="94"/>
        <v>#N/A</v>
      </c>
      <c r="AX13" s="53" t="e">
        <f t="shared" ca="1" si="94"/>
        <v>#N/A</v>
      </c>
      <c r="AY13" s="53" t="e">
        <f t="shared" ca="1" si="94"/>
        <v>#N/A</v>
      </c>
      <c r="AZ13" s="53" t="e">
        <f t="shared" ca="1" si="94"/>
        <v>#N/A</v>
      </c>
      <c r="BA13" s="53" t="e">
        <f t="shared" ca="1" si="94"/>
        <v>#N/A</v>
      </c>
      <c r="BB13" s="53" t="e">
        <f t="shared" ca="1" si="94"/>
        <v>#N/A</v>
      </c>
      <c r="BC13" s="53" t="e">
        <f t="shared" ca="1" si="94"/>
        <v>#N/A</v>
      </c>
      <c r="BD13" s="53" t="e">
        <f t="shared" ca="1" si="94"/>
        <v>#N/A</v>
      </c>
      <c r="BE13" s="53" t="e">
        <f t="shared" ca="1" si="94"/>
        <v>#N/A</v>
      </c>
      <c r="BF13" s="53" t="e">
        <f t="shared" ca="1" si="94"/>
        <v>#N/A</v>
      </c>
      <c r="BG13" s="53" t="e">
        <f t="shared" ca="1" si="94"/>
        <v>#N/A</v>
      </c>
      <c r="BH13" s="53" t="e">
        <f t="shared" ca="1" si="94"/>
        <v>#N/A</v>
      </c>
      <c r="BI13" s="53" t="e">
        <f t="shared" ca="1" si="94"/>
        <v>#N/A</v>
      </c>
      <c r="BJ13" s="53" t="e">
        <f t="shared" ca="1" si="94"/>
        <v>#N/A</v>
      </c>
      <c r="BK13" s="53" t="e">
        <f t="shared" ca="1" si="94"/>
        <v>#N/A</v>
      </c>
      <c r="BL13" s="53" t="e">
        <f t="shared" ca="1" si="94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4"/>
        <v>#N/A</v>
      </c>
      <c r="BO13" s="53" t="e">
        <f t="shared" ca="1" si="94"/>
        <v>#N/A</v>
      </c>
      <c r="BP13" s="53" t="e">
        <f t="shared" ca="1" si="94"/>
        <v>#N/A</v>
      </c>
      <c r="BQ13" s="53" t="e">
        <f t="shared" ca="1" si="94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4"/>
        <v>#N/A</v>
      </c>
      <c r="BT13" s="53" t="e">
        <f t="shared" ca="1" si="94"/>
        <v>#N/A</v>
      </c>
      <c r="BU13" s="53" t="e">
        <f t="shared" ref="BU13:EF13" ca="1" si="95">IF(ISNA(BT5),NA(),IF(BU4&lt;$C$10,(BU5/OFFSET(BU5,0,-BU4))^(1/(BU4)),(BU5/OFFSET(BU5,0,-$C$10))^(1/$C$10))-1)</f>
        <v>#N/A</v>
      </c>
      <c r="BV13" s="53" t="e">
        <f t="shared" ca="1" si="95"/>
        <v>#N/A</v>
      </c>
      <c r="BW13" s="53" t="e">
        <f t="shared" ca="1" si="95"/>
        <v>#N/A</v>
      </c>
      <c r="BX13" s="53" t="e">
        <f t="shared" ca="1" si="95"/>
        <v>#N/A</v>
      </c>
      <c r="BY13" s="53" t="e">
        <f t="shared" ca="1" si="95"/>
        <v>#N/A</v>
      </c>
      <c r="BZ13" s="53" t="e">
        <f t="shared" ca="1" si="95"/>
        <v>#N/A</v>
      </c>
      <c r="CA13" s="53" t="e">
        <f t="shared" ca="1" si="95"/>
        <v>#N/A</v>
      </c>
      <c r="CB13" s="53" t="e">
        <f t="shared" ca="1" si="95"/>
        <v>#N/A</v>
      </c>
      <c r="CC13" s="53" t="e">
        <f t="shared" ca="1" si="95"/>
        <v>#N/A</v>
      </c>
      <c r="CD13" s="53" t="e">
        <f t="shared" ca="1" si="95"/>
        <v>#N/A</v>
      </c>
      <c r="CE13" s="53" t="e">
        <f t="shared" ca="1" si="95"/>
        <v>#N/A</v>
      </c>
      <c r="CF13" s="53" t="e">
        <f t="shared" ca="1" si="95"/>
        <v>#N/A</v>
      </c>
      <c r="CG13" s="53" t="e">
        <f t="shared" ca="1" si="95"/>
        <v>#N/A</v>
      </c>
      <c r="CH13" s="53" t="e">
        <f t="shared" ca="1" si="95"/>
        <v>#N/A</v>
      </c>
      <c r="CI13" s="53" t="e">
        <f t="shared" ca="1" si="95"/>
        <v>#N/A</v>
      </c>
      <c r="CJ13" s="53" t="e">
        <f t="shared" ca="1" si="95"/>
        <v>#N/A</v>
      </c>
      <c r="CK13" s="53" t="e">
        <f t="shared" ca="1" si="95"/>
        <v>#N/A</v>
      </c>
      <c r="CL13" s="53" t="e">
        <f t="shared" ca="1" si="95"/>
        <v>#N/A</v>
      </c>
      <c r="CM13" s="53" t="e">
        <f t="shared" ca="1" si="95"/>
        <v>#N/A</v>
      </c>
      <c r="CN13" s="53" t="e">
        <f t="shared" ca="1" si="95"/>
        <v>#N/A</v>
      </c>
      <c r="CO13" s="53" t="e">
        <f t="shared" ca="1" si="95"/>
        <v>#N/A</v>
      </c>
      <c r="CP13" s="53" t="e">
        <f t="shared" ca="1" si="95"/>
        <v>#N/A</v>
      </c>
      <c r="CQ13" s="53" t="e">
        <f t="shared" ca="1" si="95"/>
        <v>#N/A</v>
      </c>
      <c r="CR13" s="53" t="e">
        <f t="shared" ca="1" si="95"/>
        <v>#N/A</v>
      </c>
      <c r="CS13" s="53" t="e">
        <f t="shared" ca="1" si="95"/>
        <v>#N/A</v>
      </c>
      <c r="CT13" s="53" t="e">
        <f t="shared" ca="1" si="95"/>
        <v>#N/A</v>
      </c>
      <c r="CU13" s="53" t="e">
        <f t="shared" ca="1" si="95"/>
        <v>#N/A</v>
      </c>
      <c r="CV13" s="53" t="e">
        <f t="shared" ca="1" si="95"/>
        <v>#N/A</v>
      </c>
      <c r="CW13" s="53" t="e">
        <f t="shared" ca="1" si="95"/>
        <v>#N/A</v>
      </c>
      <c r="CX13" s="53" t="e">
        <f t="shared" ca="1" si="95"/>
        <v>#N/A</v>
      </c>
      <c r="CY13" s="53" t="e">
        <f t="shared" ca="1" si="95"/>
        <v>#N/A</v>
      </c>
      <c r="CZ13" s="53" t="e">
        <f t="shared" ca="1" si="95"/>
        <v>#N/A</v>
      </c>
      <c r="DA13" s="53" t="e">
        <f t="shared" ca="1" si="95"/>
        <v>#N/A</v>
      </c>
      <c r="DB13" s="53" t="e">
        <f t="shared" ca="1" si="95"/>
        <v>#N/A</v>
      </c>
      <c r="DC13" s="53" t="e">
        <f t="shared" ca="1" si="95"/>
        <v>#N/A</v>
      </c>
      <c r="DD13" s="53" t="e">
        <f t="shared" ca="1" si="95"/>
        <v>#N/A</v>
      </c>
      <c r="DE13" s="53" t="e">
        <f t="shared" ca="1" si="95"/>
        <v>#N/A</v>
      </c>
      <c r="DF13" s="53" t="e">
        <f t="shared" ca="1" si="95"/>
        <v>#N/A</v>
      </c>
      <c r="DG13" s="53" t="e">
        <f t="shared" ca="1" si="95"/>
        <v>#N/A</v>
      </c>
      <c r="DH13" s="53" t="e">
        <f t="shared" ca="1" si="95"/>
        <v>#N/A</v>
      </c>
      <c r="DI13" s="53" t="e">
        <f t="shared" ca="1" si="95"/>
        <v>#N/A</v>
      </c>
      <c r="DJ13" s="53" t="e">
        <f t="shared" ca="1" si="95"/>
        <v>#N/A</v>
      </c>
      <c r="DK13" s="53" t="e">
        <f t="shared" ca="1" si="95"/>
        <v>#N/A</v>
      </c>
      <c r="DL13" s="53" t="e">
        <f t="shared" ca="1" si="95"/>
        <v>#N/A</v>
      </c>
      <c r="DM13" s="53" t="e">
        <f t="shared" ca="1" si="95"/>
        <v>#N/A</v>
      </c>
      <c r="DN13" s="53" t="e">
        <f t="shared" ca="1" si="95"/>
        <v>#N/A</v>
      </c>
      <c r="DO13" s="53" t="e">
        <f t="shared" ca="1" si="95"/>
        <v>#N/A</v>
      </c>
      <c r="DP13" s="53" t="e">
        <f t="shared" ca="1" si="95"/>
        <v>#N/A</v>
      </c>
      <c r="DQ13" s="53" t="e">
        <f t="shared" ca="1" si="95"/>
        <v>#N/A</v>
      </c>
      <c r="DR13" s="53" t="e">
        <f t="shared" ca="1" si="95"/>
        <v>#N/A</v>
      </c>
      <c r="DS13" s="53" t="e">
        <f t="shared" ca="1" si="95"/>
        <v>#N/A</v>
      </c>
      <c r="DT13" s="53" t="e">
        <f t="shared" ca="1" si="95"/>
        <v>#N/A</v>
      </c>
      <c r="DU13" s="53" t="e">
        <f t="shared" ca="1" si="95"/>
        <v>#N/A</v>
      </c>
      <c r="DV13" s="53" t="e">
        <f t="shared" ca="1" si="95"/>
        <v>#N/A</v>
      </c>
      <c r="DW13" s="53" t="e">
        <f t="shared" ca="1" si="95"/>
        <v>#N/A</v>
      </c>
      <c r="DX13" s="53" t="e">
        <f t="shared" ca="1" si="95"/>
        <v>#N/A</v>
      </c>
      <c r="DY13" s="53" t="e">
        <f t="shared" ca="1" si="95"/>
        <v>#N/A</v>
      </c>
      <c r="DZ13" s="53" t="e">
        <f t="shared" ca="1" si="95"/>
        <v>#N/A</v>
      </c>
      <c r="EA13" s="53" t="e">
        <f t="shared" ca="1" si="95"/>
        <v>#N/A</v>
      </c>
      <c r="EB13" s="53" t="e">
        <f t="shared" ca="1" si="95"/>
        <v>#N/A</v>
      </c>
      <c r="EC13" s="53" t="e">
        <f t="shared" ca="1" si="95"/>
        <v>#N/A</v>
      </c>
      <c r="ED13" s="53" t="e">
        <f t="shared" ca="1" si="95"/>
        <v>#N/A</v>
      </c>
      <c r="EE13" s="53" t="e">
        <f t="shared" ca="1" si="95"/>
        <v>#N/A</v>
      </c>
      <c r="EF13" s="53" t="e">
        <f t="shared" ca="1" si="95"/>
        <v>#N/A</v>
      </c>
      <c r="EG13" s="53" t="e">
        <f t="shared" ref="EG13:GR13" ca="1" si="96">IF(ISNA(EF5),NA(),IF(EG4&lt;$C$10,(EG5/OFFSET(EG5,0,-EG4))^(1/(EG4)),(EG5/OFFSET(EG5,0,-$C$10))^(1/$C$10))-1)</f>
        <v>#N/A</v>
      </c>
      <c r="EH13" s="53" t="e">
        <f t="shared" ca="1" si="96"/>
        <v>#N/A</v>
      </c>
      <c r="EI13" s="53" t="e">
        <f t="shared" ca="1" si="96"/>
        <v>#N/A</v>
      </c>
      <c r="EJ13" s="53" t="e">
        <f t="shared" ca="1" si="96"/>
        <v>#N/A</v>
      </c>
      <c r="EK13" s="53" t="e">
        <f t="shared" ca="1" si="96"/>
        <v>#N/A</v>
      </c>
      <c r="EL13" s="53" t="e">
        <f t="shared" ca="1" si="96"/>
        <v>#N/A</v>
      </c>
      <c r="EM13" s="53" t="e">
        <f t="shared" ca="1" si="96"/>
        <v>#N/A</v>
      </c>
      <c r="EN13" s="53" t="e">
        <f t="shared" ca="1" si="96"/>
        <v>#N/A</v>
      </c>
      <c r="EO13" s="53" t="e">
        <f t="shared" ca="1" si="96"/>
        <v>#N/A</v>
      </c>
      <c r="EP13" s="53" t="e">
        <f t="shared" ca="1" si="96"/>
        <v>#N/A</v>
      </c>
      <c r="EQ13" s="53" t="e">
        <f t="shared" ca="1" si="96"/>
        <v>#N/A</v>
      </c>
      <c r="ER13" s="53" t="e">
        <f t="shared" ca="1" si="96"/>
        <v>#N/A</v>
      </c>
      <c r="ES13" s="53" t="e">
        <f t="shared" ca="1" si="96"/>
        <v>#N/A</v>
      </c>
      <c r="ET13" s="53" t="e">
        <f t="shared" ca="1" si="96"/>
        <v>#N/A</v>
      </c>
      <c r="EU13" s="53" t="e">
        <f t="shared" ca="1" si="96"/>
        <v>#N/A</v>
      </c>
      <c r="EV13" s="53" t="e">
        <f t="shared" ca="1" si="96"/>
        <v>#N/A</v>
      </c>
      <c r="EW13" s="53" t="e">
        <f t="shared" ca="1" si="96"/>
        <v>#N/A</v>
      </c>
      <c r="EX13" s="53" t="e">
        <f t="shared" ca="1" si="96"/>
        <v>#N/A</v>
      </c>
      <c r="EY13" s="53" t="e">
        <f t="shared" ca="1" si="96"/>
        <v>#N/A</v>
      </c>
      <c r="EZ13" s="53" t="e">
        <f t="shared" ca="1" si="96"/>
        <v>#N/A</v>
      </c>
      <c r="FA13" s="53" t="e">
        <f t="shared" ca="1" si="96"/>
        <v>#N/A</v>
      </c>
      <c r="FB13" s="53" t="e">
        <f t="shared" ca="1" si="96"/>
        <v>#N/A</v>
      </c>
      <c r="FC13" s="53" t="e">
        <f t="shared" ca="1" si="96"/>
        <v>#N/A</v>
      </c>
      <c r="FD13" s="53" t="e">
        <f t="shared" ca="1" si="96"/>
        <v>#N/A</v>
      </c>
      <c r="FE13" s="53" t="e">
        <f t="shared" ca="1" si="96"/>
        <v>#N/A</v>
      </c>
      <c r="FF13" s="53" t="e">
        <f t="shared" ca="1" si="96"/>
        <v>#N/A</v>
      </c>
      <c r="FG13" s="53" t="e">
        <f t="shared" ca="1" si="96"/>
        <v>#N/A</v>
      </c>
      <c r="FH13" s="53" t="e">
        <f t="shared" ca="1" si="96"/>
        <v>#N/A</v>
      </c>
      <c r="FI13" s="53" t="e">
        <f t="shared" ca="1" si="96"/>
        <v>#N/A</v>
      </c>
      <c r="FJ13" s="53" t="e">
        <f t="shared" ca="1" si="96"/>
        <v>#N/A</v>
      </c>
      <c r="FK13" s="53" t="e">
        <f t="shared" ca="1" si="96"/>
        <v>#N/A</v>
      </c>
      <c r="FL13" s="53" t="e">
        <f t="shared" ca="1" si="96"/>
        <v>#N/A</v>
      </c>
      <c r="FM13" s="53" t="e">
        <f t="shared" ca="1" si="96"/>
        <v>#N/A</v>
      </c>
      <c r="FN13" s="53" t="e">
        <f t="shared" ca="1" si="96"/>
        <v>#N/A</v>
      </c>
      <c r="FO13" s="53" t="e">
        <f t="shared" ca="1" si="96"/>
        <v>#N/A</v>
      </c>
      <c r="FP13" s="53" t="e">
        <f t="shared" ca="1" si="96"/>
        <v>#N/A</v>
      </c>
      <c r="FQ13" s="53" t="e">
        <f t="shared" ca="1" si="96"/>
        <v>#N/A</v>
      </c>
      <c r="FR13" s="53" t="e">
        <f t="shared" ca="1" si="96"/>
        <v>#N/A</v>
      </c>
      <c r="FS13" s="53" t="e">
        <f t="shared" ca="1" si="96"/>
        <v>#N/A</v>
      </c>
      <c r="FT13" s="53" t="e">
        <f t="shared" ca="1" si="96"/>
        <v>#N/A</v>
      </c>
      <c r="FU13" s="53" t="e">
        <f t="shared" ca="1" si="96"/>
        <v>#N/A</v>
      </c>
      <c r="FV13" s="53" t="e">
        <f t="shared" ca="1" si="96"/>
        <v>#N/A</v>
      </c>
      <c r="FW13" s="53" t="e">
        <f t="shared" ca="1" si="96"/>
        <v>#N/A</v>
      </c>
      <c r="FX13" s="53" t="e">
        <f t="shared" ca="1" si="96"/>
        <v>#N/A</v>
      </c>
      <c r="FY13" s="53" t="e">
        <f t="shared" ca="1" si="96"/>
        <v>#N/A</v>
      </c>
      <c r="FZ13" s="53" t="e">
        <f t="shared" ca="1" si="96"/>
        <v>#N/A</v>
      </c>
      <c r="GA13" s="53" t="e">
        <f t="shared" ca="1" si="96"/>
        <v>#N/A</v>
      </c>
      <c r="GB13" s="53" t="e">
        <f t="shared" ca="1" si="96"/>
        <v>#N/A</v>
      </c>
      <c r="GC13" s="53" t="e">
        <f t="shared" ca="1" si="96"/>
        <v>#N/A</v>
      </c>
      <c r="GD13" s="53" t="e">
        <f t="shared" ca="1" si="96"/>
        <v>#N/A</v>
      </c>
      <c r="GE13" s="53" t="e">
        <f t="shared" ca="1" si="96"/>
        <v>#N/A</v>
      </c>
      <c r="GF13" s="53" t="e">
        <f t="shared" ca="1" si="96"/>
        <v>#N/A</v>
      </c>
      <c r="GG13" s="53" t="e">
        <f t="shared" ca="1" si="96"/>
        <v>#N/A</v>
      </c>
      <c r="GH13" s="53" t="e">
        <f t="shared" ca="1" si="96"/>
        <v>#N/A</v>
      </c>
      <c r="GI13" s="53" t="e">
        <f t="shared" ca="1" si="96"/>
        <v>#N/A</v>
      </c>
      <c r="GJ13" s="53" t="e">
        <f t="shared" ca="1" si="96"/>
        <v>#N/A</v>
      </c>
      <c r="GK13" s="53" t="e">
        <f t="shared" ca="1" si="96"/>
        <v>#N/A</v>
      </c>
      <c r="GL13" s="53" t="e">
        <f t="shared" ca="1" si="96"/>
        <v>#N/A</v>
      </c>
      <c r="GM13" s="53" t="e">
        <f t="shared" ca="1" si="96"/>
        <v>#N/A</v>
      </c>
      <c r="GN13" s="53" t="e">
        <f t="shared" ca="1" si="96"/>
        <v>#N/A</v>
      </c>
      <c r="GO13" s="53" t="e">
        <f t="shared" ca="1" si="96"/>
        <v>#N/A</v>
      </c>
      <c r="GP13" s="53" t="e">
        <f t="shared" ca="1" si="96"/>
        <v>#N/A</v>
      </c>
      <c r="GQ13" s="53" t="e">
        <f t="shared" ca="1" si="96"/>
        <v>#N/A</v>
      </c>
      <c r="GR13" s="53" t="e">
        <f t="shared" ca="1" si="96"/>
        <v>#N/A</v>
      </c>
      <c r="GS13" s="53" t="e">
        <f t="shared" ref="GS13:IN13" ca="1" si="97">IF(ISNA(GR5),NA(),IF(GS4&lt;$C$10,(GS5/OFFSET(GS5,0,-GS4))^(1/(GS4)),(GS5/OFFSET(GS5,0,-$C$10))^(1/$C$10))-1)</f>
        <v>#N/A</v>
      </c>
      <c r="GT13" s="53" t="e">
        <f t="shared" ca="1" si="97"/>
        <v>#N/A</v>
      </c>
      <c r="GU13" s="53" t="e">
        <f t="shared" ca="1" si="97"/>
        <v>#N/A</v>
      </c>
      <c r="GV13" s="53" t="e">
        <f t="shared" ca="1" si="97"/>
        <v>#N/A</v>
      </c>
      <c r="GW13" s="53" t="e">
        <f t="shared" ca="1" si="97"/>
        <v>#N/A</v>
      </c>
      <c r="GX13" s="53" t="e">
        <f t="shared" ca="1" si="97"/>
        <v>#N/A</v>
      </c>
      <c r="GY13" s="53" t="e">
        <f t="shared" ca="1" si="97"/>
        <v>#N/A</v>
      </c>
      <c r="GZ13" s="53" t="e">
        <f t="shared" ca="1" si="97"/>
        <v>#N/A</v>
      </c>
      <c r="HA13" s="53" t="e">
        <f t="shared" ca="1" si="97"/>
        <v>#N/A</v>
      </c>
      <c r="HB13" s="53" t="e">
        <f t="shared" ca="1" si="97"/>
        <v>#N/A</v>
      </c>
      <c r="HC13" s="53" t="e">
        <f t="shared" ca="1" si="97"/>
        <v>#N/A</v>
      </c>
      <c r="HD13" s="53" t="e">
        <f t="shared" ca="1" si="97"/>
        <v>#N/A</v>
      </c>
      <c r="HE13" s="53" t="e">
        <f t="shared" ca="1" si="97"/>
        <v>#N/A</v>
      </c>
      <c r="HF13" s="53" t="e">
        <f t="shared" ca="1" si="97"/>
        <v>#N/A</v>
      </c>
      <c r="HG13" s="53" t="e">
        <f t="shared" ca="1" si="97"/>
        <v>#N/A</v>
      </c>
      <c r="HH13" s="53" t="e">
        <f t="shared" ca="1" si="97"/>
        <v>#N/A</v>
      </c>
      <c r="HI13" s="53" t="e">
        <f t="shared" ca="1" si="97"/>
        <v>#N/A</v>
      </c>
      <c r="HJ13" s="53" t="e">
        <f t="shared" ca="1" si="97"/>
        <v>#N/A</v>
      </c>
      <c r="HK13" s="53" t="e">
        <f t="shared" ca="1" si="97"/>
        <v>#N/A</v>
      </c>
      <c r="HL13" s="53" t="e">
        <f t="shared" ca="1" si="97"/>
        <v>#N/A</v>
      </c>
      <c r="HM13" s="53" t="e">
        <f t="shared" ca="1" si="97"/>
        <v>#N/A</v>
      </c>
      <c r="HN13" s="53" t="e">
        <f t="shared" ca="1" si="97"/>
        <v>#N/A</v>
      </c>
      <c r="HO13" s="53" t="e">
        <f t="shared" ca="1" si="97"/>
        <v>#N/A</v>
      </c>
      <c r="HP13" s="53" t="e">
        <f t="shared" ca="1" si="97"/>
        <v>#N/A</v>
      </c>
      <c r="HQ13" s="53" t="e">
        <f t="shared" ca="1" si="97"/>
        <v>#N/A</v>
      </c>
      <c r="HR13" s="53" t="e">
        <f t="shared" ca="1" si="97"/>
        <v>#N/A</v>
      </c>
      <c r="HS13" s="53" t="e">
        <f t="shared" ca="1" si="97"/>
        <v>#N/A</v>
      </c>
      <c r="HT13" s="53" t="e">
        <f t="shared" ca="1" si="97"/>
        <v>#N/A</v>
      </c>
      <c r="HU13" s="53" t="e">
        <f t="shared" ca="1" si="97"/>
        <v>#N/A</v>
      </c>
      <c r="HV13" s="53" t="e">
        <f t="shared" ca="1" si="97"/>
        <v>#N/A</v>
      </c>
      <c r="HW13" s="53" t="e">
        <f t="shared" ca="1" si="97"/>
        <v>#N/A</v>
      </c>
      <c r="HX13" s="53" t="e">
        <f t="shared" ca="1" si="97"/>
        <v>#N/A</v>
      </c>
      <c r="HY13" s="53" t="e">
        <f t="shared" ca="1" si="97"/>
        <v>#N/A</v>
      </c>
      <c r="HZ13" s="53" t="e">
        <f t="shared" ca="1" si="97"/>
        <v>#N/A</v>
      </c>
      <c r="IA13" s="53" t="e">
        <f t="shared" ca="1" si="97"/>
        <v>#N/A</v>
      </c>
      <c r="IB13" s="53" t="e">
        <f t="shared" ca="1" si="97"/>
        <v>#N/A</v>
      </c>
      <c r="IC13" s="53" t="e">
        <f t="shared" ca="1" si="97"/>
        <v>#N/A</v>
      </c>
      <c r="ID13" s="53" t="e">
        <f t="shared" ca="1" si="97"/>
        <v>#N/A</v>
      </c>
      <c r="IE13" s="53" t="e">
        <f t="shared" ca="1" si="97"/>
        <v>#N/A</v>
      </c>
      <c r="IF13" s="53" t="e">
        <f t="shared" ca="1" si="97"/>
        <v>#N/A</v>
      </c>
      <c r="IG13" s="53" t="e">
        <f t="shared" ca="1" si="97"/>
        <v>#N/A</v>
      </c>
      <c r="IH13" s="53" t="e">
        <f t="shared" ca="1" si="97"/>
        <v>#N/A</v>
      </c>
      <c r="II13" s="53" t="e">
        <f t="shared" ca="1" si="97"/>
        <v>#N/A</v>
      </c>
      <c r="IJ13" s="53" t="e">
        <f t="shared" ca="1" si="97"/>
        <v>#N/A</v>
      </c>
      <c r="IK13" s="53" t="e">
        <f t="shared" ca="1" si="97"/>
        <v>#N/A</v>
      </c>
      <c r="IL13" s="53" t="e">
        <f t="shared" ca="1" si="97"/>
        <v>#N/A</v>
      </c>
      <c r="IM13" s="53" t="e">
        <f t="shared" ca="1" si="97"/>
        <v>#N/A</v>
      </c>
      <c r="IN13" s="53" t="e">
        <f t="shared" ca="1" si="97"/>
        <v>#N/A</v>
      </c>
    </row>
    <row r="14" spans="2:248" x14ac:dyDescent="0.3">
      <c r="B14" s="19" t="s">
        <v>451</v>
      </c>
      <c r="C14" s="21">
        <f>C4*(1+C12)</f>
        <v>81336.947094877498</v>
      </c>
      <c r="F14" s="19" t="s">
        <v>599</v>
      </c>
      <c r="G14" s="53">
        <f ca="1">H14</f>
        <v>8.6206896551724199E-2</v>
      </c>
      <c r="H14" s="53">
        <f ca="1">IF(ISNA(G8),NA(),IF(H4&lt;$C$10,(H8/OFFSET(H8,0,-H4))^(1/(H4)),(H8/OFFSET(H8,0,-$C$10))^(1/$C$10))-1)</f>
        <v>8.6206896551724199E-2</v>
      </c>
      <c r="I14" s="53">
        <f t="shared" ref="I14:BT14" ca="1" si="98">IF(ISNA(H8),NA(),IF(I4&lt;$C$10,(I8/OFFSET(I8,0,-I4))^(1/(I4)),(I8/OFFSET(I8,0,-$C$10))^(1/$C$10))-1)</f>
        <v>0.13335023652033073</v>
      </c>
      <c r="J14" s="53">
        <f t="shared" ca="1" si="98"/>
        <v>0.26592648405988584</v>
      </c>
      <c r="K14" s="53">
        <f t="shared" ca="1" si="98"/>
        <v>0.26067287282987728</v>
      </c>
      <c r="L14" s="53">
        <f t="shared" ca="1" si="98"/>
        <v>0.25476301165370963</v>
      </c>
      <c r="M14" s="53">
        <f t="shared" ca="1" si="98"/>
        <v>0.28395735412710099</v>
      </c>
      <c r="N14" s="53">
        <f t="shared" ca="1" si="98"/>
        <v>0.30844398958991581</v>
      </c>
      <c r="O14" s="53">
        <f t="shared" ca="1" si="98"/>
        <v>0.27227765670365156</v>
      </c>
      <c r="P14" s="53">
        <f t="shared" ca="1" si="98"/>
        <v>0.30714410479025522</v>
      </c>
      <c r="Q14" s="53">
        <f t="shared" ca="1" si="98"/>
        <v>0.29546077901526324</v>
      </c>
      <c r="R14" s="53">
        <f t="shared" ca="1" si="98"/>
        <v>0.27689596454382936</v>
      </c>
      <c r="S14" s="53">
        <f t="shared" ca="1" si="98"/>
        <v>0.24144530615488025</v>
      </c>
      <c r="T14" s="53">
        <f t="shared" ca="1" si="98"/>
        <v>0.2395835011848042</v>
      </c>
      <c r="U14" s="53">
        <f t="shared" ca="1" si="98"/>
        <v>0.20135828942769152</v>
      </c>
      <c r="V14" s="53">
        <f t="shared" ca="1" si="98"/>
        <v>0.2141948545132113</v>
      </c>
      <c r="W14" s="53">
        <f t="shared" ca="1" si="98"/>
        <v>0.24111365338056512</v>
      </c>
      <c r="X14" s="53">
        <f t="shared" ca="1" si="98"/>
        <v>0.23985998645749285</v>
      </c>
      <c r="Y14" s="53">
        <f t="shared" ca="1" si="98"/>
        <v>0.19864500825295339</v>
      </c>
      <c r="Z14" s="53">
        <f t="shared" ca="1" si="98"/>
        <v>0.19220118521485619</v>
      </c>
      <c r="AA14" s="53">
        <f t="shared" ca="1" si="98"/>
        <v>0.17313028197332891</v>
      </c>
      <c r="AB14" s="53">
        <f t="shared" ca="1" si="98"/>
        <v>0.17191681343557641</v>
      </c>
      <c r="AC14" s="53">
        <f t="shared" ca="1" si="98"/>
        <v>0.20056921893977764</v>
      </c>
      <c r="AD14" s="53">
        <f t="shared" ca="1" si="98"/>
        <v>0.19781643804142401</v>
      </c>
      <c r="AE14" s="53">
        <f t="shared" ca="1" si="98"/>
        <v>0.1791538162033961</v>
      </c>
      <c r="AF14" s="53">
        <f t="shared" ca="1" si="98"/>
        <v>0.17540447242333435</v>
      </c>
      <c r="AG14" s="53">
        <f t="shared" ca="1" si="98"/>
        <v>0.14533250532455866</v>
      </c>
      <c r="AH14" s="53">
        <f t="shared" ca="1" si="98"/>
        <v>0.11975758395317548</v>
      </c>
      <c r="AI14" s="53">
        <f t="shared" ca="1" si="98"/>
        <v>0.12420673998418108</v>
      </c>
      <c r="AJ14" s="53">
        <f t="shared" ca="1" si="98"/>
        <v>0.12563469071114852</v>
      </c>
      <c r="AK14" s="53">
        <f ca="1">IF(ISNA(AJ8),NA(),IF(AK4&lt;$C$10,(AK8/OFFSET(AK8,0,-AK4))^(1/(AK4)),(AK8/OFFSET(AK8,0,-$C$10))^(1/$C$10))-1)</f>
        <v>0.1091097379374022</v>
      </c>
      <c r="AL14" s="53">
        <f t="shared" ca="1" si="98"/>
        <v>0.11424851262840763</v>
      </c>
      <c r="AM14" s="53">
        <f t="shared" ca="1" si="98"/>
        <v>9.1627211055981039E-2</v>
      </c>
      <c r="AN14" s="53">
        <f t="shared" ca="1" si="98"/>
        <v>5.6067929060138466E-2</v>
      </c>
      <c r="AO14" s="53">
        <f t="shared" ca="1" si="98"/>
        <v>5.1973075864344409E-2</v>
      </c>
      <c r="AP14" s="53">
        <f t="shared" ca="1" si="98"/>
        <v>4.9869061759684863E-2</v>
      </c>
      <c r="AQ14" s="53">
        <f t="shared" ca="1" si="98"/>
        <v>5.0620705705623381E-2</v>
      </c>
      <c r="AR14" s="53" t="e">
        <f t="shared" ca="1" si="98"/>
        <v>#N/A</v>
      </c>
      <c r="AS14" s="53" t="e">
        <f t="shared" ca="1" si="98"/>
        <v>#N/A</v>
      </c>
      <c r="AT14" s="53" t="e">
        <f t="shared" ca="1" si="98"/>
        <v>#N/A</v>
      </c>
      <c r="AU14" s="53" t="e">
        <f t="shared" ca="1" si="98"/>
        <v>#N/A</v>
      </c>
      <c r="AV14" s="53" t="e">
        <f t="shared" ca="1" si="98"/>
        <v>#N/A</v>
      </c>
      <c r="AW14" s="53" t="e">
        <f t="shared" ca="1" si="98"/>
        <v>#N/A</v>
      </c>
      <c r="AX14" s="53" t="e">
        <f t="shared" ca="1" si="98"/>
        <v>#N/A</v>
      </c>
      <c r="AY14" s="53" t="e">
        <f t="shared" ca="1" si="98"/>
        <v>#N/A</v>
      </c>
      <c r="AZ14" s="53" t="e">
        <f t="shared" ca="1" si="98"/>
        <v>#N/A</v>
      </c>
      <c r="BA14" s="53" t="e">
        <f t="shared" ca="1" si="98"/>
        <v>#N/A</v>
      </c>
      <c r="BB14" s="53" t="e">
        <f t="shared" ca="1" si="98"/>
        <v>#N/A</v>
      </c>
      <c r="BC14" s="53" t="e">
        <f t="shared" ca="1" si="98"/>
        <v>#N/A</v>
      </c>
      <c r="BD14" s="53" t="e">
        <f t="shared" ca="1" si="98"/>
        <v>#N/A</v>
      </c>
      <c r="BE14" s="53" t="e">
        <f t="shared" ca="1" si="98"/>
        <v>#N/A</v>
      </c>
      <c r="BF14" s="53" t="e">
        <f t="shared" ca="1" si="98"/>
        <v>#N/A</v>
      </c>
      <c r="BG14" s="53" t="e">
        <f t="shared" ca="1" si="98"/>
        <v>#N/A</v>
      </c>
      <c r="BH14" s="53" t="e">
        <f t="shared" ca="1" si="98"/>
        <v>#N/A</v>
      </c>
      <c r="BI14" s="53" t="e">
        <f t="shared" ca="1" si="98"/>
        <v>#N/A</v>
      </c>
      <c r="BJ14" s="53" t="e">
        <f t="shared" ca="1" si="98"/>
        <v>#N/A</v>
      </c>
      <c r="BK14" s="53" t="e">
        <f t="shared" ca="1" si="98"/>
        <v>#N/A</v>
      </c>
      <c r="BL14" s="53" t="e">
        <f t="shared" ca="1" si="98"/>
        <v>#N/A</v>
      </c>
      <c r="BM14" s="53" t="e">
        <f t="shared" ca="1" si="98"/>
        <v>#N/A</v>
      </c>
      <c r="BN14" s="53" t="e">
        <f t="shared" ca="1" si="98"/>
        <v>#N/A</v>
      </c>
      <c r="BO14" s="53" t="e">
        <f t="shared" ca="1" si="98"/>
        <v>#N/A</v>
      </c>
      <c r="BP14" s="53" t="e">
        <f t="shared" ca="1" si="98"/>
        <v>#N/A</v>
      </c>
      <c r="BQ14" s="53" t="e">
        <f t="shared" ca="1" si="98"/>
        <v>#N/A</v>
      </c>
      <c r="BR14" s="53" t="e">
        <f t="shared" ca="1" si="98"/>
        <v>#N/A</v>
      </c>
      <c r="BS14" s="53" t="e">
        <f t="shared" ca="1" si="98"/>
        <v>#N/A</v>
      </c>
      <c r="BT14" s="53" t="e">
        <f t="shared" ca="1" si="98"/>
        <v>#N/A</v>
      </c>
      <c r="BU14" s="53" t="e">
        <f t="shared" ref="BU14:EF14" ca="1" si="99">IF(ISNA(BT8),NA(),IF(BU4&lt;$C$10,(BU8/OFFSET(BU8,0,-BU4))^(1/(BU4)),(BU8/OFFSET(BU8,0,-$C$10))^(1/$C$10))-1)</f>
        <v>#N/A</v>
      </c>
      <c r="BV14" s="53" t="e">
        <f t="shared" ca="1" si="99"/>
        <v>#N/A</v>
      </c>
      <c r="BW14" s="53" t="e">
        <f t="shared" ca="1" si="99"/>
        <v>#N/A</v>
      </c>
      <c r="BX14" s="53" t="e">
        <f t="shared" ca="1" si="99"/>
        <v>#N/A</v>
      </c>
      <c r="BY14" s="53" t="e">
        <f t="shared" ca="1" si="99"/>
        <v>#N/A</v>
      </c>
      <c r="BZ14" s="53" t="e">
        <f t="shared" ca="1" si="99"/>
        <v>#N/A</v>
      </c>
      <c r="CA14" s="53" t="e">
        <f t="shared" ca="1" si="99"/>
        <v>#N/A</v>
      </c>
      <c r="CB14" s="53" t="e">
        <f t="shared" ca="1" si="99"/>
        <v>#N/A</v>
      </c>
      <c r="CC14" s="53" t="e">
        <f t="shared" ca="1" si="99"/>
        <v>#N/A</v>
      </c>
      <c r="CD14" s="53" t="e">
        <f t="shared" ca="1" si="99"/>
        <v>#N/A</v>
      </c>
      <c r="CE14" s="53" t="e">
        <f t="shared" ca="1" si="99"/>
        <v>#N/A</v>
      </c>
      <c r="CF14" s="53" t="e">
        <f t="shared" ca="1" si="99"/>
        <v>#N/A</v>
      </c>
      <c r="CG14" s="53" t="e">
        <f t="shared" ca="1" si="99"/>
        <v>#N/A</v>
      </c>
      <c r="CH14" s="53" t="e">
        <f t="shared" ca="1" si="99"/>
        <v>#N/A</v>
      </c>
      <c r="CI14" s="53" t="e">
        <f t="shared" ca="1" si="99"/>
        <v>#N/A</v>
      </c>
      <c r="CJ14" s="53" t="e">
        <f t="shared" ca="1" si="99"/>
        <v>#N/A</v>
      </c>
      <c r="CK14" s="53" t="e">
        <f t="shared" ca="1" si="99"/>
        <v>#N/A</v>
      </c>
      <c r="CL14" s="53" t="e">
        <f t="shared" ca="1" si="99"/>
        <v>#N/A</v>
      </c>
      <c r="CM14" s="53" t="e">
        <f t="shared" ca="1" si="99"/>
        <v>#N/A</v>
      </c>
      <c r="CN14" s="53" t="e">
        <f t="shared" ca="1" si="99"/>
        <v>#N/A</v>
      </c>
      <c r="CO14" s="53" t="e">
        <f t="shared" ca="1" si="99"/>
        <v>#N/A</v>
      </c>
      <c r="CP14" s="53" t="e">
        <f t="shared" ca="1" si="99"/>
        <v>#N/A</v>
      </c>
      <c r="CQ14" s="53" t="e">
        <f t="shared" ca="1" si="99"/>
        <v>#N/A</v>
      </c>
      <c r="CR14" s="53" t="e">
        <f t="shared" ca="1" si="99"/>
        <v>#N/A</v>
      </c>
      <c r="CS14" s="53" t="e">
        <f t="shared" ca="1" si="99"/>
        <v>#N/A</v>
      </c>
      <c r="CT14" s="53" t="e">
        <f t="shared" ca="1" si="99"/>
        <v>#N/A</v>
      </c>
      <c r="CU14" s="53" t="e">
        <f t="shared" ca="1" si="99"/>
        <v>#N/A</v>
      </c>
      <c r="CV14" s="53" t="e">
        <f t="shared" ca="1" si="99"/>
        <v>#N/A</v>
      </c>
      <c r="CW14" s="53" t="e">
        <f t="shared" ca="1" si="99"/>
        <v>#N/A</v>
      </c>
      <c r="CX14" s="53" t="e">
        <f t="shared" ca="1" si="99"/>
        <v>#N/A</v>
      </c>
      <c r="CY14" s="53" t="e">
        <f t="shared" ca="1" si="99"/>
        <v>#N/A</v>
      </c>
      <c r="CZ14" s="53" t="e">
        <f t="shared" ca="1" si="99"/>
        <v>#N/A</v>
      </c>
      <c r="DA14" s="53" t="e">
        <f t="shared" ca="1" si="99"/>
        <v>#N/A</v>
      </c>
      <c r="DB14" s="53" t="e">
        <f t="shared" ca="1" si="99"/>
        <v>#N/A</v>
      </c>
      <c r="DC14" s="53" t="e">
        <f t="shared" ca="1" si="99"/>
        <v>#N/A</v>
      </c>
      <c r="DD14" s="53" t="e">
        <f t="shared" ca="1" si="99"/>
        <v>#N/A</v>
      </c>
      <c r="DE14" s="53" t="e">
        <f t="shared" ca="1" si="99"/>
        <v>#N/A</v>
      </c>
      <c r="DF14" s="53" t="e">
        <f t="shared" ca="1" si="99"/>
        <v>#N/A</v>
      </c>
      <c r="DG14" s="53" t="e">
        <f t="shared" ca="1" si="99"/>
        <v>#N/A</v>
      </c>
      <c r="DH14" s="53" t="e">
        <f t="shared" ca="1" si="99"/>
        <v>#N/A</v>
      </c>
      <c r="DI14" s="53" t="e">
        <f t="shared" ca="1" si="99"/>
        <v>#N/A</v>
      </c>
      <c r="DJ14" s="53" t="e">
        <f t="shared" ca="1" si="99"/>
        <v>#N/A</v>
      </c>
      <c r="DK14" s="53" t="e">
        <f t="shared" ca="1" si="99"/>
        <v>#N/A</v>
      </c>
      <c r="DL14" s="53" t="e">
        <f t="shared" ca="1" si="99"/>
        <v>#N/A</v>
      </c>
      <c r="DM14" s="53" t="e">
        <f t="shared" ca="1" si="99"/>
        <v>#N/A</v>
      </c>
      <c r="DN14" s="53" t="e">
        <f t="shared" ca="1" si="99"/>
        <v>#N/A</v>
      </c>
      <c r="DO14" s="53" t="e">
        <f t="shared" ca="1" si="99"/>
        <v>#N/A</v>
      </c>
      <c r="DP14" s="53" t="e">
        <f t="shared" ca="1" si="99"/>
        <v>#N/A</v>
      </c>
      <c r="DQ14" s="53" t="e">
        <f t="shared" ca="1" si="99"/>
        <v>#N/A</v>
      </c>
      <c r="DR14" s="53" t="e">
        <f t="shared" ca="1" si="99"/>
        <v>#N/A</v>
      </c>
      <c r="DS14" s="53" t="e">
        <f t="shared" ca="1" si="99"/>
        <v>#N/A</v>
      </c>
      <c r="DT14" s="53" t="e">
        <f t="shared" ca="1" si="99"/>
        <v>#N/A</v>
      </c>
      <c r="DU14" s="53" t="e">
        <f t="shared" ca="1" si="99"/>
        <v>#N/A</v>
      </c>
      <c r="DV14" s="53" t="e">
        <f t="shared" ca="1" si="99"/>
        <v>#N/A</v>
      </c>
      <c r="DW14" s="53" t="e">
        <f t="shared" ca="1" si="99"/>
        <v>#N/A</v>
      </c>
      <c r="DX14" s="53" t="e">
        <f t="shared" ca="1" si="99"/>
        <v>#N/A</v>
      </c>
      <c r="DY14" s="53" t="e">
        <f t="shared" ca="1" si="99"/>
        <v>#N/A</v>
      </c>
      <c r="DZ14" s="53" t="e">
        <f t="shared" ca="1" si="99"/>
        <v>#N/A</v>
      </c>
      <c r="EA14" s="53" t="e">
        <f t="shared" ca="1" si="99"/>
        <v>#N/A</v>
      </c>
      <c r="EB14" s="53" t="e">
        <f t="shared" ca="1" si="99"/>
        <v>#N/A</v>
      </c>
      <c r="EC14" s="53" t="e">
        <f t="shared" ca="1" si="99"/>
        <v>#N/A</v>
      </c>
      <c r="ED14" s="53" t="e">
        <f t="shared" ca="1" si="99"/>
        <v>#N/A</v>
      </c>
      <c r="EE14" s="53" t="e">
        <f t="shared" ca="1" si="99"/>
        <v>#N/A</v>
      </c>
      <c r="EF14" s="53" t="e">
        <f t="shared" ca="1" si="99"/>
        <v>#N/A</v>
      </c>
      <c r="EG14" s="53" t="e">
        <f t="shared" ref="EG14:GR14" ca="1" si="100">IF(ISNA(EF8),NA(),IF(EG4&lt;$C$10,(EG8/OFFSET(EG8,0,-EG4))^(1/(EG4)),(EG8/OFFSET(EG8,0,-$C$10))^(1/$C$10))-1)</f>
        <v>#N/A</v>
      </c>
      <c r="EH14" s="53" t="e">
        <f t="shared" ca="1" si="100"/>
        <v>#N/A</v>
      </c>
      <c r="EI14" s="53" t="e">
        <f t="shared" ca="1" si="100"/>
        <v>#N/A</v>
      </c>
      <c r="EJ14" s="53" t="e">
        <f t="shared" ca="1" si="100"/>
        <v>#N/A</v>
      </c>
      <c r="EK14" s="53" t="e">
        <f t="shared" ca="1" si="100"/>
        <v>#N/A</v>
      </c>
      <c r="EL14" s="53" t="e">
        <f t="shared" ca="1" si="100"/>
        <v>#N/A</v>
      </c>
      <c r="EM14" s="53" t="e">
        <f t="shared" ca="1" si="100"/>
        <v>#N/A</v>
      </c>
      <c r="EN14" s="53" t="e">
        <f t="shared" ca="1" si="100"/>
        <v>#N/A</v>
      </c>
      <c r="EO14" s="53" t="e">
        <f t="shared" ca="1" si="100"/>
        <v>#N/A</v>
      </c>
      <c r="EP14" s="53" t="e">
        <f t="shared" ca="1" si="100"/>
        <v>#N/A</v>
      </c>
      <c r="EQ14" s="53" t="e">
        <f t="shared" ca="1" si="100"/>
        <v>#N/A</v>
      </c>
      <c r="ER14" s="53" t="e">
        <f t="shared" ca="1" si="100"/>
        <v>#N/A</v>
      </c>
      <c r="ES14" s="53" t="e">
        <f t="shared" ca="1" si="100"/>
        <v>#N/A</v>
      </c>
      <c r="ET14" s="53" t="e">
        <f t="shared" ca="1" si="100"/>
        <v>#N/A</v>
      </c>
      <c r="EU14" s="53" t="e">
        <f t="shared" ca="1" si="100"/>
        <v>#N/A</v>
      </c>
      <c r="EV14" s="53" t="e">
        <f t="shared" ca="1" si="100"/>
        <v>#N/A</v>
      </c>
      <c r="EW14" s="53" t="e">
        <f t="shared" ca="1" si="100"/>
        <v>#N/A</v>
      </c>
      <c r="EX14" s="53" t="e">
        <f t="shared" ca="1" si="100"/>
        <v>#N/A</v>
      </c>
      <c r="EY14" s="53" t="e">
        <f t="shared" ca="1" si="100"/>
        <v>#N/A</v>
      </c>
      <c r="EZ14" s="53" t="e">
        <f t="shared" ca="1" si="100"/>
        <v>#N/A</v>
      </c>
      <c r="FA14" s="53" t="e">
        <f t="shared" ca="1" si="100"/>
        <v>#N/A</v>
      </c>
      <c r="FB14" s="53" t="e">
        <f t="shared" ca="1" si="100"/>
        <v>#N/A</v>
      </c>
      <c r="FC14" s="53" t="e">
        <f t="shared" ca="1" si="100"/>
        <v>#N/A</v>
      </c>
      <c r="FD14" s="53" t="e">
        <f t="shared" ca="1" si="100"/>
        <v>#N/A</v>
      </c>
      <c r="FE14" s="53" t="e">
        <f t="shared" ca="1" si="100"/>
        <v>#N/A</v>
      </c>
      <c r="FF14" s="53" t="e">
        <f t="shared" ca="1" si="100"/>
        <v>#N/A</v>
      </c>
      <c r="FG14" s="53" t="e">
        <f t="shared" ca="1" si="100"/>
        <v>#N/A</v>
      </c>
      <c r="FH14" s="53" t="e">
        <f t="shared" ca="1" si="100"/>
        <v>#N/A</v>
      </c>
      <c r="FI14" s="53" t="e">
        <f t="shared" ca="1" si="100"/>
        <v>#N/A</v>
      </c>
      <c r="FJ14" s="53" t="e">
        <f t="shared" ca="1" si="100"/>
        <v>#N/A</v>
      </c>
      <c r="FK14" s="53" t="e">
        <f t="shared" ca="1" si="100"/>
        <v>#N/A</v>
      </c>
      <c r="FL14" s="53" t="e">
        <f t="shared" ca="1" si="100"/>
        <v>#N/A</v>
      </c>
      <c r="FM14" s="53" t="e">
        <f t="shared" ca="1" si="100"/>
        <v>#N/A</v>
      </c>
      <c r="FN14" s="53" t="e">
        <f t="shared" ca="1" si="100"/>
        <v>#N/A</v>
      </c>
      <c r="FO14" s="53" t="e">
        <f t="shared" ca="1" si="100"/>
        <v>#N/A</v>
      </c>
      <c r="FP14" s="53" t="e">
        <f t="shared" ca="1" si="100"/>
        <v>#N/A</v>
      </c>
      <c r="FQ14" s="53" t="e">
        <f t="shared" ca="1" si="100"/>
        <v>#N/A</v>
      </c>
      <c r="FR14" s="53" t="e">
        <f t="shared" ca="1" si="100"/>
        <v>#N/A</v>
      </c>
      <c r="FS14" s="53" t="e">
        <f t="shared" ca="1" si="100"/>
        <v>#N/A</v>
      </c>
      <c r="FT14" s="53" t="e">
        <f t="shared" ca="1" si="100"/>
        <v>#N/A</v>
      </c>
      <c r="FU14" s="53" t="e">
        <f t="shared" ca="1" si="100"/>
        <v>#N/A</v>
      </c>
      <c r="FV14" s="53" t="e">
        <f t="shared" ca="1" si="100"/>
        <v>#N/A</v>
      </c>
      <c r="FW14" s="53" t="e">
        <f t="shared" ca="1" si="100"/>
        <v>#N/A</v>
      </c>
      <c r="FX14" s="53" t="e">
        <f t="shared" ca="1" si="100"/>
        <v>#N/A</v>
      </c>
      <c r="FY14" s="53" t="e">
        <f t="shared" ca="1" si="100"/>
        <v>#N/A</v>
      </c>
      <c r="FZ14" s="53" t="e">
        <f t="shared" ca="1" si="100"/>
        <v>#N/A</v>
      </c>
      <c r="GA14" s="53" t="e">
        <f t="shared" ca="1" si="100"/>
        <v>#N/A</v>
      </c>
      <c r="GB14" s="53" t="e">
        <f t="shared" ca="1" si="100"/>
        <v>#N/A</v>
      </c>
      <c r="GC14" s="53" t="e">
        <f t="shared" ca="1" si="100"/>
        <v>#N/A</v>
      </c>
      <c r="GD14" s="53" t="e">
        <f t="shared" ca="1" si="100"/>
        <v>#N/A</v>
      </c>
      <c r="GE14" s="53" t="e">
        <f t="shared" ca="1" si="100"/>
        <v>#N/A</v>
      </c>
      <c r="GF14" s="53" t="e">
        <f t="shared" ca="1" si="100"/>
        <v>#N/A</v>
      </c>
      <c r="GG14" s="53" t="e">
        <f t="shared" ca="1" si="100"/>
        <v>#N/A</v>
      </c>
      <c r="GH14" s="53" t="e">
        <f t="shared" ca="1" si="100"/>
        <v>#N/A</v>
      </c>
      <c r="GI14" s="53" t="e">
        <f t="shared" ca="1" si="100"/>
        <v>#N/A</v>
      </c>
      <c r="GJ14" s="53" t="e">
        <f t="shared" ca="1" si="100"/>
        <v>#N/A</v>
      </c>
      <c r="GK14" s="53" t="e">
        <f t="shared" ca="1" si="100"/>
        <v>#N/A</v>
      </c>
      <c r="GL14" s="53" t="e">
        <f t="shared" ca="1" si="100"/>
        <v>#N/A</v>
      </c>
      <c r="GM14" s="53" t="e">
        <f t="shared" ca="1" si="100"/>
        <v>#N/A</v>
      </c>
      <c r="GN14" s="53" t="e">
        <f t="shared" ca="1" si="100"/>
        <v>#N/A</v>
      </c>
      <c r="GO14" s="53" t="e">
        <f t="shared" ca="1" si="100"/>
        <v>#N/A</v>
      </c>
      <c r="GP14" s="53" t="e">
        <f t="shared" ca="1" si="100"/>
        <v>#N/A</v>
      </c>
      <c r="GQ14" s="53" t="e">
        <f t="shared" ca="1" si="100"/>
        <v>#N/A</v>
      </c>
      <c r="GR14" s="53" t="e">
        <f t="shared" ca="1" si="100"/>
        <v>#N/A</v>
      </c>
      <c r="GS14" s="53" t="e">
        <f t="shared" ref="GS14:IN14" ca="1" si="101">IF(ISNA(GR8),NA(),IF(GS4&lt;$C$10,(GS8/OFFSET(GS8,0,-GS4))^(1/(GS4)),(GS8/OFFSET(GS8,0,-$C$10))^(1/$C$10))-1)</f>
        <v>#N/A</v>
      </c>
      <c r="GT14" s="53" t="e">
        <f t="shared" ca="1" si="101"/>
        <v>#N/A</v>
      </c>
      <c r="GU14" s="53" t="e">
        <f t="shared" ca="1" si="101"/>
        <v>#N/A</v>
      </c>
      <c r="GV14" s="53" t="e">
        <f t="shared" ca="1" si="101"/>
        <v>#N/A</v>
      </c>
      <c r="GW14" s="53" t="e">
        <f t="shared" ca="1" si="101"/>
        <v>#N/A</v>
      </c>
      <c r="GX14" s="53" t="e">
        <f t="shared" ca="1" si="101"/>
        <v>#N/A</v>
      </c>
      <c r="GY14" s="53" t="e">
        <f t="shared" ca="1" si="101"/>
        <v>#N/A</v>
      </c>
      <c r="GZ14" s="53" t="e">
        <f t="shared" ca="1" si="101"/>
        <v>#N/A</v>
      </c>
      <c r="HA14" s="53" t="e">
        <f t="shared" ca="1" si="101"/>
        <v>#N/A</v>
      </c>
      <c r="HB14" s="53" t="e">
        <f t="shared" ca="1" si="101"/>
        <v>#N/A</v>
      </c>
      <c r="HC14" s="53" t="e">
        <f t="shared" ca="1" si="101"/>
        <v>#N/A</v>
      </c>
      <c r="HD14" s="53" t="e">
        <f t="shared" ca="1" si="101"/>
        <v>#N/A</v>
      </c>
      <c r="HE14" s="53" t="e">
        <f t="shared" ca="1" si="101"/>
        <v>#N/A</v>
      </c>
      <c r="HF14" s="53" t="e">
        <f t="shared" ca="1" si="101"/>
        <v>#N/A</v>
      </c>
      <c r="HG14" s="53" t="e">
        <f t="shared" ca="1" si="101"/>
        <v>#N/A</v>
      </c>
      <c r="HH14" s="53" t="e">
        <f t="shared" ca="1" si="101"/>
        <v>#N/A</v>
      </c>
      <c r="HI14" s="53" t="e">
        <f t="shared" ca="1" si="101"/>
        <v>#N/A</v>
      </c>
      <c r="HJ14" s="53" t="e">
        <f t="shared" ca="1" si="101"/>
        <v>#N/A</v>
      </c>
      <c r="HK14" s="53" t="e">
        <f t="shared" ca="1" si="101"/>
        <v>#N/A</v>
      </c>
      <c r="HL14" s="53" t="e">
        <f t="shared" ca="1" si="101"/>
        <v>#N/A</v>
      </c>
      <c r="HM14" s="53" t="e">
        <f t="shared" ca="1" si="101"/>
        <v>#N/A</v>
      </c>
      <c r="HN14" s="53" t="e">
        <f t="shared" ca="1" si="101"/>
        <v>#N/A</v>
      </c>
      <c r="HO14" s="53" t="e">
        <f t="shared" ca="1" si="101"/>
        <v>#N/A</v>
      </c>
      <c r="HP14" s="53" t="e">
        <f t="shared" ca="1" si="101"/>
        <v>#N/A</v>
      </c>
      <c r="HQ14" s="53" t="e">
        <f t="shared" ca="1" si="101"/>
        <v>#N/A</v>
      </c>
      <c r="HR14" s="53" t="e">
        <f t="shared" ca="1" si="101"/>
        <v>#N/A</v>
      </c>
      <c r="HS14" s="53" t="e">
        <f t="shared" ca="1" si="101"/>
        <v>#N/A</v>
      </c>
      <c r="HT14" s="53" t="e">
        <f t="shared" ca="1" si="101"/>
        <v>#N/A</v>
      </c>
      <c r="HU14" s="53" t="e">
        <f t="shared" ca="1" si="101"/>
        <v>#N/A</v>
      </c>
      <c r="HV14" s="53" t="e">
        <f t="shared" ca="1" si="101"/>
        <v>#N/A</v>
      </c>
      <c r="HW14" s="53" t="e">
        <f t="shared" ca="1" si="101"/>
        <v>#N/A</v>
      </c>
      <c r="HX14" s="53" t="e">
        <f t="shared" ca="1" si="101"/>
        <v>#N/A</v>
      </c>
      <c r="HY14" s="53" t="e">
        <f t="shared" ca="1" si="101"/>
        <v>#N/A</v>
      </c>
      <c r="HZ14" s="53" t="e">
        <f t="shared" ca="1" si="101"/>
        <v>#N/A</v>
      </c>
      <c r="IA14" s="53" t="e">
        <f t="shared" ca="1" si="101"/>
        <v>#N/A</v>
      </c>
      <c r="IB14" s="53" t="e">
        <f t="shared" ca="1" si="101"/>
        <v>#N/A</v>
      </c>
      <c r="IC14" s="53" t="e">
        <f t="shared" ca="1" si="101"/>
        <v>#N/A</v>
      </c>
      <c r="ID14" s="53" t="e">
        <f t="shared" ca="1" si="101"/>
        <v>#N/A</v>
      </c>
      <c r="IE14" s="53" t="e">
        <f t="shared" ca="1" si="101"/>
        <v>#N/A</v>
      </c>
      <c r="IF14" s="53" t="e">
        <f t="shared" ca="1" si="101"/>
        <v>#N/A</v>
      </c>
      <c r="IG14" s="53" t="e">
        <f t="shared" ca="1" si="101"/>
        <v>#N/A</v>
      </c>
      <c r="IH14" s="53" t="e">
        <f t="shared" ca="1" si="101"/>
        <v>#N/A</v>
      </c>
      <c r="II14" s="53" t="e">
        <f t="shared" ca="1" si="101"/>
        <v>#N/A</v>
      </c>
      <c r="IJ14" s="53" t="e">
        <f t="shared" ca="1" si="101"/>
        <v>#N/A</v>
      </c>
      <c r="IK14" s="53" t="e">
        <f t="shared" ca="1" si="101"/>
        <v>#N/A</v>
      </c>
      <c r="IL14" s="53" t="e">
        <f t="shared" ca="1" si="101"/>
        <v>#N/A</v>
      </c>
      <c r="IM14" s="53" t="e">
        <f t="shared" ca="1" si="101"/>
        <v>#N/A</v>
      </c>
      <c r="IN14" s="53" t="e">
        <f t="shared" ca="1" si="101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0.30071711011326319</v>
      </c>
      <c r="E15" s="90"/>
      <c r="F15" s="19" t="s">
        <v>566</v>
      </c>
      <c r="G15" s="53" t="e">
        <f ca="1">H15</f>
        <v>#N/A</v>
      </c>
      <c r="H15" s="53" t="e">
        <f t="shared" ref="H15:BS15" ca="1" si="102">IF(ISNA(G6),NA(),IF(H4-$C$9&lt;$C$10,(H6/OFFSET(H6,0,-H4+$C$9))^(1/(H4-$C$9)),(H6/OFFSET(H6,0,-$C$10))^(1/$C$10))-1)</f>
        <v>#N/A</v>
      </c>
      <c r="I15" s="53" t="e">
        <f t="shared" ca="1" si="102"/>
        <v>#N/A</v>
      </c>
      <c r="J15" s="53" t="e">
        <f t="shared" ca="1" si="102"/>
        <v>#N/A</v>
      </c>
      <c r="K15" s="53" t="e">
        <f t="shared" ca="1" si="102"/>
        <v>#N/A</v>
      </c>
      <c r="L15" s="53" t="e">
        <f t="shared" ca="1" si="102"/>
        <v>#N/A</v>
      </c>
      <c r="M15" s="53" t="e">
        <f t="shared" ca="1" si="102"/>
        <v>#N/A</v>
      </c>
      <c r="N15" s="53">
        <f t="shared" ca="1" si="102"/>
        <v>0.25</v>
      </c>
      <c r="O15" s="53">
        <f t="shared" ca="1" si="102"/>
        <v>0.17260393995585743</v>
      </c>
      <c r="P15" s="53">
        <f t="shared" ca="1" si="102"/>
        <v>0.37946208819056038</v>
      </c>
      <c r="Q15" s="53">
        <f t="shared" ca="1" si="102"/>
        <v>0.44625380425953898</v>
      </c>
      <c r="R15" s="53">
        <f t="shared" ca="1" si="102"/>
        <v>0.47577316159455196</v>
      </c>
      <c r="S15" s="53">
        <f t="shared" ca="1" si="102"/>
        <v>0.47996576656540446</v>
      </c>
      <c r="T15" s="53">
        <f t="shared" ca="1" si="102"/>
        <v>0.56721338021581857</v>
      </c>
      <c r="U15" s="53">
        <f t="shared" ca="1" si="102"/>
        <v>0.45724293460350629</v>
      </c>
      <c r="V15" s="53">
        <f t="shared" ca="1" si="102"/>
        <v>0.3844280551246313</v>
      </c>
      <c r="W15" s="53">
        <f t="shared" ca="1" si="102"/>
        <v>0.33108431554633166</v>
      </c>
      <c r="X15" s="53">
        <f t="shared" ca="1" si="102"/>
        <v>0.31764419159315649</v>
      </c>
      <c r="Y15" s="53">
        <f t="shared" ca="1" si="102"/>
        <v>0.26433216777748192</v>
      </c>
      <c r="Z15" s="53">
        <f t="shared" ca="1" si="102"/>
        <v>0.25110066863380553</v>
      </c>
      <c r="AA15" s="53">
        <f t="shared" ca="1" si="102"/>
        <v>0.21225276364631673</v>
      </c>
      <c r="AB15" s="53">
        <f t="shared" ca="1" si="102"/>
        <v>0.1990641741051542</v>
      </c>
      <c r="AC15" s="53">
        <f t="shared" ca="1" si="102"/>
        <v>0.219627223303684</v>
      </c>
      <c r="AD15" s="53">
        <f t="shared" ca="1" si="102"/>
        <v>0.24892768561407141</v>
      </c>
      <c r="AE15" s="53">
        <f t="shared" ca="1" si="102"/>
        <v>0.23817929415649886</v>
      </c>
      <c r="AF15" s="53">
        <f t="shared" ca="1" si="102"/>
        <v>0.24803917982554546</v>
      </c>
      <c r="AG15" s="53">
        <f t="shared" ca="1" si="102"/>
        <v>0.25322906695391389</v>
      </c>
      <c r="AH15" s="53">
        <f t="shared" ca="1" si="102"/>
        <v>0.2537039239304868</v>
      </c>
      <c r="AI15" s="53">
        <f t="shared" ca="1" si="102"/>
        <v>0.23438238599839045</v>
      </c>
      <c r="AJ15" s="53">
        <f t="shared" ca="1" si="102"/>
        <v>0.24014905621610727</v>
      </c>
      <c r="AK15" s="53">
        <f t="shared" ca="1" si="102"/>
        <v>0.25081000553383781</v>
      </c>
      <c r="AL15" s="53">
        <f t="shared" ca="1" si="102"/>
        <v>0.22484762430866589</v>
      </c>
      <c r="AM15" s="53">
        <f t="shared" ca="1" si="102"/>
        <v>0.17968273930468603</v>
      </c>
      <c r="AN15" s="53">
        <f t="shared" ca="1" si="102"/>
        <v>0.16095729529568481</v>
      </c>
      <c r="AO15" s="53">
        <f t="shared" ca="1" si="102"/>
        <v>0.14514541360157862</v>
      </c>
      <c r="AP15" s="53">
        <f t="shared" ca="1" si="102"/>
        <v>0.13095470904326301</v>
      </c>
      <c r="AQ15" s="53">
        <f t="shared" ca="1" si="102"/>
        <v>0.12667612374240367</v>
      </c>
      <c r="AR15" s="53" t="e">
        <f t="shared" ca="1" si="102"/>
        <v>#N/A</v>
      </c>
      <c r="AS15" s="53" t="e">
        <f t="shared" ca="1" si="102"/>
        <v>#N/A</v>
      </c>
      <c r="AT15" s="53" t="e">
        <f t="shared" ca="1" si="102"/>
        <v>#N/A</v>
      </c>
      <c r="AU15" s="53" t="e">
        <f t="shared" ca="1" si="102"/>
        <v>#N/A</v>
      </c>
      <c r="AV15" s="53" t="e">
        <f t="shared" ca="1" si="102"/>
        <v>#N/A</v>
      </c>
      <c r="AW15" s="53" t="e">
        <f t="shared" ca="1" si="102"/>
        <v>#N/A</v>
      </c>
      <c r="AX15" s="53" t="e">
        <f t="shared" ca="1" si="102"/>
        <v>#N/A</v>
      </c>
      <c r="AY15" s="53" t="e">
        <f t="shared" ca="1" si="102"/>
        <v>#N/A</v>
      </c>
      <c r="AZ15" s="53" t="e">
        <f t="shared" ca="1" si="102"/>
        <v>#N/A</v>
      </c>
      <c r="BA15" s="53" t="e">
        <f t="shared" ca="1" si="102"/>
        <v>#N/A</v>
      </c>
      <c r="BB15" s="53" t="e">
        <f t="shared" ca="1" si="102"/>
        <v>#N/A</v>
      </c>
      <c r="BC15" s="53" t="e">
        <f t="shared" ca="1" si="102"/>
        <v>#N/A</v>
      </c>
      <c r="BD15" s="53" t="e">
        <f t="shared" ca="1" si="102"/>
        <v>#N/A</v>
      </c>
      <c r="BE15" s="53" t="e">
        <f t="shared" ca="1" si="102"/>
        <v>#N/A</v>
      </c>
      <c r="BF15" s="53" t="e">
        <f t="shared" ca="1" si="102"/>
        <v>#N/A</v>
      </c>
      <c r="BG15" s="53" t="e">
        <f t="shared" ca="1" si="102"/>
        <v>#N/A</v>
      </c>
      <c r="BH15" s="53" t="e">
        <f t="shared" ca="1" si="102"/>
        <v>#N/A</v>
      </c>
      <c r="BI15" s="53" t="e">
        <f t="shared" ca="1" si="102"/>
        <v>#N/A</v>
      </c>
      <c r="BJ15" s="53" t="e">
        <f t="shared" ca="1" si="102"/>
        <v>#N/A</v>
      </c>
      <c r="BK15" s="53" t="e">
        <f t="shared" ca="1" si="102"/>
        <v>#N/A</v>
      </c>
      <c r="BL15" s="53" t="e">
        <f t="shared" ca="1" si="102"/>
        <v>#N/A</v>
      </c>
      <c r="BM15" s="53" t="e">
        <f t="shared" ca="1" si="102"/>
        <v>#N/A</v>
      </c>
      <c r="BN15" s="53" t="e">
        <f t="shared" ca="1" si="102"/>
        <v>#N/A</v>
      </c>
      <c r="BO15" s="53" t="e">
        <f t="shared" ca="1" si="102"/>
        <v>#N/A</v>
      </c>
      <c r="BP15" s="53" t="e">
        <f t="shared" ca="1" si="102"/>
        <v>#N/A</v>
      </c>
      <c r="BQ15" s="53" t="e">
        <f t="shared" ca="1" si="102"/>
        <v>#N/A</v>
      </c>
      <c r="BR15" s="53" t="e">
        <f t="shared" ca="1" si="102"/>
        <v>#N/A</v>
      </c>
      <c r="BS15" s="53" t="e">
        <f t="shared" ca="1" si="102"/>
        <v>#N/A</v>
      </c>
      <c r="BT15" s="53" t="e">
        <f t="shared" ref="BT15:EE15" ca="1" si="103">IF(ISNA(BS6),NA(),IF(BT4-$C$9&lt;$C$10,(BT6/OFFSET(BT6,0,-BT4+$C$9))^(1/(BT4-$C$9)),(BT6/OFFSET(BT6,0,-$C$10))^(1/$C$10))-1)</f>
        <v>#N/A</v>
      </c>
      <c r="BU15" s="53" t="e">
        <f t="shared" ca="1" si="103"/>
        <v>#N/A</v>
      </c>
      <c r="BV15" s="53" t="e">
        <f t="shared" ca="1" si="103"/>
        <v>#N/A</v>
      </c>
      <c r="BW15" s="53" t="e">
        <f t="shared" ca="1" si="103"/>
        <v>#N/A</v>
      </c>
      <c r="BX15" s="53" t="e">
        <f t="shared" ca="1" si="103"/>
        <v>#N/A</v>
      </c>
      <c r="BY15" s="53" t="e">
        <f t="shared" ca="1" si="103"/>
        <v>#N/A</v>
      </c>
      <c r="BZ15" s="53" t="e">
        <f t="shared" ca="1" si="103"/>
        <v>#N/A</v>
      </c>
      <c r="CA15" s="53" t="e">
        <f t="shared" ca="1" si="103"/>
        <v>#N/A</v>
      </c>
      <c r="CB15" s="53" t="e">
        <f t="shared" ca="1" si="103"/>
        <v>#N/A</v>
      </c>
      <c r="CC15" s="53" t="e">
        <f t="shared" ca="1" si="103"/>
        <v>#N/A</v>
      </c>
      <c r="CD15" s="53" t="e">
        <f t="shared" ca="1" si="103"/>
        <v>#N/A</v>
      </c>
      <c r="CE15" s="53" t="e">
        <f t="shared" ca="1" si="103"/>
        <v>#N/A</v>
      </c>
      <c r="CF15" s="53" t="e">
        <f t="shared" ca="1" si="103"/>
        <v>#N/A</v>
      </c>
      <c r="CG15" s="53" t="e">
        <f t="shared" ca="1" si="103"/>
        <v>#N/A</v>
      </c>
      <c r="CH15" s="53" t="e">
        <f t="shared" ca="1" si="103"/>
        <v>#N/A</v>
      </c>
      <c r="CI15" s="53" t="e">
        <f t="shared" ca="1" si="103"/>
        <v>#N/A</v>
      </c>
      <c r="CJ15" s="53" t="e">
        <f t="shared" ca="1" si="103"/>
        <v>#N/A</v>
      </c>
      <c r="CK15" s="53" t="e">
        <f t="shared" ca="1" si="103"/>
        <v>#N/A</v>
      </c>
      <c r="CL15" s="53" t="e">
        <f t="shared" ca="1" si="103"/>
        <v>#N/A</v>
      </c>
      <c r="CM15" s="53" t="e">
        <f t="shared" ca="1" si="103"/>
        <v>#N/A</v>
      </c>
      <c r="CN15" s="53" t="e">
        <f t="shared" ca="1" si="103"/>
        <v>#N/A</v>
      </c>
      <c r="CO15" s="53" t="e">
        <f t="shared" ca="1" si="103"/>
        <v>#N/A</v>
      </c>
      <c r="CP15" s="53" t="e">
        <f t="shared" ca="1" si="103"/>
        <v>#N/A</v>
      </c>
      <c r="CQ15" s="53" t="e">
        <f t="shared" ca="1" si="103"/>
        <v>#N/A</v>
      </c>
      <c r="CR15" s="53" t="e">
        <f t="shared" ca="1" si="103"/>
        <v>#N/A</v>
      </c>
      <c r="CS15" s="53" t="e">
        <f t="shared" ca="1" si="103"/>
        <v>#N/A</v>
      </c>
      <c r="CT15" s="53" t="e">
        <f t="shared" ca="1" si="103"/>
        <v>#N/A</v>
      </c>
      <c r="CU15" s="53" t="e">
        <f t="shared" ca="1" si="103"/>
        <v>#N/A</v>
      </c>
      <c r="CV15" s="53" t="e">
        <f t="shared" ca="1" si="103"/>
        <v>#N/A</v>
      </c>
      <c r="CW15" s="53" t="e">
        <f t="shared" ca="1" si="103"/>
        <v>#N/A</v>
      </c>
      <c r="CX15" s="53" t="e">
        <f t="shared" ca="1" si="103"/>
        <v>#N/A</v>
      </c>
      <c r="CY15" s="53" t="e">
        <f t="shared" ca="1" si="103"/>
        <v>#N/A</v>
      </c>
      <c r="CZ15" s="53" t="e">
        <f t="shared" ca="1" si="103"/>
        <v>#N/A</v>
      </c>
      <c r="DA15" s="53" t="e">
        <f t="shared" ca="1" si="103"/>
        <v>#N/A</v>
      </c>
      <c r="DB15" s="53" t="e">
        <f t="shared" ca="1" si="103"/>
        <v>#N/A</v>
      </c>
      <c r="DC15" s="53" t="e">
        <f t="shared" ca="1" si="103"/>
        <v>#N/A</v>
      </c>
      <c r="DD15" s="53" t="e">
        <f t="shared" ca="1" si="103"/>
        <v>#N/A</v>
      </c>
      <c r="DE15" s="53" t="e">
        <f t="shared" ca="1" si="103"/>
        <v>#N/A</v>
      </c>
      <c r="DF15" s="53" t="e">
        <f t="shared" ca="1" si="103"/>
        <v>#N/A</v>
      </c>
      <c r="DG15" s="53" t="e">
        <f t="shared" ca="1" si="103"/>
        <v>#N/A</v>
      </c>
      <c r="DH15" s="53" t="e">
        <f t="shared" ca="1" si="103"/>
        <v>#N/A</v>
      </c>
      <c r="DI15" s="53" t="e">
        <f t="shared" ca="1" si="103"/>
        <v>#N/A</v>
      </c>
      <c r="DJ15" s="53" t="e">
        <f t="shared" ca="1" si="103"/>
        <v>#N/A</v>
      </c>
      <c r="DK15" s="53" t="e">
        <f t="shared" ca="1" si="103"/>
        <v>#N/A</v>
      </c>
      <c r="DL15" s="53" t="e">
        <f t="shared" ca="1" si="103"/>
        <v>#N/A</v>
      </c>
      <c r="DM15" s="53" t="e">
        <f t="shared" ca="1" si="103"/>
        <v>#N/A</v>
      </c>
      <c r="DN15" s="53" t="e">
        <f t="shared" ca="1" si="103"/>
        <v>#N/A</v>
      </c>
      <c r="DO15" s="53" t="e">
        <f t="shared" ca="1" si="103"/>
        <v>#N/A</v>
      </c>
      <c r="DP15" s="53" t="e">
        <f t="shared" ca="1" si="103"/>
        <v>#N/A</v>
      </c>
      <c r="DQ15" s="53" t="e">
        <f t="shared" ca="1" si="103"/>
        <v>#N/A</v>
      </c>
      <c r="DR15" s="53" t="e">
        <f t="shared" ca="1" si="103"/>
        <v>#N/A</v>
      </c>
      <c r="DS15" s="53" t="e">
        <f t="shared" ca="1" si="103"/>
        <v>#N/A</v>
      </c>
      <c r="DT15" s="53" t="e">
        <f t="shared" ca="1" si="103"/>
        <v>#N/A</v>
      </c>
      <c r="DU15" s="53" t="e">
        <f t="shared" ca="1" si="103"/>
        <v>#N/A</v>
      </c>
      <c r="DV15" s="53" t="e">
        <f t="shared" ca="1" si="103"/>
        <v>#N/A</v>
      </c>
      <c r="DW15" s="53" t="e">
        <f t="shared" ca="1" si="103"/>
        <v>#N/A</v>
      </c>
      <c r="DX15" s="53" t="e">
        <f t="shared" ca="1" si="103"/>
        <v>#N/A</v>
      </c>
      <c r="DY15" s="53" t="e">
        <f t="shared" ca="1" si="103"/>
        <v>#N/A</v>
      </c>
      <c r="DZ15" s="53" t="e">
        <f t="shared" ca="1" si="103"/>
        <v>#N/A</v>
      </c>
      <c r="EA15" s="53" t="e">
        <f t="shared" ca="1" si="103"/>
        <v>#N/A</v>
      </c>
      <c r="EB15" s="53" t="e">
        <f t="shared" ca="1" si="103"/>
        <v>#N/A</v>
      </c>
      <c r="EC15" s="53" t="e">
        <f t="shared" ca="1" si="103"/>
        <v>#N/A</v>
      </c>
      <c r="ED15" s="53" t="e">
        <f t="shared" ca="1" si="103"/>
        <v>#N/A</v>
      </c>
      <c r="EE15" s="53" t="e">
        <f t="shared" ca="1" si="103"/>
        <v>#N/A</v>
      </c>
      <c r="EF15" s="53" t="e">
        <f t="shared" ref="EF15:GQ15" ca="1" si="104">IF(ISNA(EE6),NA(),IF(EF4-$C$9&lt;$C$10,(EF6/OFFSET(EF6,0,-EF4+$C$9))^(1/(EF4-$C$9)),(EF6/OFFSET(EF6,0,-$C$10))^(1/$C$10))-1)</f>
        <v>#N/A</v>
      </c>
      <c r="EG15" s="53" t="e">
        <f t="shared" ca="1" si="104"/>
        <v>#N/A</v>
      </c>
      <c r="EH15" s="53" t="e">
        <f t="shared" ca="1" si="104"/>
        <v>#N/A</v>
      </c>
      <c r="EI15" s="53" t="e">
        <f t="shared" ca="1" si="104"/>
        <v>#N/A</v>
      </c>
      <c r="EJ15" s="53" t="e">
        <f t="shared" ca="1" si="104"/>
        <v>#N/A</v>
      </c>
      <c r="EK15" s="53" t="e">
        <f t="shared" ca="1" si="104"/>
        <v>#N/A</v>
      </c>
      <c r="EL15" s="53" t="e">
        <f t="shared" ca="1" si="104"/>
        <v>#N/A</v>
      </c>
      <c r="EM15" s="53" t="e">
        <f t="shared" ca="1" si="104"/>
        <v>#N/A</v>
      </c>
      <c r="EN15" s="53" t="e">
        <f t="shared" ca="1" si="104"/>
        <v>#N/A</v>
      </c>
      <c r="EO15" s="53" t="e">
        <f t="shared" ca="1" si="104"/>
        <v>#N/A</v>
      </c>
      <c r="EP15" s="53" t="e">
        <f t="shared" ca="1" si="104"/>
        <v>#N/A</v>
      </c>
      <c r="EQ15" s="53" t="e">
        <f t="shared" ca="1" si="104"/>
        <v>#N/A</v>
      </c>
      <c r="ER15" s="53" t="e">
        <f t="shared" ca="1" si="104"/>
        <v>#N/A</v>
      </c>
      <c r="ES15" s="53" t="e">
        <f t="shared" ca="1" si="104"/>
        <v>#N/A</v>
      </c>
      <c r="ET15" s="53" t="e">
        <f t="shared" ca="1" si="104"/>
        <v>#N/A</v>
      </c>
      <c r="EU15" s="53" t="e">
        <f t="shared" ca="1" si="104"/>
        <v>#N/A</v>
      </c>
      <c r="EV15" s="53" t="e">
        <f t="shared" ca="1" si="104"/>
        <v>#N/A</v>
      </c>
      <c r="EW15" s="53" t="e">
        <f t="shared" ca="1" si="104"/>
        <v>#N/A</v>
      </c>
      <c r="EX15" s="53" t="e">
        <f t="shared" ca="1" si="104"/>
        <v>#N/A</v>
      </c>
      <c r="EY15" s="53" t="e">
        <f t="shared" ca="1" si="104"/>
        <v>#N/A</v>
      </c>
      <c r="EZ15" s="53" t="e">
        <f t="shared" ca="1" si="104"/>
        <v>#N/A</v>
      </c>
      <c r="FA15" s="53" t="e">
        <f t="shared" ca="1" si="104"/>
        <v>#N/A</v>
      </c>
      <c r="FB15" s="53" t="e">
        <f t="shared" ca="1" si="104"/>
        <v>#N/A</v>
      </c>
      <c r="FC15" s="53" t="e">
        <f t="shared" ca="1" si="104"/>
        <v>#N/A</v>
      </c>
      <c r="FD15" s="53" t="e">
        <f t="shared" ca="1" si="104"/>
        <v>#N/A</v>
      </c>
      <c r="FE15" s="53" t="e">
        <f t="shared" ca="1" si="104"/>
        <v>#N/A</v>
      </c>
      <c r="FF15" s="53" t="e">
        <f t="shared" ca="1" si="104"/>
        <v>#N/A</v>
      </c>
      <c r="FG15" s="53" t="e">
        <f t="shared" ca="1" si="104"/>
        <v>#N/A</v>
      </c>
      <c r="FH15" s="53" t="e">
        <f t="shared" ca="1" si="104"/>
        <v>#N/A</v>
      </c>
      <c r="FI15" s="53" t="e">
        <f t="shared" ca="1" si="104"/>
        <v>#N/A</v>
      </c>
      <c r="FJ15" s="53" t="e">
        <f t="shared" ca="1" si="104"/>
        <v>#N/A</v>
      </c>
      <c r="FK15" s="53" t="e">
        <f t="shared" ca="1" si="104"/>
        <v>#N/A</v>
      </c>
      <c r="FL15" s="53" t="e">
        <f t="shared" ca="1" si="104"/>
        <v>#N/A</v>
      </c>
      <c r="FM15" s="53" t="e">
        <f t="shared" ca="1" si="104"/>
        <v>#N/A</v>
      </c>
      <c r="FN15" s="53" t="e">
        <f t="shared" ca="1" si="104"/>
        <v>#N/A</v>
      </c>
      <c r="FO15" s="53" t="e">
        <f t="shared" ca="1" si="104"/>
        <v>#N/A</v>
      </c>
      <c r="FP15" s="53" t="e">
        <f t="shared" ca="1" si="104"/>
        <v>#N/A</v>
      </c>
      <c r="FQ15" s="53" t="e">
        <f t="shared" ca="1" si="104"/>
        <v>#N/A</v>
      </c>
      <c r="FR15" s="53" t="e">
        <f t="shared" ca="1" si="104"/>
        <v>#N/A</v>
      </c>
      <c r="FS15" s="53" t="e">
        <f t="shared" ca="1" si="104"/>
        <v>#N/A</v>
      </c>
      <c r="FT15" s="53" t="e">
        <f t="shared" ca="1" si="104"/>
        <v>#N/A</v>
      </c>
      <c r="FU15" s="53" t="e">
        <f t="shared" ca="1" si="104"/>
        <v>#N/A</v>
      </c>
      <c r="FV15" s="53" t="e">
        <f t="shared" ca="1" si="104"/>
        <v>#N/A</v>
      </c>
      <c r="FW15" s="53" t="e">
        <f t="shared" ca="1" si="104"/>
        <v>#N/A</v>
      </c>
      <c r="FX15" s="53" t="e">
        <f t="shared" ca="1" si="104"/>
        <v>#N/A</v>
      </c>
      <c r="FY15" s="53" t="e">
        <f t="shared" ca="1" si="104"/>
        <v>#N/A</v>
      </c>
      <c r="FZ15" s="53" t="e">
        <f t="shared" ca="1" si="104"/>
        <v>#N/A</v>
      </c>
      <c r="GA15" s="53" t="e">
        <f t="shared" ca="1" si="104"/>
        <v>#N/A</v>
      </c>
      <c r="GB15" s="53" t="e">
        <f t="shared" ca="1" si="104"/>
        <v>#N/A</v>
      </c>
      <c r="GC15" s="53" t="e">
        <f t="shared" ca="1" si="104"/>
        <v>#N/A</v>
      </c>
      <c r="GD15" s="53" t="e">
        <f t="shared" ca="1" si="104"/>
        <v>#N/A</v>
      </c>
      <c r="GE15" s="53" t="e">
        <f t="shared" ca="1" si="104"/>
        <v>#N/A</v>
      </c>
      <c r="GF15" s="53" t="e">
        <f t="shared" ca="1" si="104"/>
        <v>#N/A</v>
      </c>
      <c r="GG15" s="53" t="e">
        <f t="shared" ca="1" si="104"/>
        <v>#N/A</v>
      </c>
      <c r="GH15" s="53" t="e">
        <f t="shared" ca="1" si="104"/>
        <v>#N/A</v>
      </c>
      <c r="GI15" s="53" t="e">
        <f t="shared" ca="1" si="104"/>
        <v>#N/A</v>
      </c>
      <c r="GJ15" s="53" t="e">
        <f t="shared" ca="1" si="104"/>
        <v>#N/A</v>
      </c>
      <c r="GK15" s="53" t="e">
        <f t="shared" ca="1" si="104"/>
        <v>#N/A</v>
      </c>
      <c r="GL15" s="53" t="e">
        <f t="shared" ca="1" si="104"/>
        <v>#N/A</v>
      </c>
      <c r="GM15" s="53" t="e">
        <f t="shared" ca="1" si="104"/>
        <v>#N/A</v>
      </c>
      <c r="GN15" s="53" t="e">
        <f t="shared" ca="1" si="104"/>
        <v>#N/A</v>
      </c>
      <c r="GO15" s="53" t="e">
        <f t="shared" ca="1" si="104"/>
        <v>#N/A</v>
      </c>
      <c r="GP15" s="53" t="e">
        <f t="shared" ca="1" si="104"/>
        <v>#N/A</v>
      </c>
      <c r="GQ15" s="53" t="e">
        <f t="shared" ca="1" si="104"/>
        <v>#N/A</v>
      </c>
      <c r="GR15" s="53" t="e">
        <f t="shared" ref="GR15:IN15" ca="1" si="105">IF(ISNA(GQ6),NA(),IF(GR4-$C$9&lt;$C$10,(GR6/OFFSET(GR6,0,-GR4+$C$9))^(1/(GR4-$C$9)),(GR6/OFFSET(GR6,0,-$C$10))^(1/$C$10))-1)</f>
        <v>#N/A</v>
      </c>
      <c r="GS15" s="53" t="e">
        <f t="shared" ca="1" si="105"/>
        <v>#N/A</v>
      </c>
      <c r="GT15" s="53" t="e">
        <f t="shared" ca="1" si="105"/>
        <v>#N/A</v>
      </c>
      <c r="GU15" s="53" t="e">
        <f t="shared" ca="1" si="105"/>
        <v>#N/A</v>
      </c>
      <c r="GV15" s="53" t="e">
        <f t="shared" ca="1" si="105"/>
        <v>#N/A</v>
      </c>
      <c r="GW15" s="53" t="e">
        <f t="shared" ca="1" si="105"/>
        <v>#N/A</v>
      </c>
      <c r="GX15" s="53" t="e">
        <f t="shared" ca="1" si="105"/>
        <v>#N/A</v>
      </c>
      <c r="GY15" s="53" t="e">
        <f t="shared" ca="1" si="105"/>
        <v>#N/A</v>
      </c>
      <c r="GZ15" s="53" t="e">
        <f t="shared" ca="1" si="105"/>
        <v>#N/A</v>
      </c>
      <c r="HA15" s="53" t="e">
        <f t="shared" ca="1" si="105"/>
        <v>#N/A</v>
      </c>
      <c r="HB15" s="53" t="e">
        <f t="shared" ca="1" si="105"/>
        <v>#N/A</v>
      </c>
      <c r="HC15" s="53" t="e">
        <f t="shared" ca="1" si="105"/>
        <v>#N/A</v>
      </c>
      <c r="HD15" s="53" t="e">
        <f t="shared" ca="1" si="105"/>
        <v>#N/A</v>
      </c>
      <c r="HE15" s="53" t="e">
        <f t="shared" ca="1" si="105"/>
        <v>#N/A</v>
      </c>
      <c r="HF15" s="53" t="e">
        <f t="shared" ca="1" si="105"/>
        <v>#N/A</v>
      </c>
      <c r="HG15" s="53" t="e">
        <f t="shared" ca="1" si="105"/>
        <v>#N/A</v>
      </c>
      <c r="HH15" s="53" t="e">
        <f t="shared" ca="1" si="105"/>
        <v>#N/A</v>
      </c>
      <c r="HI15" s="53" t="e">
        <f t="shared" ca="1" si="105"/>
        <v>#N/A</v>
      </c>
      <c r="HJ15" s="53" t="e">
        <f t="shared" ca="1" si="105"/>
        <v>#N/A</v>
      </c>
      <c r="HK15" s="53" t="e">
        <f t="shared" ca="1" si="105"/>
        <v>#N/A</v>
      </c>
      <c r="HL15" s="53" t="e">
        <f t="shared" ca="1" si="105"/>
        <v>#N/A</v>
      </c>
      <c r="HM15" s="53" t="e">
        <f t="shared" ca="1" si="105"/>
        <v>#N/A</v>
      </c>
      <c r="HN15" s="53" t="e">
        <f t="shared" ca="1" si="105"/>
        <v>#N/A</v>
      </c>
      <c r="HO15" s="53" t="e">
        <f t="shared" ca="1" si="105"/>
        <v>#N/A</v>
      </c>
      <c r="HP15" s="53" t="e">
        <f t="shared" ca="1" si="105"/>
        <v>#N/A</v>
      </c>
      <c r="HQ15" s="53" t="e">
        <f t="shared" ca="1" si="105"/>
        <v>#N/A</v>
      </c>
      <c r="HR15" s="53" t="e">
        <f t="shared" ca="1" si="105"/>
        <v>#N/A</v>
      </c>
      <c r="HS15" s="53" t="e">
        <f t="shared" ca="1" si="105"/>
        <v>#N/A</v>
      </c>
      <c r="HT15" s="53" t="e">
        <f t="shared" ca="1" si="105"/>
        <v>#N/A</v>
      </c>
      <c r="HU15" s="53" t="e">
        <f t="shared" ca="1" si="105"/>
        <v>#N/A</v>
      </c>
      <c r="HV15" s="53" t="e">
        <f t="shared" ca="1" si="105"/>
        <v>#N/A</v>
      </c>
      <c r="HW15" s="53" t="e">
        <f t="shared" ca="1" si="105"/>
        <v>#N/A</v>
      </c>
      <c r="HX15" s="53" t="e">
        <f t="shared" ca="1" si="105"/>
        <v>#N/A</v>
      </c>
      <c r="HY15" s="53" t="e">
        <f t="shared" ca="1" si="105"/>
        <v>#N/A</v>
      </c>
      <c r="HZ15" s="53" t="e">
        <f t="shared" ca="1" si="105"/>
        <v>#N/A</v>
      </c>
      <c r="IA15" s="53" t="e">
        <f t="shared" ca="1" si="105"/>
        <v>#N/A</v>
      </c>
      <c r="IB15" s="53" t="e">
        <f t="shared" ca="1" si="105"/>
        <v>#N/A</v>
      </c>
      <c r="IC15" s="53" t="e">
        <f t="shared" ca="1" si="105"/>
        <v>#N/A</v>
      </c>
      <c r="ID15" s="53" t="e">
        <f t="shared" ca="1" si="105"/>
        <v>#N/A</v>
      </c>
      <c r="IE15" s="53" t="e">
        <f t="shared" ca="1" si="105"/>
        <v>#N/A</v>
      </c>
      <c r="IF15" s="53" t="e">
        <f t="shared" ca="1" si="105"/>
        <v>#N/A</v>
      </c>
      <c r="IG15" s="53" t="e">
        <f t="shared" ca="1" si="105"/>
        <v>#N/A</v>
      </c>
      <c r="IH15" s="53" t="e">
        <f t="shared" ca="1" si="105"/>
        <v>#N/A</v>
      </c>
      <c r="II15" s="53" t="e">
        <f t="shared" ca="1" si="105"/>
        <v>#N/A</v>
      </c>
      <c r="IJ15" s="53" t="e">
        <f t="shared" ca="1" si="105"/>
        <v>#N/A</v>
      </c>
      <c r="IK15" s="53" t="e">
        <f t="shared" ca="1" si="105"/>
        <v>#N/A</v>
      </c>
      <c r="IL15" s="53" t="e">
        <f t="shared" ca="1" si="105"/>
        <v>#N/A</v>
      </c>
      <c r="IM15" s="53" t="e">
        <f t="shared" ca="1" si="105"/>
        <v>#N/A</v>
      </c>
      <c r="IN15" s="53" t="e">
        <f t="shared" ca="1" si="105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4480.4767259999999</v>
      </c>
      <c r="E16" s="90" t="s">
        <v>583</v>
      </c>
      <c r="F16" s="19" t="s">
        <v>567</v>
      </c>
      <c r="G16" s="91">
        <f ca="1">IFERROR(AVERAGE(E14:G14),NA())</f>
        <v>8.6206896551724199E-2</v>
      </c>
      <c r="H16" s="91">
        <f t="shared" ref="H16:O16" ca="1" si="106">IFERROR(AVERAGE(F14:H14),NA())</f>
        <v>8.6206896551724199E-2</v>
      </c>
      <c r="I16" s="91">
        <f t="shared" ca="1" si="106"/>
        <v>0.10192134320792638</v>
      </c>
      <c r="J16" s="91">
        <f t="shared" ca="1" si="106"/>
        <v>0.16182787237731358</v>
      </c>
      <c r="K16" s="91">
        <f t="shared" ca="1" si="106"/>
        <v>0.21998319780336462</v>
      </c>
      <c r="L16" s="91">
        <f t="shared" ca="1" si="106"/>
        <v>0.26045412284782427</v>
      </c>
      <c r="M16" s="91">
        <f ca="1">IFERROR(AVERAGE(K14:M14),NA())</f>
        <v>0.26646441287022932</v>
      </c>
      <c r="N16" s="91">
        <f t="shared" ca="1" si="106"/>
        <v>0.28238811845690881</v>
      </c>
      <c r="O16" s="91">
        <f t="shared" ca="1" si="106"/>
        <v>0.28822633347355614</v>
      </c>
      <c r="P16" s="91">
        <f ca="1">IFERROR(AVERAGE(N14:P14),NA())</f>
        <v>0.29595525036127418</v>
      </c>
      <c r="Q16" s="91">
        <f t="shared" ref="Q16:AC16" ca="1" si="107">IFERROR(AVERAGE(O14:Q14),NA())</f>
        <v>0.29162751350305666</v>
      </c>
      <c r="R16" s="91">
        <f t="shared" ca="1" si="107"/>
        <v>0.29316694944978261</v>
      </c>
      <c r="S16" s="91">
        <f t="shared" ca="1" si="107"/>
        <v>0.27126734990465762</v>
      </c>
      <c r="T16" s="91">
        <f t="shared" ca="1" si="107"/>
        <v>0.25264159062783792</v>
      </c>
      <c r="U16" s="91">
        <f t="shared" ca="1" si="107"/>
        <v>0.22746236558912533</v>
      </c>
      <c r="V16" s="91">
        <f t="shared" ca="1" si="107"/>
        <v>0.21837888170856901</v>
      </c>
      <c r="W16" s="91">
        <f t="shared" ca="1" si="107"/>
        <v>0.21888893244048932</v>
      </c>
      <c r="X16" s="91">
        <f t="shared" ca="1" si="107"/>
        <v>0.23172283145042308</v>
      </c>
      <c r="Y16" s="91">
        <f t="shared" ca="1" si="107"/>
        <v>0.22653954936367046</v>
      </c>
      <c r="Z16" s="91">
        <f t="shared" ca="1" si="107"/>
        <v>0.21023539330843413</v>
      </c>
      <c r="AA16" s="91">
        <f t="shared" ca="1" si="107"/>
        <v>0.18799215848037951</v>
      </c>
      <c r="AB16" s="91">
        <f t="shared" ca="1" si="107"/>
        <v>0.17908276020792049</v>
      </c>
      <c r="AC16" s="91">
        <f t="shared" ca="1" si="107"/>
        <v>0.18187210478289431</v>
      </c>
      <c r="AD16" s="91">
        <f ca="1">IFERROR(AVERAGE(AB14:AD14),NA())</f>
        <v>0.19010082347225934</v>
      </c>
      <c r="AE16" s="91">
        <f ca="1">IFERROR(AVERAGE(AC14:AE14),NA())</f>
        <v>0.19251315772819924</v>
      </c>
      <c r="AF16" s="91">
        <f t="shared" ref="AF16:CP16" ca="1" si="108">IFERROR(AVERAGE(AD14:AF14),NA())</f>
        <v>0.18412490888938482</v>
      </c>
      <c r="AG16" s="91">
        <f t="shared" ca="1" si="108"/>
        <v>0.16663026465042971</v>
      </c>
      <c r="AH16" s="91">
        <f t="shared" ca="1" si="108"/>
        <v>0.14683152056702284</v>
      </c>
      <c r="AI16" s="91">
        <f t="shared" ca="1" si="108"/>
        <v>0.12976560975397175</v>
      </c>
      <c r="AJ16" s="91">
        <f t="shared" ca="1" si="108"/>
        <v>0.12319967154950169</v>
      </c>
      <c r="AK16" s="91">
        <f t="shared" ca="1" si="108"/>
        <v>0.11965038954424394</v>
      </c>
      <c r="AL16" s="91">
        <f t="shared" ca="1" si="108"/>
        <v>0.11633098042565278</v>
      </c>
      <c r="AM16" s="91">
        <f t="shared" ca="1" si="108"/>
        <v>0.10499515387393028</v>
      </c>
      <c r="AN16" s="91">
        <f t="shared" ca="1" si="108"/>
        <v>8.7314550914842373E-2</v>
      </c>
      <c r="AO16" s="91">
        <f t="shared" ca="1" si="108"/>
        <v>6.6556071993487967E-2</v>
      </c>
      <c r="AP16" s="91">
        <f t="shared" ca="1" si="108"/>
        <v>5.2636688894722582E-2</v>
      </c>
      <c r="AQ16" s="91">
        <f t="shared" ca="1" si="108"/>
        <v>5.0820947776550884E-2</v>
      </c>
      <c r="AR16" s="91" t="e">
        <f t="shared" ca="1" si="108"/>
        <v>#N/A</v>
      </c>
      <c r="AS16" s="91" t="e">
        <f t="shared" ca="1" si="108"/>
        <v>#N/A</v>
      </c>
      <c r="AT16" s="91" t="e">
        <f t="shared" ca="1" si="108"/>
        <v>#N/A</v>
      </c>
      <c r="AU16" s="91" t="e">
        <f t="shared" ca="1" si="108"/>
        <v>#N/A</v>
      </c>
      <c r="AV16" s="91" t="e">
        <f t="shared" ca="1" si="108"/>
        <v>#N/A</v>
      </c>
      <c r="AW16" s="91" t="e">
        <f t="shared" ca="1" si="108"/>
        <v>#N/A</v>
      </c>
      <c r="AX16" s="91" t="e">
        <f t="shared" ca="1" si="108"/>
        <v>#N/A</v>
      </c>
      <c r="AY16" s="91" t="e">
        <f t="shared" ca="1" si="108"/>
        <v>#N/A</v>
      </c>
      <c r="AZ16" s="91" t="e">
        <f t="shared" ca="1" si="108"/>
        <v>#N/A</v>
      </c>
      <c r="BA16" s="91" t="e">
        <f t="shared" ca="1" si="108"/>
        <v>#N/A</v>
      </c>
      <c r="BB16" s="91" t="e">
        <f t="shared" ca="1" si="108"/>
        <v>#N/A</v>
      </c>
      <c r="BC16" s="91" t="e">
        <f t="shared" ca="1" si="108"/>
        <v>#N/A</v>
      </c>
      <c r="BD16" s="91" t="e">
        <f t="shared" ca="1" si="108"/>
        <v>#N/A</v>
      </c>
      <c r="BE16" s="91" t="e">
        <f t="shared" ca="1" si="108"/>
        <v>#N/A</v>
      </c>
      <c r="BF16" s="91" t="e">
        <f t="shared" ca="1" si="108"/>
        <v>#N/A</v>
      </c>
      <c r="BG16" s="91" t="e">
        <f t="shared" ca="1" si="108"/>
        <v>#N/A</v>
      </c>
      <c r="BH16" s="91" t="e">
        <f t="shared" ca="1" si="108"/>
        <v>#N/A</v>
      </c>
      <c r="BI16" s="91" t="e">
        <f t="shared" ca="1" si="108"/>
        <v>#N/A</v>
      </c>
      <c r="BJ16" s="91" t="e">
        <f t="shared" ca="1" si="108"/>
        <v>#N/A</v>
      </c>
      <c r="BK16" s="91" t="e">
        <f t="shared" ca="1" si="108"/>
        <v>#N/A</v>
      </c>
      <c r="BL16" s="91" t="e">
        <f t="shared" ca="1" si="108"/>
        <v>#N/A</v>
      </c>
      <c r="BM16" s="91" t="e">
        <f t="shared" ca="1" si="108"/>
        <v>#N/A</v>
      </c>
      <c r="BN16" s="91" t="e">
        <f t="shared" ca="1" si="108"/>
        <v>#N/A</v>
      </c>
      <c r="BO16" s="91" t="e">
        <f t="shared" ca="1" si="108"/>
        <v>#N/A</v>
      </c>
      <c r="BP16" s="91" t="e">
        <f t="shared" ca="1" si="108"/>
        <v>#N/A</v>
      </c>
      <c r="BQ16" s="91" t="e">
        <f t="shared" ca="1" si="108"/>
        <v>#N/A</v>
      </c>
      <c r="BR16" s="91" t="e">
        <f t="shared" ca="1" si="108"/>
        <v>#N/A</v>
      </c>
      <c r="BS16" s="91" t="e">
        <f t="shared" ca="1" si="108"/>
        <v>#N/A</v>
      </c>
      <c r="BT16" s="91" t="e">
        <f t="shared" ca="1" si="108"/>
        <v>#N/A</v>
      </c>
      <c r="BU16" s="91" t="e">
        <f t="shared" ca="1" si="108"/>
        <v>#N/A</v>
      </c>
      <c r="BV16" s="91" t="e">
        <f t="shared" ca="1" si="108"/>
        <v>#N/A</v>
      </c>
      <c r="BW16" s="91" t="e">
        <f t="shared" ca="1" si="108"/>
        <v>#N/A</v>
      </c>
      <c r="BX16" s="91" t="e">
        <f t="shared" ca="1" si="108"/>
        <v>#N/A</v>
      </c>
      <c r="BY16" s="91" t="e">
        <f t="shared" ca="1" si="108"/>
        <v>#N/A</v>
      </c>
      <c r="BZ16" s="91" t="e">
        <f t="shared" ca="1" si="108"/>
        <v>#N/A</v>
      </c>
      <c r="CA16" s="91" t="e">
        <f t="shared" ca="1" si="108"/>
        <v>#N/A</v>
      </c>
      <c r="CB16" s="91" t="e">
        <f t="shared" ca="1" si="108"/>
        <v>#N/A</v>
      </c>
      <c r="CC16" s="91" t="e">
        <f t="shared" ca="1" si="108"/>
        <v>#N/A</v>
      </c>
      <c r="CD16" s="91" t="e">
        <f t="shared" ca="1" si="108"/>
        <v>#N/A</v>
      </c>
      <c r="CE16" s="91" t="e">
        <f t="shared" ca="1" si="108"/>
        <v>#N/A</v>
      </c>
      <c r="CF16" s="91" t="e">
        <f t="shared" ca="1" si="108"/>
        <v>#N/A</v>
      </c>
      <c r="CG16" s="91" t="e">
        <f t="shared" ca="1" si="108"/>
        <v>#N/A</v>
      </c>
      <c r="CH16" s="91" t="e">
        <f t="shared" ca="1" si="108"/>
        <v>#N/A</v>
      </c>
      <c r="CI16" s="91" t="e">
        <f t="shared" ca="1" si="108"/>
        <v>#N/A</v>
      </c>
      <c r="CJ16" s="91" t="e">
        <f t="shared" ca="1" si="108"/>
        <v>#N/A</v>
      </c>
      <c r="CK16" s="91" t="e">
        <f t="shared" ca="1" si="108"/>
        <v>#N/A</v>
      </c>
      <c r="CL16" s="91" t="e">
        <f t="shared" ca="1" si="108"/>
        <v>#N/A</v>
      </c>
      <c r="CM16" s="91" t="e">
        <f t="shared" ca="1" si="108"/>
        <v>#N/A</v>
      </c>
      <c r="CN16" s="91" t="e">
        <f t="shared" ca="1" si="108"/>
        <v>#N/A</v>
      </c>
      <c r="CO16" s="91" t="e">
        <f t="shared" ca="1" si="108"/>
        <v>#N/A</v>
      </c>
      <c r="CP16" s="91" t="e">
        <f t="shared" ca="1" si="108"/>
        <v>#N/A</v>
      </c>
      <c r="CQ16" s="91" t="e">
        <f t="shared" ref="CQ16:FB16" ca="1" si="109">IFERROR(AVERAGE(CO14:CQ14),NA())</f>
        <v>#N/A</v>
      </c>
      <c r="CR16" s="91" t="e">
        <f t="shared" ca="1" si="109"/>
        <v>#N/A</v>
      </c>
      <c r="CS16" s="91" t="e">
        <f t="shared" ca="1" si="109"/>
        <v>#N/A</v>
      </c>
      <c r="CT16" s="91" t="e">
        <f t="shared" ca="1" si="109"/>
        <v>#N/A</v>
      </c>
      <c r="CU16" s="91" t="e">
        <f t="shared" ca="1" si="109"/>
        <v>#N/A</v>
      </c>
      <c r="CV16" s="91" t="e">
        <f t="shared" ca="1" si="109"/>
        <v>#N/A</v>
      </c>
      <c r="CW16" s="91" t="e">
        <f t="shared" ca="1" si="109"/>
        <v>#N/A</v>
      </c>
      <c r="CX16" s="91" t="e">
        <f t="shared" ca="1" si="109"/>
        <v>#N/A</v>
      </c>
      <c r="CY16" s="91" t="e">
        <f t="shared" ca="1" si="109"/>
        <v>#N/A</v>
      </c>
      <c r="CZ16" s="91" t="e">
        <f t="shared" ca="1" si="109"/>
        <v>#N/A</v>
      </c>
      <c r="DA16" s="91" t="e">
        <f t="shared" ca="1" si="109"/>
        <v>#N/A</v>
      </c>
      <c r="DB16" s="91" t="e">
        <f t="shared" ca="1" si="109"/>
        <v>#N/A</v>
      </c>
      <c r="DC16" s="91" t="e">
        <f t="shared" ca="1" si="109"/>
        <v>#N/A</v>
      </c>
      <c r="DD16" s="91" t="e">
        <f t="shared" ca="1" si="109"/>
        <v>#N/A</v>
      </c>
      <c r="DE16" s="91" t="e">
        <f t="shared" ca="1" si="109"/>
        <v>#N/A</v>
      </c>
      <c r="DF16" s="91" t="e">
        <f t="shared" ca="1" si="109"/>
        <v>#N/A</v>
      </c>
      <c r="DG16" s="91" t="e">
        <f t="shared" ca="1" si="109"/>
        <v>#N/A</v>
      </c>
      <c r="DH16" s="91" t="e">
        <f t="shared" ca="1" si="109"/>
        <v>#N/A</v>
      </c>
      <c r="DI16" s="91" t="e">
        <f t="shared" ca="1" si="109"/>
        <v>#N/A</v>
      </c>
      <c r="DJ16" s="91" t="e">
        <f t="shared" ca="1" si="109"/>
        <v>#N/A</v>
      </c>
      <c r="DK16" s="91" t="e">
        <f t="shared" ca="1" si="109"/>
        <v>#N/A</v>
      </c>
      <c r="DL16" s="91" t="e">
        <f t="shared" ca="1" si="109"/>
        <v>#N/A</v>
      </c>
      <c r="DM16" s="91" t="e">
        <f t="shared" ca="1" si="109"/>
        <v>#N/A</v>
      </c>
      <c r="DN16" s="91" t="e">
        <f t="shared" ca="1" si="109"/>
        <v>#N/A</v>
      </c>
      <c r="DO16" s="91" t="e">
        <f t="shared" ca="1" si="109"/>
        <v>#N/A</v>
      </c>
      <c r="DP16" s="91" t="e">
        <f t="shared" ca="1" si="109"/>
        <v>#N/A</v>
      </c>
      <c r="DQ16" s="91" t="e">
        <f t="shared" ca="1" si="109"/>
        <v>#N/A</v>
      </c>
      <c r="DR16" s="91" t="e">
        <f t="shared" ca="1" si="109"/>
        <v>#N/A</v>
      </c>
      <c r="DS16" s="91" t="e">
        <f t="shared" ca="1" si="109"/>
        <v>#N/A</v>
      </c>
      <c r="DT16" s="91" t="e">
        <f t="shared" ca="1" si="109"/>
        <v>#N/A</v>
      </c>
      <c r="DU16" s="91" t="e">
        <f t="shared" ca="1" si="109"/>
        <v>#N/A</v>
      </c>
      <c r="DV16" s="91" t="e">
        <f t="shared" ca="1" si="109"/>
        <v>#N/A</v>
      </c>
      <c r="DW16" s="91" t="e">
        <f t="shared" ca="1" si="109"/>
        <v>#N/A</v>
      </c>
      <c r="DX16" s="91" t="e">
        <f t="shared" ca="1" si="109"/>
        <v>#N/A</v>
      </c>
      <c r="DY16" s="91" t="e">
        <f t="shared" ca="1" si="109"/>
        <v>#N/A</v>
      </c>
      <c r="DZ16" s="91" t="e">
        <f t="shared" ca="1" si="109"/>
        <v>#N/A</v>
      </c>
      <c r="EA16" s="91" t="e">
        <f t="shared" ca="1" si="109"/>
        <v>#N/A</v>
      </c>
      <c r="EB16" s="91" t="e">
        <f t="shared" ca="1" si="109"/>
        <v>#N/A</v>
      </c>
      <c r="EC16" s="91" t="e">
        <f t="shared" ca="1" si="109"/>
        <v>#N/A</v>
      </c>
      <c r="ED16" s="91" t="e">
        <f t="shared" ca="1" si="109"/>
        <v>#N/A</v>
      </c>
      <c r="EE16" s="91" t="e">
        <f t="shared" ca="1" si="109"/>
        <v>#N/A</v>
      </c>
      <c r="EF16" s="91" t="e">
        <f t="shared" ca="1" si="109"/>
        <v>#N/A</v>
      </c>
      <c r="EG16" s="91" t="e">
        <f t="shared" ca="1" si="109"/>
        <v>#N/A</v>
      </c>
      <c r="EH16" s="91" t="e">
        <f t="shared" ca="1" si="109"/>
        <v>#N/A</v>
      </c>
      <c r="EI16" s="91" t="e">
        <f t="shared" ca="1" si="109"/>
        <v>#N/A</v>
      </c>
      <c r="EJ16" s="91" t="e">
        <f t="shared" ca="1" si="109"/>
        <v>#N/A</v>
      </c>
      <c r="EK16" s="91" t="e">
        <f t="shared" ca="1" si="109"/>
        <v>#N/A</v>
      </c>
      <c r="EL16" s="91" t="e">
        <f t="shared" ca="1" si="109"/>
        <v>#N/A</v>
      </c>
      <c r="EM16" s="91" t="e">
        <f t="shared" ca="1" si="109"/>
        <v>#N/A</v>
      </c>
      <c r="EN16" s="91" t="e">
        <f t="shared" ca="1" si="109"/>
        <v>#N/A</v>
      </c>
      <c r="EO16" s="91" t="e">
        <f t="shared" ca="1" si="109"/>
        <v>#N/A</v>
      </c>
      <c r="EP16" s="91" t="e">
        <f t="shared" ca="1" si="109"/>
        <v>#N/A</v>
      </c>
      <c r="EQ16" s="91" t="e">
        <f t="shared" ca="1" si="109"/>
        <v>#N/A</v>
      </c>
      <c r="ER16" s="91" t="e">
        <f t="shared" ca="1" si="109"/>
        <v>#N/A</v>
      </c>
      <c r="ES16" s="91" t="e">
        <f t="shared" ca="1" si="109"/>
        <v>#N/A</v>
      </c>
      <c r="ET16" s="91" t="e">
        <f t="shared" ca="1" si="109"/>
        <v>#N/A</v>
      </c>
      <c r="EU16" s="91" t="e">
        <f t="shared" ca="1" si="109"/>
        <v>#N/A</v>
      </c>
      <c r="EV16" s="91" t="e">
        <f t="shared" ca="1" si="109"/>
        <v>#N/A</v>
      </c>
      <c r="EW16" s="91" t="e">
        <f t="shared" ca="1" si="109"/>
        <v>#N/A</v>
      </c>
      <c r="EX16" s="91" t="e">
        <f t="shared" ca="1" si="109"/>
        <v>#N/A</v>
      </c>
      <c r="EY16" s="91" t="e">
        <f t="shared" ca="1" si="109"/>
        <v>#N/A</v>
      </c>
      <c r="EZ16" s="91" t="e">
        <f t="shared" ca="1" si="109"/>
        <v>#N/A</v>
      </c>
      <c r="FA16" s="91" t="e">
        <f t="shared" ca="1" si="109"/>
        <v>#N/A</v>
      </c>
      <c r="FB16" s="91" t="e">
        <f t="shared" ca="1" si="109"/>
        <v>#N/A</v>
      </c>
      <c r="FC16" s="91" t="e">
        <f t="shared" ref="FC16:HN16" ca="1" si="110">IFERROR(AVERAGE(FA14:FC14),NA())</f>
        <v>#N/A</v>
      </c>
      <c r="FD16" s="91" t="e">
        <f t="shared" ca="1" si="110"/>
        <v>#N/A</v>
      </c>
      <c r="FE16" s="91" t="e">
        <f t="shared" ca="1" si="110"/>
        <v>#N/A</v>
      </c>
      <c r="FF16" s="91" t="e">
        <f t="shared" ca="1" si="110"/>
        <v>#N/A</v>
      </c>
      <c r="FG16" s="91" t="e">
        <f t="shared" ca="1" si="110"/>
        <v>#N/A</v>
      </c>
      <c r="FH16" s="91" t="e">
        <f t="shared" ca="1" si="110"/>
        <v>#N/A</v>
      </c>
      <c r="FI16" s="91" t="e">
        <f t="shared" ca="1" si="110"/>
        <v>#N/A</v>
      </c>
      <c r="FJ16" s="91" t="e">
        <f t="shared" ca="1" si="110"/>
        <v>#N/A</v>
      </c>
      <c r="FK16" s="91" t="e">
        <f t="shared" ca="1" si="110"/>
        <v>#N/A</v>
      </c>
      <c r="FL16" s="91" t="e">
        <f t="shared" ca="1" si="110"/>
        <v>#N/A</v>
      </c>
      <c r="FM16" s="91" t="e">
        <f t="shared" ca="1" si="110"/>
        <v>#N/A</v>
      </c>
      <c r="FN16" s="91" t="e">
        <f t="shared" ca="1" si="110"/>
        <v>#N/A</v>
      </c>
      <c r="FO16" s="91" t="e">
        <f t="shared" ca="1" si="110"/>
        <v>#N/A</v>
      </c>
      <c r="FP16" s="91" t="e">
        <f t="shared" ca="1" si="110"/>
        <v>#N/A</v>
      </c>
      <c r="FQ16" s="91" t="e">
        <f t="shared" ca="1" si="110"/>
        <v>#N/A</v>
      </c>
      <c r="FR16" s="91" t="e">
        <f t="shared" ca="1" si="110"/>
        <v>#N/A</v>
      </c>
      <c r="FS16" s="91" t="e">
        <f t="shared" ca="1" si="110"/>
        <v>#N/A</v>
      </c>
      <c r="FT16" s="91" t="e">
        <f t="shared" ca="1" si="110"/>
        <v>#N/A</v>
      </c>
      <c r="FU16" s="91" t="e">
        <f t="shared" ca="1" si="110"/>
        <v>#N/A</v>
      </c>
      <c r="FV16" s="91" t="e">
        <f t="shared" ca="1" si="110"/>
        <v>#N/A</v>
      </c>
      <c r="FW16" s="91" t="e">
        <f t="shared" ca="1" si="110"/>
        <v>#N/A</v>
      </c>
      <c r="FX16" s="91" t="e">
        <f t="shared" ca="1" si="110"/>
        <v>#N/A</v>
      </c>
      <c r="FY16" s="91" t="e">
        <f t="shared" ca="1" si="110"/>
        <v>#N/A</v>
      </c>
      <c r="FZ16" s="91" t="e">
        <f t="shared" ca="1" si="110"/>
        <v>#N/A</v>
      </c>
      <c r="GA16" s="91" t="e">
        <f t="shared" ca="1" si="110"/>
        <v>#N/A</v>
      </c>
      <c r="GB16" s="91" t="e">
        <f t="shared" ca="1" si="110"/>
        <v>#N/A</v>
      </c>
      <c r="GC16" s="91" t="e">
        <f t="shared" ca="1" si="110"/>
        <v>#N/A</v>
      </c>
      <c r="GD16" s="91" t="e">
        <f t="shared" ca="1" si="110"/>
        <v>#N/A</v>
      </c>
      <c r="GE16" s="91" t="e">
        <f t="shared" ca="1" si="110"/>
        <v>#N/A</v>
      </c>
      <c r="GF16" s="91" t="e">
        <f t="shared" ca="1" si="110"/>
        <v>#N/A</v>
      </c>
      <c r="GG16" s="91" t="e">
        <f t="shared" ca="1" si="110"/>
        <v>#N/A</v>
      </c>
      <c r="GH16" s="91" t="e">
        <f t="shared" ca="1" si="110"/>
        <v>#N/A</v>
      </c>
      <c r="GI16" s="91" t="e">
        <f t="shared" ca="1" si="110"/>
        <v>#N/A</v>
      </c>
      <c r="GJ16" s="91" t="e">
        <f t="shared" ca="1" si="110"/>
        <v>#N/A</v>
      </c>
      <c r="GK16" s="91" t="e">
        <f t="shared" ca="1" si="110"/>
        <v>#N/A</v>
      </c>
      <c r="GL16" s="91" t="e">
        <f t="shared" ca="1" si="110"/>
        <v>#N/A</v>
      </c>
      <c r="GM16" s="91" t="e">
        <f t="shared" ca="1" si="110"/>
        <v>#N/A</v>
      </c>
      <c r="GN16" s="91" t="e">
        <f t="shared" ca="1" si="110"/>
        <v>#N/A</v>
      </c>
      <c r="GO16" s="91" t="e">
        <f t="shared" ca="1" si="110"/>
        <v>#N/A</v>
      </c>
      <c r="GP16" s="91" t="e">
        <f t="shared" ca="1" si="110"/>
        <v>#N/A</v>
      </c>
      <c r="GQ16" s="91" t="e">
        <f t="shared" ca="1" si="110"/>
        <v>#N/A</v>
      </c>
      <c r="GR16" s="91" t="e">
        <f t="shared" ca="1" si="110"/>
        <v>#N/A</v>
      </c>
      <c r="GS16" s="91" t="e">
        <f t="shared" ca="1" si="110"/>
        <v>#N/A</v>
      </c>
      <c r="GT16" s="91" t="e">
        <f t="shared" ca="1" si="110"/>
        <v>#N/A</v>
      </c>
      <c r="GU16" s="91" t="e">
        <f t="shared" ca="1" si="110"/>
        <v>#N/A</v>
      </c>
      <c r="GV16" s="91" t="e">
        <f t="shared" ca="1" si="110"/>
        <v>#N/A</v>
      </c>
      <c r="GW16" s="91" t="e">
        <f t="shared" ca="1" si="110"/>
        <v>#N/A</v>
      </c>
      <c r="GX16" s="91" t="e">
        <f t="shared" ca="1" si="110"/>
        <v>#N/A</v>
      </c>
      <c r="GY16" s="91" t="e">
        <f t="shared" ca="1" si="110"/>
        <v>#N/A</v>
      </c>
      <c r="GZ16" s="91" t="e">
        <f t="shared" ca="1" si="110"/>
        <v>#N/A</v>
      </c>
      <c r="HA16" s="91" t="e">
        <f t="shared" ca="1" si="110"/>
        <v>#N/A</v>
      </c>
      <c r="HB16" s="91" t="e">
        <f t="shared" ca="1" si="110"/>
        <v>#N/A</v>
      </c>
      <c r="HC16" s="91" t="e">
        <f t="shared" ca="1" si="110"/>
        <v>#N/A</v>
      </c>
      <c r="HD16" s="91" t="e">
        <f t="shared" ca="1" si="110"/>
        <v>#N/A</v>
      </c>
      <c r="HE16" s="91" t="e">
        <f t="shared" ca="1" si="110"/>
        <v>#N/A</v>
      </c>
      <c r="HF16" s="91" t="e">
        <f t="shared" ca="1" si="110"/>
        <v>#N/A</v>
      </c>
      <c r="HG16" s="91" t="e">
        <f t="shared" ca="1" si="110"/>
        <v>#N/A</v>
      </c>
      <c r="HH16" s="91" t="e">
        <f t="shared" ca="1" si="110"/>
        <v>#N/A</v>
      </c>
      <c r="HI16" s="91" t="e">
        <f t="shared" ca="1" si="110"/>
        <v>#N/A</v>
      </c>
      <c r="HJ16" s="91" t="e">
        <f t="shared" ca="1" si="110"/>
        <v>#N/A</v>
      </c>
      <c r="HK16" s="91" t="e">
        <f t="shared" ca="1" si="110"/>
        <v>#N/A</v>
      </c>
      <c r="HL16" s="91" t="e">
        <f t="shared" ca="1" si="110"/>
        <v>#N/A</v>
      </c>
      <c r="HM16" s="91" t="e">
        <f t="shared" ca="1" si="110"/>
        <v>#N/A</v>
      </c>
      <c r="HN16" s="91" t="e">
        <f t="shared" ca="1" si="110"/>
        <v>#N/A</v>
      </c>
      <c r="HO16" s="91" t="e">
        <f t="shared" ref="HO16:IN16" ca="1" si="111">IFERROR(AVERAGE(HM14:HO14),NA())</f>
        <v>#N/A</v>
      </c>
      <c r="HP16" s="91" t="e">
        <f t="shared" ca="1" si="111"/>
        <v>#N/A</v>
      </c>
      <c r="HQ16" s="91" t="e">
        <f t="shared" ca="1" si="111"/>
        <v>#N/A</v>
      </c>
      <c r="HR16" s="91" t="e">
        <f t="shared" ca="1" si="111"/>
        <v>#N/A</v>
      </c>
      <c r="HS16" s="91" t="e">
        <f t="shared" ca="1" si="111"/>
        <v>#N/A</v>
      </c>
      <c r="HT16" s="91" t="e">
        <f t="shared" ca="1" si="111"/>
        <v>#N/A</v>
      </c>
      <c r="HU16" s="91" t="e">
        <f t="shared" ca="1" si="111"/>
        <v>#N/A</v>
      </c>
      <c r="HV16" s="91" t="e">
        <f t="shared" ca="1" si="111"/>
        <v>#N/A</v>
      </c>
      <c r="HW16" s="91" t="e">
        <f t="shared" ca="1" si="111"/>
        <v>#N/A</v>
      </c>
      <c r="HX16" s="91" t="e">
        <f t="shared" ca="1" si="111"/>
        <v>#N/A</v>
      </c>
      <c r="HY16" s="91" t="e">
        <f t="shared" ca="1" si="111"/>
        <v>#N/A</v>
      </c>
      <c r="HZ16" s="91" t="e">
        <f t="shared" ca="1" si="111"/>
        <v>#N/A</v>
      </c>
      <c r="IA16" s="91" t="e">
        <f t="shared" ca="1" si="111"/>
        <v>#N/A</v>
      </c>
      <c r="IB16" s="91" t="e">
        <f t="shared" ca="1" si="111"/>
        <v>#N/A</v>
      </c>
      <c r="IC16" s="91" t="e">
        <f t="shared" ca="1" si="111"/>
        <v>#N/A</v>
      </c>
      <c r="ID16" s="91" t="e">
        <f t="shared" ca="1" si="111"/>
        <v>#N/A</v>
      </c>
      <c r="IE16" s="91" t="e">
        <f t="shared" ca="1" si="111"/>
        <v>#N/A</v>
      </c>
      <c r="IF16" s="91" t="e">
        <f t="shared" ca="1" si="111"/>
        <v>#N/A</v>
      </c>
      <c r="IG16" s="91" t="e">
        <f t="shared" ca="1" si="111"/>
        <v>#N/A</v>
      </c>
      <c r="IH16" s="91" t="e">
        <f t="shared" ca="1" si="111"/>
        <v>#N/A</v>
      </c>
      <c r="II16" s="91" t="e">
        <f t="shared" ca="1" si="111"/>
        <v>#N/A</v>
      </c>
      <c r="IJ16" s="91" t="e">
        <f t="shared" ca="1" si="111"/>
        <v>#N/A</v>
      </c>
      <c r="IK16" s="91" t="e">
        <f t="shared" ca="1" si="111"/>
        <v>#N/A</v>
      </c>
      <c r="IL16" s="91" t="e">
        <f t="shared" ca="1" si="111"/>
        <v>#N/A</v>
      </c>
      <c r="IM16" s="91" t="e">
        <f t="shared" ca="1" si="111"/>
        <v>#N/A</v>
      </c>
      <c r="IN16" s="91" t="e">
        <f t="shared" ca="1" si="111"/>
        <v>#N/A</v>
      </c>
    </row>
    <row r="17" spans="2:248" x14ac:dyDescent="0.3">
      <c r="B17" s="19" t="s">
        <v>496</v>
      </c>
      <c r="C17" s="23">
        <v>2.5000000000000001E-2</v>
      </c>
      <c r="E17" s="90" t="s">
        <v>583</v>
      </c>
      <c r="F17" s="19" t="s">
        <v>566</v>
      </c>
      <c r="G17" s="91" t="e">
        <f t="shared" ref="G17:AC17" ca="1" si="112">IFERROR(AVERAGE(E15:G15),NA())</f>
        <v>#N/A</v>
      </c>
      <c r="H17" s="91" t="e">
        <f t="shared" ca="1" si="112"/>
        <v>#N/A</v>
      </c>
      <c r="I17" s="91" t="e">
        <f t="shared" ca="1" si="112"/>
        <v>#N/A</v>
      </c>
      <c r="J17" s="91" t="e">
        <f t="shared" ca="1" si="112"/>
        <v>#N/A</v>
      </c>
      <c r="K17" s="91" t="e">
        <f t="shared" ca="1" si="112"/>
        <v>#N/A</v>
      </c>
      <c r="L17" s="91" t="e">
        <f t="shared" ca="1" si="112"/>
        <v>#N/A</v>
      </c>
      <c r="M17" s="91" t="e">
        <f t="shared" ca="1" si="112"/>
        <v>#N/A</v>
      </c>
      <c r="N17" s="91" t="e">
        <f t="shared" ca="1" si="112"/>
        <v>#N/A</v>
      </c>
      <c r="O17" s="91" t="e">
        <f t="shared" ca="1" si="112"/>
        <v>#N/A</v>
      </c>
      <c r="P17" s="91">
        <f t="shared" ca="1" si="112"/>
        <v>0.26735534271547262</v>
      </c>
      <c r="Q17" s="91">
        <f t="shared" ca="1" si="112"/>
        <v>0.33277327746865226</v>
      </c>
      <c r="R17" s="91">
        <f t="shared" ca="1" si="112"/>
        <v>0.43382968468155042</v>
      </c>
      <c r="S17" s="91">
        <f t="shared" ca="1" si="112"/>
        <v>0.46733091080649847</v>
      </c>
      <c r="T17" s="91">
        <f t="shared" ca="1" si="112"/>
        <v>0.50765076945859167</v>
      </c>
      <c r="U17" s="91">
        <f t="shared" ca="1" si="112"/>
        <v>0.50147402712824307</v>
      </c>
      <c r="V17" s="91">
        <f t="shared" ca="1" si="112"/>
        <v>0.46962812331465204</v>
      </c>
      <c r="W17" s="91">
        <f t="shared" ca="1" si="112"/>
        <v>0.39091843509148977</v>
      </c>
      <c r="X17" s="91">
        <f t="shared" ca="1" si="112"/>
        <v>0.34438552075470646</v>
      </c>
      <c r="Y17" s="91">
        <f t="shared" ca="1" si="112"/>
        <v>0.30435355830565669</v>
      </c>
      <c r="Z17" s="91">
        <f t="shared" ca="1" si="112"/>
        <v>0.27769234266814796</v>
      </c>
      <c r="AA17" s="91">
        <f t="shared" ca="1" si="112"/>
        <v>0.24256186668586807</v>
      </c>
      <c r="AB17" s="91">
        <f t="shared" ca="1" si="112"/>
        <v>0.22080586879509215</v>
      </c>
      <c r="AC17" s="91">
        <f t="shared" ca="1" si="112"/>
        <v>0.2103147203517183</v>
      </c>
      <c r="AD17" s="91">
        <f ca="1">IFERROR(AVERAGE(AB15:AD15),NA())</f>
        <v>0.22253969434096987</v>
      </c>
      <c r="AE17" s="91">
        <f t="shared" ref="AE17:CP17" ca="1" si="113">IFERROR(AVERAGE(AC15:AE15),NA())</f>
        <v>0.23557806769141809</v>
      </c>
      <c r="AF17" s="91">
        <f t="shared" ca="1" si="113"/>
        <v>0.24504871986537191</v>
      </c>
      <c r="AG17" s="91">
        <f t="shared" ca="1" si="113"/>
        <v>0.2464825136453194</v>
      </c>
      <c r="AH17" s="91">
        <f t="shared" ca="1" si="113"/>
        <v>0.25165739023664874</v>
      </c>
      <c r="AI17" s="91">
        <f t="shared" ca="1" si="113"/>
        <v>0.24710512562759704</v>
      </c>
      <c r="AJ17" s="91">
        <f t="shared" ca="1" si="113"/>
        <v>0.24274512204832818</v>
      </c>
      <c r="AK17" s="91">
        <f t="shared" ca="1" si="113"/>
        <v>0.24178048258277851</v>
      </c>
      <c r="AL17" s="91">
        <f t="shared" ca="1" si="113"/>
        <v>0.23860222868620365</v>
      </c>
      <c r="AM17" s="91">
        <f t="shared" ca="1" si="113"/>
        <v>0.21844678971572992</v>
      </c>
      <c r="AN17" s="91">
        <f t="shared" ca="1" si="113"/>
        <v>0.18849588630301226</v>
      </c>
      <c r="AO17" s="91">
        <f t="shared" ca="1" si="113"/>
        <v>0.16192848273398316</v>
      </c>
      <c r="AP17" s="91">
        <f t="shared" ca="1" si="113"/>
        <v>0.14568580598017547</v>
      </c>
      <c r="AQ17" s="91">
        <f t="shared" ca="1" si="113"/>
        <v>0.13425874879574842</v>
      </c>
      <c r="AR17" s="91" t="e">
        <f t="shared" ca="1" si="113"/>
        <v>#N/A</v>
      </c>
      <c r="AS17" s="91" t="e">
        <f t="shared" ca="1" si="113"/>
        <v>#N/A</v>
      </c>
      <c r="AT17" s="91" t="e">
        <f t="shared" ca="1" si="113"/>
        <v>#N/A</v>
      </c>
      <c r="AU17" s="91" t="e">
        <f t="shared" ca="1" si="113"/>
        <v>#N/A</v>
      </c>
      <c r="AV17" s="91" t="e">
        <f t="shared" ca="1" si="113"/>
        <v>#N/A</v>
      </c>
      <c r="AW17" s="91" t="e">
        <f t="shared" ca="1" si="113"/>
        <v>#N/A</v>
      </c>
      <c r="AX17" s="91" t="e">
        <f t="shared" ca="1" si="113"/>
        <v>#N/A</v>
      </c>
      <c r="AY17" s="91" t="e">
        <f t="shared" ca="1" si="113"/>
        <v>#N/A</v>
      </c>
      <c r="AZ17" s="91" t="e">
        <f t="shared" ca="1" si="113"/>
        <v>#N/A</v>
      </c>
      <c r="BA17" s="91" t="e">
        <f t="shared" ca="1" si="113"/>
        <v>#N/A</v>
      </c>
      <c r="BB17" s="91" t="e">
        <f t="shared" ca="1" si="113"/>
        <v>#N/A</v>
      </c>
      <c r="BC17" s="91" t="e">
        <f t="shared" ca="1" si="113"/>
        <v>#N/A</v>
      </c>
      <c r="BD17" s="91" t="e">
        <f t="shared" ca="1" si="113"/>
        <v>#N/A</v>
      </c>
      <c r="BE17" s="91" t="e">
        <f t="shared" ca="1" si="113"/>
        <v>#N/A</v>
      </c>
      <c r="BF17" s="91" t="e">
        <f t="shared" ca="1" si="113"/>
        <v>#N/A</v>
      </c>
      <c r="BG17" s="91" t="e">
        <f t="shared" ca="1" si="113"/>
        <v>#N/A</v>
      </c>
      <c r="BH17" s="91" t="e">
        <f t="shared" ca="1" si="113"/>
        <v>#N/A</v>
      </c>
      <c r="BI17" s="91" t="e">
        <f t="shared" ca="1" si="113"/>
        <v>#N/A</v>
      </c>
      <c r="BJ17" s="91" t="e">
        <f t="shared" ca="1" si="113"/>
        <v>#N/A</v>
      </c>
      <c r="BK17" s="91" t="e">
        <f t="shared" ca="1" si="113"/>
        <v>#N/A</v>
      </c>
      <c r="BL17" s="91" t="e">
        <f t="shared" ca="1" si="113"/>
        <v>#N/A</v>
      </c>
      <c r="BM17" s="91" t="e">
        <f t="shared" ca="1" si="113"/>
        <v>#N/A</v>
      </c>
      <c r="BN17" s="91" t="e">
        <f t="shared" ca="1" si="113"/>
        <v>#N/A</v>
      </c>
      <c r="BO17" s="91" t="e">
        <f t="shared" ca="1" si="113"/>
        <v>#N/A</v>
      </c>
      <c r="BP17" s="91" t="e">
        <f t="shared" ca="1" si="113"/>
        <v>#N/A</v>
      </c>
      <c r="BQ17" s="91" t="e">
        <f t="shared" ca="1" si="113"/>
        <v>#N/A</v>
      </c>
      <c r="BR17" s="91" t="e">
        <f t="shared" ca="1" si="113"/>
        <v>#N/A</v>
      </c>
      <c r="BS17" s="91" t="e">
        <f t="shared" ca="1" si="113"/>
        <v>#N/A</v>
      </c>
      <c r="BT17" s="91" t="e">
        <f t="shared" ca="1" si="113"/>
        <v>#N/A</v>
      </c>
      <c r="BU17" s="91" t="e">
        <f t="shared" ca="1" si="113"/>
        <v>#N/A</v>
      </c>
      <c r="BV17" s="91" t="e">
        <f t="shared" ca="1" si="113"/>
        <v>#N/A</v>
      </c>
      <c r="BW17" s="91" t="e">
        <f t="shared" ca="1" si="113"/>
        <v>#N/A</v>
      </c>
      <c r="BX17" s="91" t="e">
        <f t="shared" ca="1" si="113"/>
        <v>#N/A</v>
      </c>
      <c r="BY17" s="91" t="e">
        <f t="shared" ca="1" si="113"/>
        <v>#N/A</v>
      </c>
      <c r="BZ17" s="91" t="e">
        <f t="shared" ca="1" si="113"/>
        <v>#N/A</v>
      </c>
      <c r="CA17" s="91" t="e">
        <f t="shared" ca="1" si="113"/>
        <v>#N/A</v>
      </c>
      <c r="CB17" s="91" t="e">
        <f t="shared" ca="1" si="113"/>
        <v>#N/A</v>
      </c>
      <c r="CC17" s="91" t="e">
        <f t="shared" ca="1" si="113"/>
        <v>#N/A</v>
      </c>
      <c r="CD17" s="91" t="e">
        <f t="shared" ca="1" si="113"/>
        <v>#N/A</v>
      </c>
      <c r="CE17" s="91" t="e">
        <f t="shared" ca="1" si="113"/>
        <v>#N/A</v>
      </c>
      <c r="CF17" s="91" t="e">
        <f t="shared" ca="1" si="113"/>
        <v>#N/A</v>
      </c>
      <c r="CG17" s="91" t="e">
        <f t="shared" ca="1" si="113"/>
        <v>#N/A</v>
      </c>
      <c r="CH17" s="91" t="e">
        <f t="shared" ca="1" si="113"/>
        <v>#N/A</v>
      </c>
      <c r="CI17" s="91" t="e">
        <f t="shared" ca="1" si="113"/>
        <v>#N/A</v>
      </c>
      <c r="CJ17" s="91" t="e">
        <f t="shared" ca="1" si="113"/>
        <v>#N/A</v>
      </c>
      <c r="CK17" s="91" t="e">
        <f t="shared" ca="1" si="113"/>
        <v>#N/A</v>
      </c>
      <c r="CL17" s="91" t="e">
        <f t="shared" ca="1" si="113"/>
        <v>#N/A</v>
      </c>
      <c r="CM17" s="91" t="e">
        <f t="shared" ca="1" si="113"/>
        <v>#N/A</v>
      </c>
      <c r="CN17" s="91" t="e">
        <f t="shared" ca="1" si="113"/>
        <v>#N/A</v>
      </c>
      <c r="CO17" s="91" t="e">
        <f t="shared" ca="1" si="113"/>
        <v>#N/A</v>
      </c>
      <c r="CP17" s="91" t="e">
        <f t="shared" ca="1" si="113"/>
        <v>#N/A</v>
      </c>
      <c r="CQ17" s="91" t="e">
        <f t="shared" ref="CQ17:FB17" ca="1" si="114">IFERROR(AVERAGE(CO15:CQ15),NA())</f>
        <v>#N/A</v>
      </c>
      <c r="CR17" s="91" t="e">
        <f t="shared" ca="1" si="114"/>
        <v>#N/A</v>
      </c>
      <c r="CS17" s="91" t="e">
        <f t="shared" ca="1" si="114"/>
        <v>#N/A</v>
      </c>
      <c r="CT17" s="91" t="e">
        <f t="shared" ca="1" si="114"/>
        <v>#N/A</v>
      </c>
      <c r="CU17" s="91" t="e">
        <f t="shared" ca="1" si="114"/>
        <v>#N/A</v>
      </c>
      <c r="CV17" s="91" t="e">
        <f t="shared" ca="1" si="114"/>
        <v>#N/A</v>
      </c>
      <c r="CW17" s="91" t="e">
        <f t="shared" ca="1" si="114"/>
        <v>#N/A</v>
      </c>
      <c r="CX17" s="91" t="e">
        <f t="shared" ca="1" si="114"/>
        <v>#N/A</v>
      </c>
      <c r="CY17" s="91" t="e">
        <f t="shared" ca="1" si="114"/>
        <v>#N/A</v>
      </c>
      <c r="CZ17" s="91" t="e">
        <f t="shared" ca="1" si="114"/>
        <v>#N/A</v>
      </c>
      <c r="DA17" s="91" t="e">
        <f t="shared" ca="1" si="114"/>
        <v>#N/A</v>
      </c>
      <c r="DB17" s="91" t="e">
        <f t="shared" ca="1" si="114"/>
        <v>#N/A</v>
      </c>
      <c r="DC17" s="91" t="e">
        <f t="shared" ca="1" si="114"/>
        <v>#N/A</v>
      </c>
      <c r="DD17" s="91" t="e">
        <f t="shared" ca="1" si="114"/>
        <v>#N/A</v>
      </c>
      <c r="DE17" s="91" t="e">
        <f t="shared" ca="1" si="114"/>
        <v>#N/A</v>
      </c>
      <c r="DF17" s="91" t="e">
        <f t="shared" ca="1" si="114"/>
        <v>#N/A</v>
      </c>
      <c r="DG17" s="91" t="e">
        <f t="shared" ca="1" si="114"/>
        <v>#N/A</v>
      </c>
      <c r="DH17" s="91" t="e">
        <f t="shared" ca="1" si="114"/>
        <v>#N/A</v>
      </c>
      <c r="DI17" s="91" t="e">
        <f t="shared" ca="1" si="114"/>
        <v>#N/A</v>
      </c>
      <c r="DJ17" s="91" t="e">
        <f t="shared" ca="1" si="114"/>
        <v>#N/A</v>
      </c>
      <c r="DK17" s="91" t="e">
        <f t="shared" ca="1" si="114"/>
        <v>#N/A</v>
      </c>
      <c r="DL17" s="91" t="e">
        <f t="shared" ca="1" si="114"/>
        <v>#N/A</v>
      </c>
      <c r="DM17" s="91" t="e">
        <f t="shared" ca="1" si="114"/>
        <v>#N/A</v>
      </c>
      <c r="DN17" s="91" t="e">
        <f t="shared" ca="1" si="114"/>
        <v>#N/A</v>
      </c>
      <c r="DO17" s="91" t="e">
        <f t="shared" ca="1" si="114"/>
        <v>#N/A</v>
      </c>
      <c r="DP17" s="91" t="e">
        <f t="shared" ca="1" si="114"/>
        <v>#N/A</v>
      </c>
      <c r="DQ17" s="91" t="e">
        <f t="shared" ca="1" si="114"/>
        <v>#N/A</v>
      </c>
      <c r="DR17" s="91" t="e">
        <f t="shared" ca="1" si="114"/>
        <v>#N/A</v>
      </c>
      <c r="DS17" s="91" t="e">
        <f t="shared" ca="1" si="114"/>
        <v>#N/A</v>
      </c>
      <c r="DT17" s="91" t="e">
        <f t="shared" ca="1" si="114"/>
        <v>#N/A</v>
      </c>
      <c r="DU17" s="91" t="e">
        <f t="shared" ca="1" si="114"/>
        <v>#N/A</v>
      </c>
      <c r="DV17" s="91" t="e">
        <f t="shared" ca="1" si="114"/>
        <v>#N/A</v>
      </c>
      <c r="DW17" s="91" t="e">
        <f t="shared" ca="1" si="114"/>
        <v>#N/A</v>
      </c>
      <c r="DX17" s="91" t="e">
        <f t="shared" ca="1" si="114"/>
        <v>#N/A</v>
      </c>
      <c r="DY17" s="91" t="e">
        <f t="shared" ca="1" si="114"/>
        <v>#N/A</v>
      </c>
      <c r="DZ17" s="91" t="e">
        <f t="shared" ca="1" si="114"/>
        <v>#N/A</v>
      </c>
      <c r="EA17" s="91" t="e">
        <f t="shared" ca="1" si="114"/>
        <v>#N/A</v>
      </c>
      <c r="EB17" s="91" t="e">
        <f t="shared" ca="1" si="114"/>
        <v>#N/A</v>
      </c>
      <c r="EC17" s="91" t="e">
        <f t="shared" ca="1" si="114"/>
        <v>#N/A</v>
      </c>
      <c r="ED17" s="91" t="e">
        <f t="shared" ca="1" si="114"/>
        <v>#N/A</v>
      </c>
      <c r="EE17" s="91" t="e">
        <f t="shared" ca="1" si="114"/>
        <v>#N/A</v>
      </c>
      <c r="EF17" s="91" t="e">
        <f t="shared" ca="1" si="114"/>
        <v>#N/A</v>
      </c>
      <c r="EG17" s="91" t="e">
        <f t="shared" ca="1" si="114"/>
        <v>#N/A</v>
      </c>
      <c r="EH17" s="91" t="e">
        <f t="shared" ca="1" si="114"/>
        <v>#N/A</v>
      </c>
      <c r="EI17" s="91" t="e">
        <f t="shared" ca="1" si="114"/>
        <v>#N/A</v>
      </c>
      <c r="EJ17" s="91" t="e">
        <f t="shared" ca="1" si="114"/>
        <v>#N/A</v>
      </c>
      <c r="EK17" s="91" t="e">
        <f t="shared" ca="1" si="114"/>
        <v>#N/A</v>
      </c>
      <c r="EL17" s="91" t="e">
        <f t="shared" ca="1" si="114"/>
        <v>#N/A</v>
      </c>
      <c r="EM17" s="91" t="e">
        <f t="shared" ca="1" si="114"/>
        <v>#N/A</v>
      </c>
      <c r="EN17" s="91" t="e">
        <f t="shared" ca="1" si="114"/>
        <v>#N/A</v>
      </c>
      <c r="EO17" s="91" t="e">
        <f t="shared" ca="1" si="114"/>
        <v>#N/A</v>
      </c>
      <c r="EP17" s="91" t="e">
        <f t="shared" ca="1" si="114"/>
        <v>#N/A</v>
      </c>
      <c r="EQ17" s="91" t="e">
        <f t="shared" ca="1" si="114"/>
        <v>#N/A</v>
      </c>
      <c r="ER17" s="91" t="e">
        <f t="shared" ca="1" si="114"/>
        <v>#N/A</v>
      </c>
      <c r="ES17" s="91" t="e">
        <f t="shared" ca="1" si="114"/>
        <v>#N/A</v>
      </c>
      <c r="ET17" s="91" t="e">
        <f t="shared" ca="1" si="114"/>
        <v>#N/A</v>
      </c>
      <c r="EU17" s="91" t="e">
        <f t="shared" ca="1" si="114"/>
        <v>#N/A</v>
      </c>
      <c r="EV17" s="91" t="e">
        <f t="shared" ca="1" si="114"/>
        <v>#N/A</v>
      </c>
      <c r="EW17" s="91" t="e">
        <f t="shared" ca="1" si="114"/>
        <v>#N/A</v>
      </c>
      <c r="EX17" s="91" t="e">
        <f t="shared" ca="1" si="114"/>
        <v>#N/A</v>
      </c>
      <c r="EY17" s="91" t="e">
        <f t="shared" ca="1" si="114"/>
        <v>#N/A</v>
      </c>
      <c r="EZ17" s="91" t="e">
        <f t="shared" ca="1" si="114"/>
        <v>#N/A</v>
      </c>
      <c r="FA17" s="91" t="e">
        <f t="shared" ca="1" si="114"/>
        <v>#N/A</v>
      </c>
      <c r="FB17" s="91" t="e">
        <f t="shared" ca="1" si="114"/>
        <v>#N/A</v>
      </c>
      <c r="FC17" s="91" t="e">
        <f t="shared" ref="FC17:HN17" ca="1" si="115">IFERROR(AVERAGE(FA15:FC15),NA())</f>
        <v>#N/A</v>
      </c>
      <c r="FD17" s="91" t="e">
        <f t="shared" ca="1" si="115"/>
        <v>#N/A</v>
      </c>
      <c r="FE17" s="91" t="e">
        <f t="shared" ca="1" si="115"/>
        <v>#N/A</v>
      </c>
      <c r="FF17" s="91" t="e">
        <f t="shared" ca="1" si="115"/>
        <v>#N/A</v>
      </c>
      <c r="FG17" s="91" t="e">
        <f t="shared" ca="1" si="115"/>
        <v>#N/A</v>
      </c>
      <c r="FH17" s="91" t="e">
        <f t="shared" ca="1" si="115"/>
        <v>#N/A</v>
      </c>
      <c r="FI17" s="91" t="e">
        <f t="shared" ca="1" si="115"/>
        <v>#N/A</v>
      </c>
      <c r="FJ17" s="91" t="e">
        <f t="shared" ca="1" si="115"/>
        <v>#N/A</v>
      </c>
      <c r="FK17" s="91" t="e">
        <f t="shared" ca="1" si="115"/>
        <v>#N/A</v>
      </c>
      <c r="FL17" s="91" t="e">
        <f t="shared" ca="1" si="115"/>
        <v>#N/A</v>
      </c>
      <c r="FM17" s="91" t="e">
        <f t="shared" ca="1" si="115"/>
        <v>#N/A</v>
      </c>
      <c r="FN17" s="91" t="e">
        <f t="shared" ca="1" si="115"/>
        <v>#N/A</v>
      </c>
      <c r="FO17" s="91" t="e">
        <f t="shared" ca="1" si="115"/>
        <v>#N/A</v>
      </c>
      <c r="FP17" s="91" t="e">
        <f t="shared" ca="1" si="115"/>
        <v>#N/A</v>
      </c>
      <c r="FQ17" s="91" t="e">
        <f t="shared" ca="1" si="115"/>
        <v>#N/A</v>
      </c>
      <c r="FR17" s="91" t="e">
        <f t="shared" ca="1" si="115"/>
        <v>#N/A</v>
      </c>
      <c r="FS17" s="91" t="e">
        <f t="shared" ca="1" si="115"/>
        <v>#N/A</v>
      </c>
      <c r="FT17" s="91" t="e">
        <f t="shared" ca="1" si="115"/>
        <v>#N/A</v>
      </c>
      <c r="FU17" s="91" t="e">
        <f t="shared" ca="1" si="115"/>
        <v>#N/A</v>
      </c>
      <c r="FV17" s="91" t="e">
        <f t="shared" ca="1" si="115"/>
        <v>#N/A</v>
      </c>
      <c r="FW17" s="91" t="e">
        <f t="shared" ca="1" si="115"/>
        <v>#N/A</v>
      </c>
      <c r="FX17" s="91" t="e">
        <f t="shared" ca="1" si="115"/>
        <v>#N/A</v>
      </c>
      <c r="FY17" s="91" t="e">
        <f t="shared" ca="1" si="115"/>
        <v>#N/A</v>
      </c>
      <c r="FZ17" s="91" t="e">
        <f t="shared" ca="1" si="115"/>
        <v>#N/A</v>
      </c>
      <c r="GA17" s="91" t="e">
        <f t="shared" ca="1" si="115"/>
        <v>#N/A</v>
      </c>
      <c r="GB17" s="91" t="e">
        <f t="shared" ca="1" si="115"/>
        <v>#N/A</v>
      </c>
      <c r="GC17" s="91" t="e">
        <f t="shared" ca="1" si="115"/>
        <v>#N/A</v>
      </c>
      <c r="GD17" s="91" t="e">
        <f t="shared" ca="1" si="115"/>
        <v>#N/A</v>
      </c>
      <c r="GE17" s="91" t="e">
        <f t="shared" ca="1" si="115"/>
        <v>#N/A</v>
      </c>
      <c r="GF17" s="91" t="e">
        <f t="shared" ca="1" si="115"/>
        <v>#N/A</v>
      </c>
      <c r="GG17" s="91" t="e">
        <f t="shared" ca="1" si="115"/>
        <v>#N/A</v>
      </c>
      <c r="GH17" s="91" t="e">
        <f t="shared" ca="1" si="115"/>
        <v>#N/A</v>
      </c>
      <c r="GI17" s="91" t="e">
        <f t="shared" ca="1" si="115"/>
        <v>#N/A</v>
      </c>
      <c r="GJ17" s="91" t="e">
        <f t="shared" ca="1" si="115"/>
        <v>#N/A</v>
      </c>
      <c r="GK17" s="91" t="e">
        <f t="shared" ca="1" si="115"/>
        <v>#N/A</v>
      </c>
      <c r="GL17" s="91" t="e">
        <f t="shared" ca="1" si="115"/>
        <v>#N/A</v>
      </c>
      <c r="GM17" s="91" t="e">
        <f t="shared" ca="1" si="115"/>
        <v>#N/A</v>
      </c>
      <c r="GN17" s="91" t="e">
        <f t="shared" ca="1" si="115"/>
        <v>#N/A</v>
      </c>
      <c r="GO17" s="91" t="e">
        <f t="shared" ca="1" si="115"/>
        <v>#N/A</v>
      </c>
      <c r="GP17" s="91" t="e">
        <f t="shared" ca="1" si="115"/>
        <v>#N/A</v>
      </c>
      <c r="GQ17" s="91" t="e">
        <f t="shared" ca="1" si="115"/>
        <v>#N/A</v>
      </c>
      <c r="GR17" s="91" t="e">
        <f t="shared" ca="1" si="115"/>
        <v>#N/A</v>
      </c>
      <c r="GS17" s="91" t="e">
        <f t="shared" ca="1" si="115"/>
        <v>#N/A</v>
      </c>
      <c r="GT17" s="91" t="e">
        <f t="shared" ca="1" si="115"/>
        <v>#N/A</v>
      </c>
      <c r="GU17" s="91" t="e">
        <f t="shared" ca="1" si="115"/>
        <v>#N/A</v>
      </c>
      <c r="GV17" s="91" t="e">
        <f t="shared" ca="1" si="115"/>
        <v>#N/A</v>
      </c>
      <c r="GW17" s="91" t="e">
        <f t="shared" ca="1" si="115"/>
        <v>#N/A</v>
      </c>
      <c r="GX17" s="91" t="e">
        <f t="shared" ca="1" si="115"/>
        <v>#N/A</v>
      </c>
      <c r="GY17" s="91" t="e">
        <f t="shared" ca="1" si="115"/>
        <v>#N/A</v>
      </c>
      <c r="GZ17" s="91" t="e">
        <f t="shared" ca="1" si="115"/>
        <v>#N/A</v>
      </c>
      <c r="HA17" s="91" t="e">
        <f t="shared" ca="1" si="115"/>
        <v>#N/A</v>
      </c>
      <c r="HB17" s="91" t="e">
        <f t="shared" ca="1" si="115"/>
        <v>#N/A</v>
      </c>
      <c r="HC17" s="91" t="e">
        <f t="shared" ca="1" si="115"/>
        <v>#N/A</v>
      </c>
      <c r="HD17" s="91" t="e">
        <f t="shared" ca="1" si="115"/>
        <v>#N/A</v>
      </c>
      <c r="HE17" s="91" t="e">
        <f t="shared" ca="1" si="115"/>
        <v>#N/A</v>
      </c>
      <c r="HF17" s="91" t="e">
        <f t="shared" ca="1" si="115"/>
        <v>#N/A</v>
      </c>
      <c r="HG17" s="91" t="e">
        <f t="shared" ca="1" si="115"/>
        <v>#N/A</v>
      </c>
      <c r="HH17" s="91" t="e">
        <f t="shared" ca="1" si="115"/>
        <v>#N/A</v>
      </c>
      <c r="HI17" s="91" t="e">
        <f t="shared" ca="1" si="115"/>
        <v>#N/A</v>
      </c>
      <c r="HJ17" s="91" t="e">
        <f t="shared" ca="1" si="115"/>
        <v>#N/A</v>
      </c>
      <c r="HK17" s="91" t="e">
        <f t="shared" ca="1" si="115"/>
        <v>#N/A</v>
      </c>
      <c r="HL17" s="91" t="e">
        <f t="shared" ca="1" si="115"/>
        <v>#N/A</v>
      </c>
      <c r="HM17" s="91" t="e">
        <f t="shared" ca="1" si="115"/>
        <v>#N/A</v>
      </c>
      <c r="HN17" s="91" t="e">
        <f t="shared" ca="1" si="115"/>
        <v>#N/A</v>
      </c>
      <c r="HO17" s="91" t="e">
        <f t="shared" ref="HO17:IN17" ca="1" si="116">IFERROR(AVERAGE(HM15:HO15),NA())</f>
        <v>#N/A</v>
      </c>
      <c r="HP17" s="91" t="e">
        <f t="shared" ca="1" si="116"/>
        <v>#N/A</v>
      </c>
      <c r="HQ17" s="91" t="e">
        <f t="shared" ca="1" si="116"/>
        <v>#N/A</v>
      </c>
      <c r="HR17" s="91" t="e">
        <f t="shared" ca="1" si="116"/>
        <v>#N/A</v>
      </c>
      <c r="HS17" s="91" t="e">
        <f t="shared" ca="1" si="116"/>
        <v>#N/A</v>
      </c>
      <c r="HT17" s="91" t="e">
        <f t="shared" ca="1" si="116"/>
        <v>#N/A</v>
      </c>
      <c r="HU17" s="91" t="e">
        <f t="shared" ca="1" si="116"/>
        <v>#N/A</v>
      </c>
      <c r="HV17" s="91" t="e">
        <f t="shared" ca="1" si="116"/>
        <v>#N/A</v>
      </c>
      <c r="HW17" s="91" t="e">
        <f t="shared" ca="1" si="116"/>
        <v>#N/A</v>
      </c>
      <c r="HX17" s="91" t="e">
        <f t="shared" ca="1" si="116"/>
        <v>#N/A</v>
      </c>
      <c r="HY17" s="91" t="e">
        <f t="shared" ca="1" si="116"/>
        <v>#N/A</v>
      </c>
      <c r="HZ17" s="91" t="e">
        <f t="shared" ca="1" si="116"/>
        <v>#N/A</v>
      </c>
      <c r="IA17" s="91" t="e">
        <f t="shared" ca="1" si="116"/>
        <v>#N/A</v>
      </c>
      <c r="IB17" s="91" t="e">
        <f t="shared" ca="1" si="116"/>
        <v>#N/A</v>
      </c>
      <c r="IC17" s="91" t="e">
        <f t="shared" ca="1" si="116"/>
        <v>#N/A</v>
      </c>
      <c r="ID17" s="91" t="e">
        <f t="shared" ca="1" si="116"/>
        <v>#N/A</v>
      </c>
      <c r="IE17" s="91" t="e">
        <f t="shared" ca="1" si="116"/>
        <v>#N/A</v>
      </c>
      <c r="IF17" s="91" t="e">
        <f t="shared" ca="1" si="116"/>
        <v>#N/A</v>
      </c>
      <c r="IG17" s="91" t="e">
        <f t="shared" ca="1" si="116"/>
        <v>#N/A</v>
      </c>
      <c r="IH17" s="91" t="e">
        <f t="shared" ca="1" si="116"/>
        <v>#N/A</v>
      </c>
      <c r="II17" s="91" t="e">
        <f t="shared" ca="1" si="116"/>
        <v>#N/A</v>
      </c>
      <c r="IJ17" s="91" t="e">
        <f t="shared" ca="1" si="116"/>
        <v>#N/A</v>
      </c>
      <c r="IK17" s="91" t="e">
        <f t="shared" ca="1" si="116"/>
        <v>#N/A</v>
      </c>
      <c r="IL17" s="91" t="e">
        <f t="shared" ca="1" si="116"/>
        <v>#N/A</v>
      </c>
      <c r="IM17" s="91" t="e">
        <f t="shared" ca="1" si="116"/>
        <v>#N/A</v>
      </c>
      <c r="IN17" s="91" t="e">
        <f t="shared" ca="1" si="116"/>
        <v>#N/A</v>
      </c>
    </row>
    <row r="19" spans="2:248" x14ac:dyDescent="0.3">
      <c r="B19" s="19" t="s">
        <v>477</v>
      </c>
      <c r="C19" s="40">
        <f>VLOOKUP(B2,Country_Data!B:J,9,FALSE)</f>
        <v>67886011</v>
      </c>
      <c r="F19" s="19" t="s">
        <v>464</v>
      </c>
      <c r="G19" s="40">
        <f>$C$16</f>
        <v>4480.4767259999999</v>
      </c>
      <c r="H19" s="40">
        <f t="shared" ref="H19:BS19" si="117">$C$16</f>
        <v>4480.4767259999999</v>
      </c>
      <c r="I19" s="40">
        <f t="shared" si="117"/>
        <v>4480.4767259999999</v>
      </c>
      <c r="J19" s="40">
        <f t="shared" si="117"/>
        <v>4480.4767259999999</v>
      </c>
      <c r="K19" s="40">
        <f t="shared" si="117"/>
        <v>4480.4767259999999</v>
      </c>
      <c r="L19" s="40">
        <f t="shared" si="117"/>
        <v>4480.4767259999999</v>
      </c>
      <c r="M19" s="40">
        <f t="shared" si="117"/>
        <v>4480.4767259999999</v>
      </c>
      <c r="N19" s="40">
        <f t="shared" si="117"/>
        <v>4480.4767259999999</v>
      </c>
      <c r="O19" s="40">
        <f t="shared" si="117"/>
        <v>4480.4767259999999</v>
      </c>
      <c r="P19" s="40">
        <f t="shared" si="117"/>
        <v>4480.4767259999999</v>
      </c>
      <c r="Q19" s="40">
        <f t="shared" si="117"/>
        <v>4480.4767259999999</v>
      </c>
      <c r="R19" s="40">
        <f t="shared" si="117"/>
        <v>4480.4767259999999</v>
      </c>
      <c r="S19" s="40">
        <f t="shared" si="117"/>
        <v>4480.4767259999999</v>
      </c>
      <c r="T19" s="40">
        <f t="shared" si="117"/>
        <v>4480.4767259999999</v>
      </c>
      <c r="U19" s="40">
        <f t="shared" si="117"/>
        <v>4480.4767259999999</v>
      </c>
      <c r="V19" s="40">
        <f t="shared" si="117"/>
        <v>4480.4767259999999</v>
      </c>
      <c r="W19" s="40">
        <f t="shared" si="117"/>
        <v>4480.4767259999999</v>
      </c>
      <c r="X19" s="40">
        <f t="shared" si="117"/>
        <v>4480.4767259999999</v>
      </c>
      <c r="Y19" s="40">
        <f t="shared" si="117"/>
        <v>4480.4767259999999</v>
      </c>
      <c r="Z19" s="40">
        <f t="shared" si="117"/>
        <v>4480.4767259999999</v>
      </c>
      <c r="AA19" s="40">
        <f t="shared" si="117"/>
        <v>4480.4767259999999</v>
      </c>
      <c r="AB19" s="40">
        <f t="shared" si="117"/>
        <v>4480.4767259999999</v>
      </c>
      <c r="AC19" s="40">
        <f t="shared" si="117"/>
        <v>4480.4767259999999</v>
      </c>
      <c r="AD19" s="40">
        <f t="shared" si="117"/>
        <v>4480.4767259999999</v>
      </c>
      <c r="AE19" s="40">
        <f t="shared" si="117"/>
        <v>4480.4767259999999</v>
      </c>
      <c r="AF19" s="40">
        <f t="shared" si="117"/>
        <v>4480.4767259999999</v>
      </c>
      <c r="AG19" s="40">
        <f t="shared" si="117"/>
        <v>4480.4767259999999</v>
      </c>
      <c r="AH19" s="40">
        <f t="shared" si="117"/>
        <v>4480.4767259999999</v>
      </c>
      <c r="AI19" s="40">
        <f t="shared" si="117"/>
        <v>4480.4767259999999</v>
      </c>
      <c r="AJ19" s="40">
        <f t="shared" si="117"/>
        <v>4480.4767259999999</v>
      </c>
      <c r="AK19" s="40">
        <f t="shared" si="117"/>
        <v>4480.4767259999999</v>
      </c>
      <c r="AL19" s="40">
        <f t="shared" si="117"/>
        <v>4480.4767259999999</v>
      </c>
      <c r="AM19" s="40">
        <f t="shared" si="117"/>
        <v>4480.4767259999999</v>
      </c>
      <c r="AN19" s="40">
        <f t="shared" si="117"/>
        <v>4480.4767259999999</v>
      </c>
      <c r="AO19" s="40">
        <f t="shared" si="117"/>
        <v>4480.4767259999999</v>
      </c>
      <c r="AP19" s="40">
        <f t="shared" si="117"/>
        <v>4480.4767259999999</v>
      </c>
      <c r="AQ19" s="40">
        <f t="shared" si="117"/>
        <v>4480.4767259999999</v>
      </c>
      <c r="AR19" s="40">
        <f t="shared" si="117"/>
        <v>4480.4767259999999</v>
      </c>
      <c r="AS19" s="40">
        <f t="shared" si="117"/>
        <v>4480.4767259999999</v>
      </c>
      <c r="AT19" s="40">
        <f t="shared" si="117"/>
        <v>4480.4767259999999</v>
      </c>
      <c r="AU19" s="40">
        <f t="shared" si="117"/>
        <v>4480.4767259999999</v>
      </c>
      <c r="AV19" s="40">
        <f t="shared" si="117"/>
        <v>4480.4767259999999</v>
      </c>
      <c r="AW19" s="40">
        <f t="shared" si="117"/>
        <v>4480.4767259999999</v>
      </c>
      <c r="AX19" s="40">
        <f t="shared" si="117"/>
        <v>4480.4767259999999</v>
      </c>
      <c r="AY19" s="40">
        <f t="shared" si="117"/>
        <v>4480.4767259999999</v>
      </c>
      <c r="AZ19" s="40">
        <f t="shared" si="117"/>
        <v>4480.4767259999999</v>
      </c>
      <c r="BA19" s="40">
        <f t="shared" si="117"/>
        <v>4480.4767259999999</v>
      </c>
      <c r="BB19" s="40">
        <f t="shared" si="117"/>
        <v>4480.4767259999999</v>
      </c>
      <c r="BC19" s="40">
        <f t="shared" si="117"/>
        <v>4480.4767259999999</v>
      </c>
      <c r="BD19" s="40">
        <f t="shared" si="117"/>
        <v>4480.4767259999999</v>
      </c>
      <c r="BE19" s="40">
        <f t="shared" si="117"/>
        <v>4480.4767259999999</v>
      </c>
      <c r="BF19" s="40">
        <f t="shared" si="117"/>
        <v>4480.4767259999999</v>
      </c>
      <c r="BG19" s="40">
        <f t="shared" si="117"/>
        <v>4480.4767259999999</v>
      </c>
      <c r="BH19" s="40">
        <f t="shared" si="117"/>
        <v>4480.4767259999999</v>
      </c>
      <c r="BI19" s="40">
        <f t="shared" si="117"/>
        <v>4480.4767259999999</v>
      </c>
      <c r="BJ19" s="40">
        <f t="shared" si="117"/>
        <v>4480.4767259999999</v>
      </c>
      <c r="BK19" s="40">
        <f t="shared" si="117"/>
        <v>4480.4767259999999</v>
      </c>
      <c r="BL19" s="40">
        <f t="shared" si="117"/>
        <v>4480.4767259999999</v>
      </c>
      <c r="BM19" s="40">
        <f t="shared" si="117"/>
        <v>4480.4767259999999</v>
      </c>
      <c r="BN19" s="40">
        <f t="shared" si="117"/>
        <v>4480.4767259999999</v>
      </c>
      <c r="BO19" s="40">
        <f t="shared" si="117"/>
        <v>4480.4767259999999</v>
      </c>
      <c r="BP19" s="40">
        <f t="shared" si="117"/>
        <v>4480.4767259999999</v>
      </c>
      <c r="BQ19" s="40">
        <f t="shared" si="117"/>
        <v>4480.4767259999999</v>
      </c>
      <c r="BR19" s="40">
        <f t="shared" si="117"/>
        <v>4480.4767259999999</v>
      </c>
      <c r="BS19" s="40">
        <f t="shared" si="117"/>
        <v>4480.4767259999999</v>
      </c>
      <c r="BT19" s="40">
        <f t="shared" ref="BT19:EE19" si="118">$C$16</f>
        <v>4480.4767259999999</v>
      </c>
      <c r="BU19" s="40">
        <f t="shared" si="118"/>
        <v>4480.4767259999999</v>
      </c>
      <c r="BV19" s="40">
        <f t="shared" si="118"/>
        <v>4480.4767259999999</v>
      </c>
      <c r="BW19" s="40">
        <f t="shared" si="118"/>
        <v>4480.4767259999999</v>
      </c>
      <c r="BX19" s="40">
        <f t="shared" si="118"/>
        <v>4480.4767259999999</v>
      </c>
      <c r="BY19" s="40">
        <f t="shared" si="118"/>
        <v>4480.4767259999999</v>
      </c>
      <c r="BZ19" s="40">
        <f t="shared" si="118"/>
        <v>4480.4767259999999</v>
      </c>
      <c r="CA19" s="40">
        <f t="shared" si="118"/>
        <v>4480.4767259999999</v>
      </c>
      <c r="CB19" s="40">
        <f t="shared" si="118"/>
        <v>4480.4767259999999</v>
      </c>
      <c r="CC19" s="40">
        <f t="shared" si="118"/>
        <v>4480.4767259999999</v>
      </c>
      <c r="CD19" s="40">
        <f t="shared" si="118"/>
        <v>4480.4767259999999</v>
      </c>
      <c r="CE19" s="40">
        <f t="shared" si="118"/>
        <v>4480.4767259999999</v>
      </c>
      <c r="CF19" s="40">
        <f t="shared" si="118"/>
        <v>4480.4767259999999</v>
      </c>
      <c r="CG19" s="40">
        <f t="shared" si="118"/>
        <v>4480.4767259999999</v>
      </c>
      <c r="CH19" s="40">
        <f t="shared" si="118"/>
        <v>4480.4767259999999</v>
      </c>
      <c r="CI19" s="40">
        <f t="shared" si="118"/>
        <v>4480.4767259999999</v>
      </c>
      <c r="CJ19" s="40">
        <f t="shared" si="118"/>
        <v>4480.4767259999999</v>
      </c>
      <c r="CK19" s="40">
        <f t="shared" si="118"/>
        <v>4480.4767259999999</v>
      </c>
      <c r="CL19" s="40">
        <f t="shared" si="118"/>
        <v>4480.4767259999999</v>
      </c>
      <c r="CM19" s="40">
        <f t="shared" si="118"/>
        <v>4480.4767259999999</v>
      </c>
      <c r="CN19" s="40">
        <f t="shared" si="118"/>
        <v>4480.4767259999999</v>
      </c>
      <c r="CO19" s="40">
        <f t="shared" si="118"/>
        <v>4480.4767259999999</v>
      </c>
      <c r="CP19" s="40">
        <f t="shared" si="118"/>
        <v>4480.4767259999999</v>
      </c>
      <c r="CQ19" s="40">
        <f t="shared" si="118"/>
        <v>4480.4767259999999</v>
      </c>
      <c r="CR19" s="40">
        <f t="shared" si="118"/>
        <v>4480.4767259999999</v>
      </c>
      <c r="CS19" s="40">
        <f t="shared" si="118"/>
        <v>4480.4767259999999</v>
      </c>
      <c r="CT19" s="40">
        <f t="shared" si="118"/>
        <v>4480.4767259999999</v>
      </c>
      <c r="CU19" s="40">
        <f t="shared" si="118"/>
        <v>4480.4767259999999</v>
      </c>
      <c r="CV19" s="40">
        <f t="shared" si="118"/>
        <v>4480.4767259999999</v>
      </c>
      <c r="CW19" s="40">
        <f t="shared" si="118"/>
        <v>4480.4767259999999</v>
      </c>
      <c r="CX19" s="40">
        <f t="shared" si="118"/>
        <v>4480.4767259999999</v>
      </c>
      <c r="CY19" s="40">
        <f t="shared" si="118"/>
        <v>4480.4767259999999</v>
      </c>
      <c r="CZ19" s="40">
        <f t="shared" si="118"/>
        <v>4480.4767259999999</v>
      </c>
      <c r="DA19" s="40">
        <f t="shared" si="118"/>
        <v>4480.4767259999999</v>
      </c>
      <c r="DB19" s="40">
        <f t="shared" si="118"/>
        <v>4480.4767259999999</v>
      </c>
      <c r="DC19" s="40">
        <f t="shared" si="118"/>
        <v>4480.4767259999999</v>
      </c>
      <c r="DD19" s="40">
        <f t="shared" si="118"/>
        <v>4480.4767259999999</v>
      </c>
      <c r="DE19" s="40">
        <f t="shared" si="118"/>
        <v>4480.4767259999999</v>
      </c>
      <c r="DF19" s="40">
        <f t="shared" si="118"/>
        <v>4480.4767259999999</v>
      </c>
      <c r="DG19" s="40">
        <f t="shared" si="118"/>
        <v>4480.4767259999999</v>
      </c>
      <c r="DH19" s="40">
        <f t="shared" si="118"/>
        <v>4480.4767259999999</v>
      </c>
      <c r="DI19" s="40">
        <f t="shared" si="118"/>
        <v>4480.4767259999999</v>
      </c>
      <c r="DJ19" s="40">
        <f t="shared" si="118"/>
        <v>4480.4767259999999</v>
      </c>
      <c r="DK19" s="40">
        <f t="shared" si="118"/>
        <v>4480.4767259999999</v>
      </c>
      <c r="DL19" s="40">
        <f t="shared" si="118"/>
        <v>4480.4767259999999</v>
      </c>
      <c r="DM19" s="40">
        <f t="shared" si="118"/>
        <v>4480.4767259999999</v>
      </c>
      <c r="DN19" s="40">
        <f t="shared" si="118"/>
        <v>4480.4767259999999</v>
      </c>
      <c r="DO19" s="40">
        <f t="shared" si="118"/>
        <v>4480.4767259999999</v>
      </c>
      <c r="DP19" s="40">
        <f t="shared" si="118"/>
        <v>4480.4767259999999</v>
      </c>
      <c r="DQ19" s="40">
        <f t="shared" si="118"/>
        <v>4480.4767259999999</v>
      </c>
      <c r="DR19" s="40">
        <f t="shared" si="118"/>
        <v>4480.4767259999999</v>
      </c>
      <c r="DS19" s="40">
        <f t="shared" si="118"/>
        <v>4480.4767259999999</v>
      </c>
      <c r="DT19" s="40">
        <f t="shared" si="118"/>
        <v>4480.4767259999999</v>
      </c>
      <c r="DU19" s="40">
        <f t="shared" si="118"/>
        <v>4480.4767259999999</v>
      </c>
      <c r="DV19" s="40">
        <f t="shared" si="118"/>
        <v>4480.4767259999999</v>
      </c>
      <c r="DW19" s="40">
        <f t="shared" si="118"/>
        <v>4480.4767259999999</v>
      </c>
      <c r="DX19" s="40">
        <f t="shared" si="118"/>
        <v>4480.4767259999999</v>
      </c>
      <c r="DY19" s="40">
        <f t="shared" si="118"/>
        <v>4480.4767259999999</v>
      </c>
      <c r="DZ19" s="40">
        <f t="shared" si="118"/>
        <v>4480.4767259999999</v>
      </c>
      <c r="EA19" s="40">
        <f t="shared" si="118"/>
        <v>4480.4767259999999</v>
      </c>
      <c r="EB19" s="40">
        <f t="shared" si="118"/>
        <v>4480.4767259999999</v>
      </c>
      <c r="EC19" s="40">
        <f t="shared" si="118"/>
        <v>4480.4767259999999</v>
      </c>
      <c r="ED19" s="40">
        <f t="shared" si="118"/>
        <v>4480.4767259999999</v>
      </c>
      <c r="EE19" s="40">
        <f t="shared" si="118"/>
        <v>4480.4767259999999</v>
      </c>
      <c r="EF19" s="40">
        <f t="shared" ref="EF19:GQ19" si="119">$C$16</f>
        <v>4480.4767259999999</v>
      </c>
      <c r="EG19" s="40">
        <f t="shared" si="119"/>
        <v>4480.4767259999999</v>
      </c>
      <c r="EH19" s="40">
        <f t="shared" si="119"/>
        <v>4480.4767259999999</v>
      </c>
      <c r="EI19" s="40">
        <f t="shared" si="119"/>
        <v>4480.4767259999999</v>
      </c>
      <c r="EJ19" s="40">
        <f t="shared" si="119"/>
        <v>4480.4767259999999</v>
      </c>
      <c r="EK19" s="40">
        <f t="shared" si="119"/>
        <v>4480.4767259999999</v>
      </c>
      <c r="EL19" s="40">
        <f t="shared" si="119"/>
        <v>4480.4767259999999</v>
      </c>
      <c r="EM19" s="40">
        <f t="shared" si="119"/>
        <v>4480.4767259999999</v>
      </c>
      <c r="EN19" s="40">
        <f t="shared" si="119"/>
        <v>4480.4767259999999</v>
      </c>
      <c r="EO19" s="40">
        <f t="shared" si="119"/>
        <v>4480.4767259999999</v>
      </c>
      <c r="EP19" s="40">
        <f t="shared" si="119"/>
        <v>4480.4767259999999</v>
      </c>
      <c r="EQ19" s="40">
        <f t="shared" si="119"/>
        <v>4480.4767259999999</v>
      </c>
      <c r="ER19" s="40">
        <f t="shared" si="119"/>
        <v>4480.4767259999999</v>
      </c>
      <c r="ES19" s="40">
        <f t="shared" si="119"/>
        <v>4480.4767259999999</v>
      </c>
      <c r="ET19" s="40">
        <f t="shared" si="119"/>
        <v>4480.4767259999999</v>
      </c>
      <c r="EU19" s="40">
        <f t="shared" si="119"/>
        <v>4480.4767259999999</v>
      </c>
      <c r="EV19" s="40">
        <f t="shared" si="119"/>
        <v>4480.4767259999999</v>
      </c>
      <c r="EW19" s="40">
        <f t="shared" si="119"/>
        <v>4480.4767259999999</v>
      </c>
      <c r="EX19" s="40">
        <f t="shared" si="119"/>
        <v>4480.4767259999999</v>
      </c>
      <c r="EY19" s="40">
        <f t="shared" si="119"/>
        <v>4480.4767259999999</v>
      </c>
      <c r="EZ19" s="40">
        <f t="shared" si="119"/>
        <v>4480.4767259999999</v>
      </c>
      <c r="FA19" s="40">
        <f t="shared" si="119"/>
        <v>4480.4767259999999</v>
      </c>
      <c r="FB19" s="40">
        <f t="shared" si="119"/>
        <v>4480.4767259999999</v>
      </c>
      <c r="FC19" s="40">
        <f t="shared" si="119"/>
        <v>4480.4767259999999</v>
      </c>
      <c r="FD19" s="40">
        <f t="shared" si="119"/>
        <v>4480.4767259999999</v>
      </c>
      <c r="FE19" s="40">
        <f t="shared" si="119"/>
        <v>4480.4767259999999</v>
      </c>
      <c r="FF19" s="40">
        <f t="shared" si="119"/>
        <v>4480.4767259999999</v>
      </c>
      <c r="FG19" s="40">
        <f t="shared" si="119"/>
        <v>4480.4767259999999</v>
      </c>
      <c r="FH19" s="40">
        <f t="shared" si="119"/>
        <v>4480.4767259999999</v>
      </c>
      <c r="FI19" s="40">
        <f t="shared" si="119"/>
        <v>4480.4767259999999</v>
      </c>
      <c r="FJ19" s="40">
        <f t="shared" si="119"/>
        <v>4480.4767259999999</v>
      </c>
      <c r="FK19" s="40">
        <f t="shared" si="119"/>
        <v>4480.4767259999999</v>
      </c>
      <c r="FL19" s="40">
        <f t="shared" si="119"/>
        <v>4480.4767259999999</v>
      </c>
      <c r="FM19" s="40">
        <f t="shared" si="119"/>
        <v>4480.4767259999999</v>
      </c>
      <c r="FN19" s="40">
        <f t="shared" si="119"/>
        <v>4480.4767259999999</v>
      </c>
      <c r="FO19" s="40">
        <f t="shared" si="119"/>
        <v>4480.4767259999999</v>
      </c>
      <c r="FP19" s="40">
        <f t="shared" si="119"/>
        <v>4480.4767259999999</v>
      </c>
      <c r="FQ19" s="40">
        <f t="shared" si="119"/>
        <v>4480.4767259999999</v>
      </c>
      <c r="FR19" s="40">
        <f t="shared" si="119"/>
        <v>4480.4767259999999</v>
      </c>
      <c r="FS19" s="40">
        <f t="shared" si="119"/>
        <v>4480.4767259999999</v>
      </c>
      <c r="FT19" s="40">
        <f t="shared" si="119"/>
        <v>4480.4767259999999</v>
      </c>
      <c r="FU19" s="40">
        <f t="shared" si="119"/>
        <v>4480.4767259999999</v>
      </c>
      <c r="FV19" s="40">
        <f t="shared" si="119"/>
        <v>4480.4767259999999</v>
      </c>
      <c r="FW19" s="40">
        <f t="shared" si="119"/>
        <v>4480.4767259999999</v>
      </c>
      <c r="FX19" s="40">
        <f t="shared" si="119"/>
        <v>4480.4767259999999</v>
      </c>
      <c r="FY19" s="40">
        <f t="shared" si="119"/>
        <v>4480.4767259999999</v>
      </c>
      <c r="FZ19" s="40">
        <f t="shared" si="119"/>
        <v>4480.4767259999999</v>
      </c>
      <c r="GA19" s="40">
        <f t="shared" si="119"/>
        <v>4480.4767259999999</v>
      </c>
      <c r="GB19" s="40">
        <f t="shared" si="119"/>
        <v>4480.4767259999999</v>
      </c>
      <c r="GC19" s="40">
        <f t="shared" si="119"/>
        <v>4480.4767259999999</v>
      </c>
      <c r="GD19" s="40">
        <f t="shared" si="119"/>
        <v>4480.4767259999999</v>
      </c>
      <c r="GE19" s="40">
        <f t="shared" si="119"/>
        <v>4480.4767259999999</v>
      </c>
      <c r="GF19" s="40">
        <f t="shared" si="119"/>
        <v>4480.4767259999999</v>
      </c>
      <c r="GG19" s="40">
        <f t="shared" si="119"/>
        <v>4480.4767259999999</v>
      </c>
      <c r="GH19" s="40">
        <f t="shared" si="119"/>
        <v>4480.4767259999999</v>
      </c>
      <c r="GI19" s="40">
        <f t="shared" si="119"/>
        <v>4480.4767259999999</v>
      </c>
      <c r="GJ19" s="40">
        <f t="shared" si="119"/>
        <v>4480.4767259999999</v>
      </c>
      <c r="GK19" s="40">
        <f t="shared" si="119"/>
        <v>4480.4767259999999</v>
      </c>
      <c r="GL19" s="40">
        <f t="shared" si="119"/>
        <v>4480.4767259999999</v>
      </c>
      <c r="GM19" s="40">
        <f t="shared" si="119"/>
        <v>4480.4767259999999</v>
      </c>
      <c r="GN19" s="40">
        <f t="shared" si="119"/>
        <v>4480.4767259999999</v>
      </c>
      <c r="GO19" s="40">
        <f t="shared" si="119"/>
        <v>4480.4767259999999</v>
      </c>
      <c r="GP19" s="40">
        <f t="shared" si="119"/>
        <v>4480.4767259999999</v>
      </c>
      <c r="GQ19" s="40">
        <f t="shared" si="119"/>
        <v>4480.4767259999999</v>
      </c>
      <c r="GR19" s="40">
        <f t="shared" ref="GR19:IN19" si="120">$C$16</f>
        <v>4480.4767259999999</v>
      </c>
      <c r="GS19" s="40">
        <f t="shared" si="120"/>
        <v>4480.4767259999999</v>
      </c>
      <c r="GT19" s="40">
        <f t="shared" si="120"/>
        <v>4480.4767259999999</v>
      </c>
      <c r="GU19" s="40">
        <f t="shared" si="120"/>
        <v>4480.4767259999999</v>
      </c>
      <c r="GV19" s="40">
        <f t="shared" si="120"/>
        <v>4480.4767259999999</v>
      </c>
      <c r="GW19" s="40">
        <f t="shared" si="120"/>
        <v>4480.4767259999999</v>
      </c>
      <c r="GX19" s="40">
        <f t="shared" si="120"/>
        <v>4480.4767259999999</v>
      </c>
      <c r="GY19" s="40">
        <f t="shared" si="120"/>
        <v>4480.4767259999999</v>
      </c>
      <c r="GZ19" s="40">
        <f t="shared" si="120"/>
        <v>4480.4767259999999</v>
      </c>
      <c r="HA19" s="40">
        <f t="shared" si="120"/>
        <v>4480.4767259999999</v>
      </c>
      <c r="HB19" s="40">
        <f t="shared" si="120"/>
        <v>4480.4767259999999</v>
      </c>
      <c r="HC19" s="40">
        <f t="shared" si="120"/>
        <v>4480.4767259999999</v>
      </c>
      <c r="HD19" s="40">
        <f t="shared" si="120"/>
        <v>4480.4767259999999</v>
      </c>
      <c r="HE19" s="40">
        <f t="shared" si="120"/>
        <v>4480.4767259999999</v>
      </c>
      <c r="HF19" s="40">
        <f t="shared" si="120"/>
        <v>4480.4767259999999</v>
      </c>
      <c r="HG19" s="40">
        <f t="shared" si="120"/>
        <v>4480.4767259999999</v>
      </c>
      <c r="HH19" s="40">
        <f t="shared" si="120"/>
        <v>4480.4767259999999</v>
      </c>
      <c r="HI19" s="40">
        <f t="shared" si="120"/>
        <v>4480.4767259999999</v>
      </c>
      <c r="HJ19" s="40">
        <f t="shared" si="120"/>
        <v>4480.4767259999999</v>
      </c>
      <c r="HK19" s="40">
        <f t="shared" si="120"/>
        <v>4480.4767259999999</v>
      </c>
      <c r="HL19" s="40">
        <f t="shared" si="120"/>
        <v>4480.4767259999999</v>
      </c>
      <c r="HM19" s="40">
        <f t="shared" si="120"/>
        <v>4480.4767259999999</v>
      </c>
      <c r="HN19" s="40">
        <f t="shared" si="120"/>
        <v>4480.4767259999999</v>
      </c>
      <c r="HO19" s="40">
        <f t="shared" si="120"/>
        <v>4480.4767259999999</v>
      </c>
      <c r="HP19" s="40">
        <f t="shared" si="120"/>
        <v>4480.4767259999999</v>
      </c>
      <c r="HQ19" s="40">
        <f t="shared" si="120"/>
        <v>4480.4767259999999</v>
      </c>
      <c r="HR19" s="40">
        <f t="shared" si="120"/>
        <v>4480.4767259999999</v>
      </c>
      <c r="HS19" s="40">
        <f t="shared" si="120"/>
        <v>4480.4767259999999</v>
      </c>
      <c r="HT19" s="40">
        <f t="shared" si="120"/>
        <v>4480.4767259999999</v>
      </c>
      <c r="HU19" s="40">
        <f t="shared" si="120"/>
        <v>4480.4767259999999</v>
      </c>
      <c r="HV19" s="40">
        <f t="shared" si="120"/>
        <v>4480.4767259999999</v>
      </c>
      <c r="HW19" s="40">
        <f t="shared" si="120"/>
        <v>4480.4767259999999</v>
      </c>
      <c r="HX19" s="40">
        <f t="shared" si="120"/>
        <v>4480.4767259999999</v>
      </c>
      <c r="HY19" s="40">
        <f t="shared" si="120"/>
        <v>4480.4767259999999</v>
      </c>
      <c r="HZ19" s="40">
        <f t="shared" si="120"/>
        <v>4480.4767259999999</v>
      </c>
      <c r="IA19" s="40">
        <f t="shared" si="120"/>
        <v>4480.4767259999999</v>
      </c>
      <c r="IB19" s="40">
        <f t="shared" si="120"/>
        <v>4480.4767259999999</v>
      </c>
      <c r="IC19" s="40">
        <f t="shared" si="120"/>
        <v>4480.4767259999999</v>
      </c>
      <c r="ID19" s="40">
        <f t="shared" si="120"/>
        <v>4480.4767259999999</v>
      </c>
      <c r="IE19" s="40">
        <f t="shared" si="120"/>
        <v>4480.4767259999999</v>
      </c>
      <c r="IF19" s="40">
        <f t="shared" si="120"/>
        <v>4480.4767259999999</v>
      </c>
      <c r="IG19" s="40">
        <f t="shared" si="120"/>
        <v>4480.4767259999999</v>
      </c>
      <c r="IH19" s="40">
        <f t="shared" si="120"/>
        <v>4480.4767259999999</v>
      </c>
      <c r="II19" s="40">
        <f t="shared" si="120"/>
        <v>4480.4767259999999</v>
      </c>
      <c r="IJ19" s="40">
        <f t="shared" si="120"/>
        <v>4480.4767259999999</v>
      </c>
      <c r="IK19" s="40">
        <f t="shared" si="120"/>
        <v>4480.4767259999999</v>
      </c>
      <c r="IL19" s="40">
        <f t="shared" si="120"/>
        <v>4480.4767259999999</v>
      </c>
      <c r="IM19" s="40">
        <f t="shared" si="120"/>
        <v>4480.4767259999999</v>
      </c>
      <c r="IN19" s="40">
        <f t="shared" si="120"/>
        <v>4480.4767259999999</v>
      </c>
    </row>
    <row r="20" spans="2:248" x14ac:dyDescent="0.3">
      <c r="B20" s="19" t="s">
        <v>489</v>
      </c>
      <c r="C20" s="42">
        <v>0.4</v>
      </c>
      <c r="F20" s="19" t="s">
        <v>550</v>
      </c>
      <c r="G20" s="40">
        <f>G9*$C$15</f>
        <v>34.883184773138531</v>
      </c>
      <c r="H20" s="40">
        <f t="shared" ref="H20:BS20" ca="1" si="121">H9*$C$15</f>
        <v>37.890355874271158</v>
      </c>
      <c r="I20" s="40">
        <f t="shared" ca="1" si="121"/>
        <v>44.806849406876218</v>
      </c>
      <c r="J20" s="40">
        <f t="shared" ca="1" si="121"/>
        <v>70.768759913321276</v>
      </c>
      <c r="K20" s="40">
        <f t="shared" ca="1" si="121"/>
        <v>88.110113263186108</v>
      </c>
      <c r="L20" s="40">
        <f t="shared" ca="1" si="121"/>
        <v>108.49873332886536</v>
      </c>
      <c r="M20" s="40">
        <f t="shared" ca="1" si="121"/>
        <v>132.21528941313139</v>
      </c>
      <c r="N20" s="40">
        <f t="shared" ca="1" si="121"/>
        <v>171.83834863615039</v>
      </c>
      <c r="O20" s="40">
        <f t="shared" ca="1" si="121"/>
        <v>235.91257288385498</v>
      </c>
      <c r="P20" s="40">
        <f t="shared" ca="1" si="121"/>
        <v>336.23514211886305</v>
      </c>
      <c r="Q20" s="40">
        <f t="shared" ca="1" si="121"/>
        <v>395.86400375309967</v>
      </c>
      <c r="R20" s="40">
        <f t="shared" ca="1" si="121"/>
        <v>448.8066178844947</v>
      </c>
      <c r="S20" s="40">
        <f t="shared" ca="1" si="121"/>
        <v>506.70833054084846</v>
      </c>
      <c r="T20" s="40">
        <f t="shared" ca="1" si="121"/>
        <v>690.44648482005232</v>
      </c>
      <c r="U20" s="40">
        <f t="shared" ca="1" si="121"/>
        <v>841.40647409691042</v>
      </c>
      <c r="V20" s="40">
        <f t="shared" ca="1" si="121"/>
        <v>1044.6912405334763</v>
      </c>
      <c r="W20" s="40">
        <f t="shared" ca="1" si="121"/>
        <v>1321.6516989477916</v>
      </c>
      <c r="X20" s="40">
        <f t="shared" ca="1" si="121"/>
        <v>1484.6403726291803</v>
      </c>
      <c r="Y20" s="40">
        <f t="shared" ca="1" si="121"/>
        <v>1708.3739025534483</v>
      </c>
      <c r="Z20" s="40">
        <f t="shared" ca="1" si="121"/>
        <v>2026.5326050532806</v>
      </c>
      <c r="AA20" s="40">
        <f t="shared" ca="1" si="121"/>
        <v>2321.2353729642787</v>
      </c>
      <c r="AB20" s="40">
        <f t="shared" ca="1" si="121"/>
        <v>2921.4667247503517</v>
      </c>
      <c r="AC20" s="40">
        <f t="shared" ca="1" si="121"/>
        <v>3703.0304939347229</v>
      </c>
      <c r="AD20" s="40">
        <f t="shared" ca="1" si="121"/>
        <v>4212.4452784665909</v>
      </c>
      <c r="AE20" s="40">
        <f t="shared" ca="1" si="121"/>
        <v>4619.6162455599488</v>
      </c>
      <c r="AF20" s="40">
        <f t="shared" ca="1" si="121"/>
        <v>5207.8189129414923</v>
      </c>
      <c r="AG20" s="40">
        <f t="shared" ca="1" si="121"/>
        <v>5757.83050733865</v>
      </c>
      <c r="AH20" s="40">
        <f t="shared" ca="1" si="121"/>
        <v>6518.945513035319</v>
      </c>
      <c r="AI20" s="40">
        <f t="shared" ca="1" si="121"/>
        <v>7564.238187789022</v>
      </c>
      <c r="AJ20" s="40">
        <f t="shared" ca="1" si="121"/>
        <v>8348.2076938542996</v>
      </c>
      <c r="AK20" s="40">
        <f t="shared" ca="1" si="121"/>
        <v>8740.3428054419946</v>
      </c>
      <c r="AL20" s="40">
        <f t="shared" ca="1" si="121"/>
        <v>9889.3828831847732</v>
      </c>
      <c r="AM20" s="40">
        <f t="shared" ca="1" si="121"/>
        <v>10105.297768246097</v>
      </c>
      <c r="AN20" s="40">
        <f t="shared" ca="1" si="121"/>
        <v>9936.2947523624425</v>
      </c>
      <c r="AO20" s="40">
        <f t="shared" ca="1" si="121"/>
        <v>10755.147443200858</v>
      </c>
      <c r="AP20" s="40">
        <f t="shared" ca="1" si="121"/>
        <v>11148.184706118893</v>
      </c>
      <c r="AQ20" s="40">
        <f t="shared" ca="1" si="121"/>
        <v>12658.987467327926</v>
      </c>
      <c r="AR20" s="40">
        <f t="shared" ca="1" si="121"/>
        <v>13302.329208309011</v>
      </c>
      <c r="AS20" s="40">
        <f t="shared" ca="1" si="121"/>
        <v>13978.366186310972</v>
      </c>
      <c r="AT20" s="40">
        <f t="shared" ca="1" si="121"/>
        <v>14688.760004266986</v>
      </c>
      <c r="AU20" s="40">
        <f t="shared" ca="1" si="121"/>
        <v>15435.256709346129</v>
      </c>
      <c r="AV20" s="40">
        <f t="shared" ca="1" si="121"/>
        <v>16219.691084489465</v>
      </c>
      <c r="AW20" s="40">
        <f t="shared" ca="1" si="121"/>
        <v>17043.991158046094</v>
      </c>
      <c r="AX20" s="40">
        <f t="shared" ca="1" si="121"/>
        <v>17910.182942593146</v>
      </c>
      <c r="AY20" s="40">
        <f t="shared" ca="1" si="121"/>
        <v>18820.395414587147</v>
      </c>
      <c r="AZ20" s="40">
        <f t="shared" ca="1" si="121"/>
        <v>19776.865747085918</v>
      </c>
      <c r="BA20" s="40">
        <f t="shared" ca="1" si="121"/>
        <v>20781.944808402433</v>
      </c>
      <c r="BB20" s="40">
        <f t="shared" ca="1" si="121"/>
        <v>21838.102940205416</v>
      </c>
      <c r="BC20" s="40">
        <f t="shared" ca="1" si="121"/>
        <v>22947.936029268538</v>
      </c>
      <c r="BD20" s="40">
        <f t="shared" ca="1" si="121"/>
        <v>24114.171887791628</v>
      </c>
      <c r="BE20" s="40">
        <f t="shared" ca="1" si="121"/>
        <v>25339.676957975858</v>
      </c>
      <c r="BF20" s="40">
        <f t="shared" ca="1" si="121"/>
        <v>26627.463357331817</v>
      </c>
      <c r="BG20" s="40">
        <f t="shared" ca="1" si="121"/>
        <v>27980.696282036803</v>
      </c>
      <c r="BH20" s="40">
        <f t="shared" ca="1" si="121"/>
        <v>29402.701786537727</v>
      </c>
      <c r="BI20" s="40">
        <f t="shared" ca="1" si="121"/>
        <v>30896.974958520863</v>
      </c>
      <c r="BJ20" s="40">
        <f t="shared" ca="1" si="121"/>
        <v>32467.188509341253</v>
      </c>
      <c r="BK20" s="40">
        <f t="shared" ca="1" si="121"/>
        <v>34117.201801025913</v>
      </c>
      <c r="BL20" s="40">
        <f t="shared" ca="1" si="121"/>
        <v>35851.070332037903</v>
      </c>
      <c r="BM20" s="40">
        <f t="shared" ca="1" si="121"/>
        <v>37673.055705115854</v>
      </c>
      <c r="BN20" s="40">
        <f t="shared" ca="1" si="121"/>
        <v>39587.636101688637</v>
      </c>
      <c r="BO20" s="40">
        <f t="shared" ca="1" si="121"/>
        <v>41599.517288609655</v>
      </c>
      <c r="BP20" s="40">
        <f t="shared" ca="1" si="121"/>
        <v>43713.644184263809</v>
      </c>
      <c r="BQ20" s="40">
        <f t="shared" ca="1" si="121"/>
        <v>45935.213012475004</v>
      </c>
      <c r="BR20" s="40">
        <f t="shared" ca="1" si="121"/>
        <v>48269.684074086734</v>
      </c>
      <c r="BS20" s="40">
        <f t="shared" ca="1" si="121"/>
        <v>50722.795167606506</v>
      </c>
      <c r="BT20" s="40">
        <f t="shared" ref="BT20:EE20" ca="1" si="122">BT9*$C$15</f>
        <v>53300.575691900121</v>
      </c>
      <c r="BU20" s="40">
        <f t="shared" ca="1" si="122"/>
        <v>56009.361465598275</v>
      </c>
      <c r="BV20" s="40">
        <f t="shared" ca="1" si="122"/>
        <v>58855.810299639415</v>
      </c>
      <c r="BW20" s="40">
        <f t="shared" ca="1" si="122"/>
        <v>61846.918361223972</v>
      </c>
      <c r="BX20" s="40">
        <f t="shared" ca="1" si="122"/>
        <v>64990.037369400343</v>
      </c>
      <c r="BY20" s="40">
        <f t="shared" ca="1" si="122"/>
        <v>68292.892664546729</v>
      </c>
      <c r="BZ20" s="40">
        <f t="shared" ca="1" si="122"/>
        <v>71763.602196161257</v>
      </c>
      <c r="CA20" s="40">
        <f t="shared" ca="1" si="122"/>
        <v>75410.696475629535</v>
      </c>
      <c r="CB20" s="40">
        <f t="shared" ca="1" si="122"/>
        <v>79243.139543010824</v>
      </c>
      <c r="CC20" s="40">
        <f t="shared" ca="1" si="122"/>
        <v>83270.350999376111</v>
      </c>
      <c r="CD20" s="40">
        <f t="shared" ca="1" si="122"/>
        <v>87502.229158850459</v>
      </c>
      <c r="CE20" s="40">
        <f t="shared" ca="1" si="122"/>
        <v>91949.175377264182</v>
      </c>
      <c r="CF20" s="40">
        <f t="shared" ca="1" si="122"/>
        <v>96622.119617209042</v>
      </c>
      <c r="CG20" s="40">
        <f t="shared" ca="1" si="122"/>
        <v>101532.54731233489</v>
      </c>
      <c r="CH20" s="40">
        <f t="shared" ca="1" si="122"/>
        <v>106692.52759691524</v>
      </c>
      <c r="CI20" s="40">
        <f t="shared" ca="1" si="122"/>
        <v>112114.74297006629</v>
      </c>
      <c r="CJ20" s="40">
        <f t="shared" ca="1" si="122"/>
        <v>117812.52046752947</v>
      </c>
      <c r="CK20" s="40">
        <f t="shared" ca="1" si="122"/>
        <v>123799.86441763361</v>
      </c>
      <c r="CL20" s="40">
        <f t="shared" ca="1" si="122"/>
        <v>130091.49086194625</v>
      </c>
      <c r="CM20" s="40">
        <f t="shared" ca="1" si="122"/>
        <v>136702.86372521488</v>
      </c>
      <c r="CN20" s="40">
        <f t="shared" ca="1" si="122"/>
        <v>143650.23282349895</v>
      </c>
      <c r="CO20" s="40">
        <f t="shared" ca="1" si="122"/>
        <v>150950.67380391137</v>
      </c>
      <c r="CP20" s="40">
        <f t="shared" ca="1" si="122"/>
        <v>158622.13011413513</v>
      </c>
      <c r="CQ20" s="40">
        <f t="shared" ca="1" si="122"/>
        <v>166683.45710487085</v>
      </c>
      <c r="CR20" s="40">
        <f t="shared" ca="1" si="122"/>
        <v>175154.46837361244</v>
      </c>
      <c r="CS20" s="40">
        <f t="shared" ca="1" si="122"/>
        <v>184055.98446365734</v>
      </c>
      <c r="CT20" s="40">
        <f t="shared" ca="1" si="122"/>
        <v>193409.88403804653</v>
      </c>
      <c r="CU20" s="40">
        <f t="shared" ca="1" si="122"/>
        <v>203239.15765421285</v>
      </c>
      <c r="CV20" s="40">
        <f t="shared" ca="1" si="122"/>
        <v>213567.96427150781</v>
      </c>
      <c r="CW20" s="40">
        <f t="shared" ca="1" si="122"/>
        <v>224421.69063049438</v>
      </c>
      <c r="CX20" s="40">
        <f t="shared" ca="1" si="122"/>
        <v>235827.01364995199</v>
      </c>
      <c r="CY20" s="40">
        <f t="shared" ca="1" si="122"/>
        <v>247811.96599495612</v>
      </c>
      <c r="CZ20" s="40">
        <f t="shared" ca="1" si="122"/>
        <v>260406.00497719023</v>
      </c>
      <c r="DA20" s="40">
        <f t="shared" ca="1" si="122"/>
        <v>273640.08495683625</v>
      </c>
      <c r="DB20" s="40">
        <f t="shared" ca="1" si="122"/>
        <v>287546.73342399858</v>
      </c>
      <c r="DC20" s="40">
        <f t="shared" ca="1" si="122"/>
        <v>302160.13094665739</v>
      </c>
      <c r="DD20" s="40">
        <f t="shared" ca="1" si="122"/>
        <v>317516.19518165319</v>
      </c>
      <c r="DE20" s="40">
        <f t="shared" ca="1" si="122"/>
        <v>333652.66915518919</v>
      </c>
      <c r="DF20" s="40">
        <f t="shared" ca="1" si="122"/>
        <v>350609.21402983187</v>
      </c>
      <c r="DG20" s="40">
        <f t="shared" ca="1" si="122"/>
        <v>368427.50658601947</v>
      </c>
      <c r="DH20" s="40">
        <f t="shared" ca="1" si="122"/>
        <v>387151.34165767248</v>
      </c>
      <c r="DI20" s="40">
        <f t="shared" ca="1" si="122"/>
        <v>406826.73977367865</v>
      </c>
      <c r="DJ20" s="40">
        <f t="shared" ca="1" si="122"/>
        <v>427502.06026982126</v>
      </c>
      <c r="DK20" s="40">
        <f t="shared" ca="1" si="122"/>
        <v>449228.12014916178</v>
      </c>
      <c r="DL20" s="40">
        <f t="shared" ca="1" si="122"/>
        <v>472058.31898302044</v>
      </c>
      <c r="DM20" s="40">
        <f t="shared" ca="1" si="122"/>
        <v>496048.77015954291</v>
      </c>
      <c r="DN20" s="40">
        <f t="shared" ca="1" si="122"/>
        <v>521258.43880244339</v>
      </c>
      <c r="DO20" s="40">
        <f t="shared" ca="1" si="122"/>
        <v>547749.28669890878</v>
      </c>
      <c r="DP20" s="40">
        <f t="shared" ca="1" si="122"/>
        <v>575586.42459287704</v>
      </c>
      <c r="DQ20" s="40">
        <f t="shared" ca="1" si="122"/>
        <v>604838.27221800329</v>
      </c>
      <c r="DR20" s="40">
        <f t="shared" ca="1" si="122"/>
        <v>635576.72646365361</v>
      </c>
      <c r="DS20" s="40">
        <f t="shared" ca="1" si="122"/>
        <v>667877.3380872542</v>
      </c>
      <c r="DT20" s="40">
        <f t="shared" ca="1" si="122"/>
        <v>701819.49740732822</v>
      </c>
      <c r="DU20" s="40">
        <f t="shared" ca="1" si="122"/>
        <v>737486.62943363131</v>
      </c>
      <c r="DV20" s="40">
        <f t="shared" ca="1" si="122"/>
        <v>774966.39891398244</v>
      </c>
      <c r="DW20" s="40">
        <f t="shared" ca="1" si="122"/>
        <v>814350.92580177158</v>
      </c>
      <c r="DX20" s="40">
        <f t="shared" ca="1" si="122"/>
        <v>855737.01167372917</v>
      </c>
      <c r="DY20" s="40">
        <f t="shared" ca="1" si="122"/>
        <v>899226.37765446154</v>
      </c>
      <c r="DZ20" s="40">
        <f t="shared" ca="1" si="122"/>
        <v>944925.914432536</v>
      </c>
      <c r="EA20" s="40">
        <f t="shared" ca="1" si="122"/>
        <v>992947.94498262159</v>
      </c>
      <c r="EB20" s="40">
        <f t="shared" ca="1" si="122"/>
        <v>1043410.500639417</v>
      </c>
      <c r="EC20" s="40">
        <f t="shared" ca="1" si="122"/>
        <v>1096437.6112019175</v>
      </c>
      <c r="ED20" s="40">
        <f t="shared" ca="1" si="122"/>
        <v>1152159.6097810564</v>
      </c>
      <c r="EE20" s="40">
        <f t="shared" ca="1" si="122"/>
        <v>1210713.4531399908</v>
      </c>
      <c r="EF20" s="40">
        <f t="shared" ref="EF20:GQ20" ca="1" si="123">EF9*$C$15</f>
        <v>1272243.0583143858</v>
      </c>
      <c r="EG20" s="40">
        <f t="shared" ca="1" si="123"/>
        <v>1336899.6563400605</v>
      </c>
      <c r="EH20" s="40">
        <f t="shared" ca="1" si="123"/>
        <v>1404842.1639574077</v>
      </c>
      <c r="EI20" s="40">
        <f t="shared" ca="1" si="123"/>
        <v>1476237.5742061837</v>
      </c>
      <c r="EJ20" s="40">
        <f t="shared" ca="1" si="123"/>
        <v>1551261.3668706985</v>
      </c>
      <c r="EK20" s="40">
        <f t="shared" ca="1" si="123"/>
        <v>1630097.9397842153</v>
      </c>
      <c r="EL20" s="40">
        <f t="shared" ca="1" si="123"/>
        <v>1712941.062052652</v>
      </c>
      <c r="EM20" s="40">
        <f t="shared" ca="1" si="123"/>
        <v>1799994.3503115394</v>
      </c>
      <c r="EN20" s="40">
        <f t="shared" ca="1" si="123"/>
        <v>1891471.769186809</v>
      </c>
      <c r="EO20" s="40">
        <f t="shared" ca="1" si="123"/>
        <v>1987598.1571894719</v>
      </c>
      <c r="EP20" s="40">
        <f t="shared" ca="1" si="123"/>
        <v>2088609.7793367668</v>
      </c>
      <c r="EQ20" s="40">
        <f t="shared" ca="1" si="123"/>
        <v>2194754.9078580341</v>
      </c>
      <c r="ER20" s="40">
        <f t="shared" ca="1" si="123"/>
        <v>2306294.4324126155</v>
      </c>
      <c r="ES20" s="40">
        <f t="shared" ca="1" si="123"/>
        <v>2423502.5013196073</v>
      </c>
      <c r="ET20" s="40">
        <f t="shared" ca="1" si="123"/>
        <v>2546667.1953755114</v>
      </c>
      <c r="EU20" s="40">
        <f t="shared" ca="1" si="123"/>
        <v>2676091.2359159454</v>
      </c>
      <c r="EV20" s="40">
        <f t="shared" ca="1" si="123"/>
        <v>2812092.7288617156</v>
      </c>
      <c r="EW20" s="40">
        <f t="shared" ca="1" si="123"/>
        <v>2955005.9465780156</v>
      </c>
      <c r="EX20" s="40">
        <f t="shared" ca="1" si="123"/>
        <v>3105182.1494684541</v>
      </c>
      <c r="EY20" s="40">
        <f t="shared" ca="1" si="123"/>
        <v>3262990.4493232686</v>
      </c>
      <c r="EZ20" s="40">
        <f t="shared" ca="1" si="123"/>
        <v>3428818.7165437113</v>
      </c>
      <c r="FA20" s="40">
        <f t="shared" ca="1" si="123"/>
        <v>3603074.5334724393</v>
      </c>
      <c r="FB20" s="40">
        <f t="shared" ca="1" si="123"/>
        <v>3786186.1961730625</v>
      </c>
      <c r="FC20" s="40">
        <f t="shared" ca="1" si="123"/>
        <v>3978603.7671210719</v>
      </c>
      <c r="FD20" s="40">
        <f t="shared" ca="1" si="123"/>
        <v>4180800.1813935204</v>
      </c>
      <c r="FE20" s="40">
        <f t="shared" ca="1" si="123"/>
        <v>4393272.4090763144</v>
      </c>
      <c r="FF20" s="40">
        <f t="shared" ca="1" si="123"/>
        <v>4616542.676746144</v>
      </c>
      <c r="FG20" s="40">
        <f t="shared" ca="1" si="123"/>
        <v>4851159.7510292782</v>
      </c>
      <c r="FH20" s="40">
        <f t="shared" ca="1" si="123"/>
        <v>5097700.2873920435</v>
      </c>
      <c r="FI20" s="40">
        <f t="shared" ca="1" si="123"/>
        <v>5356770.2474781023</v>
      </c>
      <c r="FJ20" s="40">
        <f t="shared" ca="1" si="123"/>
        <v>5629006.3884761678</v>
      </c>
      <c r="FK20" s="40">
        <f t="shared" ca="1" si="123"/>
        <v>5915077.8281787867</v>
      </c>
      <c r="FL20" s="40">
        <f t="shared" ca="1" si="123"/>
        <v>6215687.6895788945</v>
      </c>
      <c r="FM20" s="40">
        <f t="shared" ca="1" si="123"/>
        <v>6531574.8290463332</v>
      </c>
      <c r="FN20" s="40">
        <f t="shared" ca="1" si="123"/>
        <v>6863515.6523319324</v>
      </c>
      <c r="FO20" s="40">
        <f t="shared" ca="1" si="123"/>
        <v>7212326.0228626328</v>
      </c>
      <c r="FP20" s="40">
        <f t="shared" ca="1" si="123"/>
        <v>7578863.2670179941</v>
      </c>
      <c r="FQ20" s="40">
        <f t="shared" ca="1" si="123"/>
        <v>7964028.2813167349</v>
      </c>
      <c r="FR20" s="40">
        <f t="shared" ca="1" si="123"/>
        <v>8165794.018014879</v>
      </c>
      <c r="FS20" s="40">
        <f t="shared" ca="1" si="123"/>
        <v>8165794.018014879</v>
      </c>
      <c r="FT20" s="40">
        <f t="shared" ca="1" si="123"/>
        <v>8165794.018014879</v>
      </c>
      <c r="FU20" s="40">
        <f t="shared" ca="1" si="123"/>
        <v>8165794.018014879</v>
      </c>
      <c r="FV20" s="40">
        <f t="shared" ca="1" si="123"/>
        <v>8165794.018014879</v>
      </c>
      <c r="FW20" s="40">
        <f t="shared" ca="1" si="123"/>
        <v>8165794.018014879</v>
      </c>
      <c r="FX20" s="40">
        <f t="shared" ca="1" si="123"/>
        <v>8165794.018014879</v>
      </c>
      <c r="FY20" s="40">
        <f t="shared" ca="1" si="123"/>
        <v>8165794.018014879</v>
      </c>
      <c r="FZ20" s="40">
        <f t="shared" ca="1" si="123"/>
        <v>8165794.018014879</v>
      </c>
      <c r="GA20" s="40">
        <f t="shared" ca="1" si="123"/>
        <v>8165794.018014879</v>
      </c>
      <c r="GB20" s="40">
        <f t="shared" ca="1" si="123"/>
        <v>8165794.018014879</v>
      </c>
      <c r="GC20" s="40">
        <f t="shared" ca="1" si="123"/>
        <v>8165794.018014879</v>
      </c>
      <c r="GD20" s="40">
        <f t="shared" ca="1" si="123"/>
        <v>8165794.018014879</v>
      </c>
      <c r="GE20" s="40">
        <f t="shared" ca="1" si="123"/>
        <v>8165794.018014879</v>
      </c>
      <c r="GF20" s="40">
        <f t="shared" ca="1" si="123"/>
        <v>8165794.018014879</v>
      </c>
      <c r="GG20" s="40">
        <f t="shared" ca="1" si="123"/>
        <v>8165794.018014879</v>
      </c>
      <c r="GH20" s="40">
        <f t="shared" ca="1" si="123"/>
        <v>8165794.018014879</v>
      </c>
      <c r="GI20" s="40">
        <f t="shared" ca="1" si="123"/>
        <v>8165794.018014879</v>
      </c>
      <c r="GJ20" s="40">
        <f t="shared" ca="1" si="123"/>
        <v>8165794.018014879</v>
      </c>
      <c r="GK20" s="40">
        <f t="shared" ca="1" si="123"/>
        <v>8165794.018014879</v>
      </c>
      <c r="GL20" s="40">
        <f t="shared" ca="1" si="123"/>
        <v>8165794.018014879</v>
      </c>
      <c r="GM20" s="40">
        <f t="shared" ca="1" si="123"/>
        <v>8165794.018014879</v>
      </c>
      <c r="GN20" s="40">
        <f t="shared" ca="1" si="123"/>
        <v>8165794.018014879</v>
      </c>
      <c r="GO20" s="40">
        <f t="shared" ca="1" si="123"/>
        <v>8165794.018014879</v>
      </c>
      <c r="GP20" s="40">
        <f t="shared" ca="1" si="123"/>
        <v>8165794.018014879</v>
      </c>
      <c r="GQ20" s="40">
        <f t="shared" ca="1" si="123"/>
        <v>8165794.018014879</v>
      </c>
      <c r="GR20" s="40">
        <f t="shared" ref="GR20:IN20" ca="1" si="124">GR9*$C$15</f>
        <v>8165794.018014879</v>
      </c>
      <c r="GS20" s="40">
        <f t="shared" ca="1" si="124"/>
        <v>8165794.018014879</v>
      </c>
      <c r="GT20" s="40">
        <f t="shared" ca="1" si="124"/>
        <v>8165794.018014879</v>
      </c>
      <c r="GU20" s="40">
        <f t="shared" ca="1" si="124"/>
        <v>8165794.018014879</v>
      </c>
      <c r="GV20" s="40">
        <f t="shared" ca="1" si="124"/>
        <v>8165794.018014879</v>
      </c>
      <c r="GW20" s="40">
        <f t="shared" ca="1" si="124"/>
        <v>8165794.018014879</v>
      </c>
      <c r="GX20" s="40">
        <f t="shared" ca="1" si="124"/>
        <v>8165794.018014879</v>
      </c>
      <c r="GY20" s="40">
        <f t="shared" ca="1" si="124"/>
        <v>8165794.018014879</v>
      </c>
      <c r="GZ20" s="40">
        <f t="shared" ca="1" si="124"/>
        <v>8165794.018014879</v>
      </c>
      <c r="HA20" s="40">
        <f t="shared" ca="1" si="124"/>
        <v>8165794.018014879</v>
      </c>
      <c r="HB20" s="40">
        <f t="shared" ca="1" si="124"/>
        <v>8165794.018014879</v>
      </c>
      <c r="HC20" s="40">
        <f t="shared" ca="1" si="124"/>
        <v>8165794.018014879</v>
      </c>
      <c r="HD20" s="40">
        <f t="shared" ca="1" si="124"/>
        <v>8165794.018014879</v>
      </c>
      <c r="HE20" s="40">
        <f t="shared" ca="1" si="124"/>
        <v>8165794.018014879</v>
      </c>
      <c r="HF20" s="40">
        <f t="shared" ca="1" si="124"/>
        <v>8165794.018014879</v>
      </c>
      <c r="HG20" s="40">
        <f t="shared" ca="1" si="124"/>
        <v>8165794.018014879</v>
      </c>
      <c r="HH20" s="40">
        <f t="shared" ca="1" si="124"/>
        <v>8165794.018014879</v>
      </c>
      <c r="HI20" s="40">
        <f t="shared" ca="1" si="124"/>
        <v>8165794.018014879</v>
      </c>
      <c r="HJ20" s="40">
        <f t="shared" ca="1" si="124"/>
        <v>8165794.018014879</v>
      </c>
      <c r="HK20" s="40">
        <f t="shared" ca="1" si="124"/>
        <v>8165794.018014879</v>
      </c>
      <c r="HL20" s="40">
        <f t="shared" ca="1" si="124"/>
        <v>8165794.018014879</v>
      </c>
      <c r="HM20" s="40">
        <f t="shared" ca="1" si="124"/>
        <v>8165794.018014879</v>
      </c>
      <c r="HN20" s="40">
        <f t="shared" ca="1" si="124"/>
        <v>8165794.018014879</v>
      </c>
      <c r="HO20" s="40">
        <f t="shared" ca="1" si="124"/>
        <v>8165794.018014879</v>
      </c>
      <c r="HP20" s="40">
        <f t="shared" ca="1" si="124"/>
        <v>8165794.018014879</v>
      </c>
      <c r="HQ20" s="40">
        <f t="shared" ca="1" si="124"/>
        <v>8165794.018014879</v>
      </c>
      <c r="HR20" s="40">
        <f t="shared" ca="1" si="124"/>
        <v>8165794.018014879</v>
      </c>
      <c r="HS20" s="40">
        <f t="shared" ca="1" si="124"/>
        <v>8165794.018014879</v>
      </c>
      <c r="HT20" s="40">
        <f t="shared" ca="1" si="124"/>
        <v>8165794.018014879</v>
      </c>
      <c r="HU20" s="40">
        <f t="shared" ca="1" si="124"/>
        <v>8165794.018014879</v>
      </c>
      <c r="HV20" s="40">
        <f t="shared" ca="1" si="124"/>
        <v>8165794.018014879</v>
      </c>
      <c r="HW20" s="40">
        <f t="shared" ca="1" si="124"/>
        <v>8165794.018014879</v>
      </c>
      <c r="HX20" s="40">
        <f t="shared" ca="1" si="124"/>
        <v>8165794.018014879</v>
      </c>
      <c r="HY20" s="40">
        <f t="shared" ca="1" si="124"/>
        <v>8165794.018014879</v>
      </c>
      <c r="HZ20" s="40">
        <f t="shared" ca="1" si="124"/>
        <v>8165794.018014879</v>
      </c>
      <c r="IA20" s="40">
        <f t="shared" ca="1" si="124"/>
        <v>8165794.018014879</v>
      </c>
      <c r="IB20" s="40">
        <f t="shared" ca="1" si="124"/>
        <v>8165794.018014879</v>
      </c>
      <c r="IC20" s="40">
        <f t="shared" ca="1" si="124"/>
        <v>8165794.018014879</v>
      </c>
      <c r="ID20" s="40">
        <f t="shared" ca="1" si="124"/>
        <v>8165794.018014879</v>
      </c>
      <c r="IE20" s="40">
        <f t="shared" ca="1" si="124"/>
        <v>8165794.018014879</v>
      </c>
      <c r="IF20" s="40">
        <f t="shared" ca="1" si="124"/>
        <v>8165794.018014879</v>
      </c>
      <c r="IG20" s="40">
        <f t="shared" ca="1" si="124"/>
        <v>8165794.018014879</v>
      </c>
      <c r="IH20" s="40">
        <f t="shared" ca="1" si="124"/>
        <v>8165794.018014879</v>
      </c>
      <c r="II20" s="40">
        <f t="shared" ca="1" si="124"/>
        <v>8165794.018014879</v>
      </c>
      <c r="IJ20" s="40">
        <f t="shared" ca="1" si="124"/>
        <v>8165794.018014879</v>
      </c>
      <c r="IK20" s="40">
        <f t="shared" ca="1" si="124"/>
        <v>8165794.018014879</v>
      </c>
      <c r="IL20" s="40">
        <f t="shared" ca="1" si="124"/>
        <v>8165794.018014879</v>
      </c>
      <c r="IM20" s="40">
        <f t="shared" ca="1" si="124"/>
        <v>8165794.018014879</v>
      </c>
      <c r="IN20" s="40">
        <f t="shared" ca="1" si="124"/>
        <v>8165794.018014879</v>
      </c>
    </row>
    <row r="21" spans="2:248" x14ac:dyDescent="0.3">
      <c r="B21" s="19" t="s">
        <v>490</v>
      </c>
      <c r="C21" s="40">
        <f>C20*C19</f>
        <v>27154404.400000002</v>
      </c>
      <c r="F21" s="19" t="s">
        <v>492</v>
      </c>
      <c r="G21" s="40">
        <f>G10*$C$15</f>
        <v>34.883184773138531</v>
      </c>
      <c r="H21" s="40">
        <f t="shared" ref="H21:BS22" ca="1" si="125">H10*$C$15</f>
        <v>37.890355874271158</v>
      </c>
      <c r="I21" s="40">
        <f t="shared" ca="1" si="125"/>
        <v>44.806849406876218</v>
      </c>
      <c r="J21" s="40">
        <f t="shared" ca="1" si="125"/>
        <v>70.768759913321276</v>
      </c>
      <c r="K21" s="40">
        <f t="shared" ca="1" si="125"/>
        <v>88.110113263186108</v>
      </c>
      <c r="L21" s="40">
        <f t="shared" ca="1" si="125"/>
        <v>108.49873332886536</v>
      </c>
      <c r="M21" s="40">
        <f t="shared" ca="1" si="125"/>
        <v>132.21528941313139</v>
      </c>
      <c r="N21" s="40">
        <f t="shared" ca="1" si="125"/>
        <v>171.83834863615039</v>
      </c>
      <c r="O21" s="40">
        <f t="shared" ca="1" si="125"/>
        <v>235.91257288385498</v>
      </c>
      <c r="P21" s="40">
        <f t="shared" ca="1" si="125"/>
        <v>336.23514211886305</v>
      </c>
      <c r="Q21" s="40">
        <f t="shared" ca="1" si="125"/>
        <v>395.86400375309967</v>
      </c>
      <c r="R21" s="40">
        <f t="shared" ca="1" si="125"/>
        <v>448.8066178844947</v>
      </c>
      <c r="S21" s="40">
        <f t="shared" ca="1" si="125"/>
        <v>506.70833054084846</v>
      </c>
      <c r="T21" s="40">
        <f t="shared" ca="1" si="125"/>
        <v>690.44648482005232</v>
      </c>
      <c r="U21" s="40">
        <f t="shared" ca="1" si="125"/>
        <v>841.40647409691042</v>
      </c>
      <c r="V21" s="40">
        <f t="shared" ca="1" si="125"/>
        <v>1044.6912405334763</v>
      </c>
      <c r="W21" s="40">
        <f t="shared" ca="1" si="125"/>
        <v>1321.6516989477916</v>
      </c>
      <c r="X21" s="40">
        <f t="shared" ca="1" si="125"/>
        <v>1484.6403726291803</v>
      </c>
      <c r="Y21" s="40">
        <f t="shared" ca="1" si="125"/>
        <v>1708.3739025534483</v>
      </c>
      <c r="Z21" s="40">
        <f t="shared" ca="1" si="125"/>
        <v>2026.5326050532806</v>
      </c>
      <c r="AA21" s="40">
        <f t="shared" ca="1" si="125"/>
        <v>2321.2353729642787</v>
      </c>
      <c r="AB21" s="40">
        <f t="shared" ca="1" si="125"/>
        <v>2921.4667247503517</v>
      </c>
      <c r="AC21" s="40">
        <f t="shared" ca="1" si="125"/>
        <v>3703.0304939347229</v>
      </c>
      <c r="AD21" s="40">
        <f t="shared" ca="1" si="125"/>
        <v>4212.4452784665909</v>
      </c>
      <c r="AE21" s="40">
        <f t="shared" ca="1" si="125"/>
        <v>4619.6162455599488</v>
      </c>
      <c r="AF21" s="40">
        <f t="shared" ca="1" si="125"/>
        <v>5207.8189129414923</v>
      </c>
      <c r="AG21" s="40">
        <f t="shared" ca="1" si="125"/>
        <v>5757.83050733865</v>
      </c>
      <c r="AH21" s="40">
        <f t="shared" ca="1" si="125"/>
        <v>6518.945513035319</v>
      </c>
      <c r="AI21" s="40">
        <f t="shared" ca="1" si="125"/>
        <v>7564.238187789022</v>
      </c>
      <c r="AJ21" s="40">
        <f t="shared" ca="1" si="125"/>
        <v>8348.2076938542996</v>
      </c>
      <c r="AK21" s="40">
        <f t="shared" ca="1" si="125"/>
        <v>8740.3428054419946</v>
      </c>
      <c r="AL21" s="40">
        <f t="shared" ca="1" si="125"/>
        <v>9889.3828831847732</v>
      </c>
      <c r="AM21" s="40">
        <f t="shared" ca="1" si="125"/>
        <v>10105.297768246097</v>
      </c>
      <c r="AN21" s="40">
        <f t="shared" ca="1" si="125"/>
        <v>9936.2947523624425</v>
      </c>
      <c r="AO21" s="40">
        <f t="shared" ca="1" si="125"/>
        <v>10755.147443200858</v>
      </c>
      <c r="AP21" s="40">
        <f t="shared" ca="1" si="125"/>
        <v>11148.184706118893</v>
      </c>
      <c r="AQ21" s="40">
        <f t="shared" ca="1" si="125"/>
        <v>12658.987467327926</v>
      </c>
      <c r="AR21" s="40">
        <f t="shared" ca="1" si="125"/>
        <v>13924.886214060722</v>
      </c>
      <c r="AS21" s="40">
        <f t="shared" ca="1" si="125"/>
        <v>15317.374835466795</v>
      </c>
      <c r="AT21" s="40">
        <f t="shared" ca="1" si="125"/>
        <v>16849.112319013479</v>
      </c>
      <c r="AU21" s="40">
        <f t="shared" ca="1" si="125"/>
        <v>18534.023550914826</v>
      </c>
      <c r="AV21" s="40">
        <f t="shared" ca="1" si="125"/>
        <v>20387.425906006312</v>
      </c>
      <c r="AW21" s="40">
        <f t="shared" ca="1" si="125"/>
        <v>22426.168496606944</v>
      </c>
      <c r="AX21" s="40">
        <f t="shared" ca="1" si="125"/>
        <v>24668.785346267643</v>
      </c>
      <c r="AY21" s="40">
        <f t="shared" ca="1" si="125"/>
        <v>27135.663880894408</v>
      </c>
      <c r="AZ21" s="40">
        <f t="shared" ca="1" si="125"/>
        <v>29849.230268983851</v>
      </c>
      <c r="BA21" s="40">
        <f t="shared" ca="1" si="125"/>
        <v>32834.153295882235</v>
      </c>
      <c r="BB21" s="40">
        <f t="shared" ca="1" si="125"/>
        <v>36117.568625470463</v>
      </c>
      <c r="BC21" s="40">
        <f t="shared" ca="1" si="125"/>
        <v>39729.325488017515</v>
      </c>
      <c r="BD21" s="40">
        <f t="shared" ca="1" si="125"/>
        <v>43702.258036819272</v>
      </c>
      <c r="BE21" s="40">
        <f t="shared" ca="1" si="125"/>
        <v>48072.483840501205</v>
      </c>
      <c r="BF21" s="40">
        <f t="shared" ca="1" si="125"/>
        <v>52879.732224551328</v>
      </c>
      <c r="BG21" s="40">
        <f t="shared" ca="1" si="125"/>
        <v>58167.705447006469</v>
      </c>
      <c r="BH21" s="40">
        <f t="shared" ca="1" si="125"/>
        <v>63984.475991707121</v>
      </c>
      <c r="BI21" s="40">
        <f t="shared" ca="1" si="125"/>
        <v>70382.923590877836</v>
      </c>
      <c r="BJ21" s="40">
        <f t="shared" ca="1" si="125"/>
        <v>77421.215949965626</v>
      </c>
      <c r="BK21" s="40">
        <f t="shared" ca="1" si="125"/>
        <v>85163.337544962211</v>
      </c>
      <c r="BL21" s="40">
        <f t="shared" ca="1" si="125"/>
        <v>93679.671299458438</v>
      </c>
      <c r="BM21" s="40">
        <f t="shared" ca="1" si="125"/>
        <v>103047.63842940428</v>
      </c>
      <c r="BN21" s="40">
        <f t="shared" ca="1" si="125"/>
        <v>113352.40227234471</v>
      </c>
      <c r="BO21" s="40">
        <f t="shared" ca="1" si="125"/>
        <v>124687.64249957919</v>
      </c>
      <c r="BP21" s="40">
        <f t="shared" ca="1" si="125"/>
        <v>137156.40674953713</v>
      </c>
      <c r="BQ21" s="40">
        <f t="shared" ca="1" si="125"/>
        <v>150872.04742449085</v>
      </c>
      <c r="BR21" s="40">
        <f t="shared" ca="1" si="125"/>
        <v>165959.25216693996</v>
      </c>
      <c r="BS21" s="40">
        <f t="shared" ca="1" si="125"/>
        <v>182555.17738363397</v>
      </c>
      <c r="BT21" s="40">
        <f t="shared" ref="BT21:EE23" ca="1" si="126">BT10*$C$15</f>
        <v>200810.69512199739</v>
      </c>
      <c r="BU21" s="40">
        <f t="shared" ca="1" si="126"/>
        <v>220891.76463419714</v>
      </c>
      <c r="BV21" s="40">
        <f t="shared" ca="1" si="126"/>
        <v>242980.94109761689</v>
      </c>
      <c r="BW21" s="40">
        <f t="shared" ca="1" si="126"/>
        <v>267279.03520737862</v>
      </c>
      <c r="BX21" s="40">
        <f t="shared" ca="1" si="126"/>
        <v>294006.93872811651</v>
      </c>
      <c r="BY21" s="40">
        <f t="shared" ca="1" si="126"/>
        <v>323407.63260092813</v>
      </c>
      <c r="BZ21" s="40">
        <f t="shared" ca="1" si="126"/>
        <v>355748.39586102095</v>
      </c>
      <c r="CA21" s="40">
        <f t="shared" ca="1" si="126"/>
        <v>391323.23544712312</v>
      </c>
      <c r="CB21" s="40">
        <f t="shared" ca="1" si="126"/>
        <v>430455.55899183551</v>
      </c>
      <c r="CC21" s="40">
        <f t="shared" ca="1" si="126"/>
        <v>473501.11489101907</v>
      </c>
      <c r="CD21" s="40">
        <f t="shared" ca="1" si="126"/>
        <v>520851.22638012102</v>
      </c>
      <c r="CE21" s="40">
        <f t="shared" ca="1" si="126"/>
        <v>572936.34901813325</v>
      </c>
      <c r="CF21" s="40">
        <f t="shared" ca="1" si="126"/>
        <v>630229.98391994659</v>
      </c>
      <c r="CG21" s="40">
        <f t="shared" ca="1" si="126"/>
        <v>693252.98231194133</v>
      </c>
      <c r="CH21" s="40">
        <f t="shared" ca="1" si="126"/>
        <v>762578.28054313548</v>
      </c>
      <c r="CI21" s="40">
        <f t="shared" ca="1" si="126"/>
        <v>838836.10859744903</v>
      </c>
      <c r="CJ21" s="40">
        <f t="shared" ca="1" si="126"/>
        <v>922719.71945719398</v>
      </c>
      <c r="CK21" s="40">
        <f t="shared" ca="1" si="126"/>
        <v>1014991.6914029135</v>
      </c>
      <c r="CL21" s="40">
        <f t="shared" ca="1" si="126"/>
        <v>1116490.8605432049</v>
      </c>
      <c r="CM21" s="40">
        <f t="shared" ca="1" si="126"/>
        <v>1228139.9465975256</v>
      </c>
      <c r="CN21" s="40">
        <f t="shared" ca="1" si="126"/>
        <v>1350953.9412572782</v>
      </c>
      <c r="CO21" s="40">
        <f t="shared" ca="1" si="126"/>
        <v>1486049.3353830061</v>
      </c>
      <c r="CP21" s="40">
        <f t="shared" ca="1" si="126"/>
        <v>1634654.2689213066</v>
      </c>
      <c r="CQ21" s="40">
        <f t="shared" ca="1" si="126"/>
        <v>1798119.6958134375</v>
      </c>
      <c r="CR21" s="40">
        <f t="shared" ca="1" si="126"/>
        <v>1977931.6653947814</v>
      </c>
      <c r="CS21" s="40">
        <f t="shared" ca="1" si="126"/>
        <v>2175724.8319342597</v>
      </c>
      <c r="CT21" s="40">
        <f t="shared" ca="1" si="126"/>
        <v>2393297.3151276857</v>
      </c>
      <c r="CU21" s="40">
        <f t="shared" ca="1" si="126"/>
        <v>2632627.0466404548</v>
      </c>
      <c r="CV21" s="40">
        <f t="shared" ca="1" si="126"/>
        <v>2895889.7513045007</v>
      </c>
      <c r="CW21" s="40">
        <f t="shared" ca="1" si="126"/>
        <v>3185478.7264349507</v>
      </c>
      <c r="CX21" s="40">
        <f t="shared" ca="1" si="126"/>
        <v>3504026.5990784462</v>
      </c>
      <c r="CY21" s="40">
        <f t="shared" ca="1" si="126"/>
        <v>3854429.2589862915</v>
      </c>
      <c r="CZ21" s="40">
        <f t="shared" ca="1" si="126"/>
        <v>4239872.1848849207</v>
      </c>
      <c r="DA21" s="40">
        <f t="shared" ca="1" si="126"/>
        <v>4663859.4033734137</v>
      </c>
      <c r="DB21" s="40">
        <f t="shared" ca="1" si="126"/>
        <v>5130245.343710755</v>
      </c>
      <c r="DC21" s="40">
        <f t="shared" ca="1" si="126"/>
        <v>5643269.8780818311</v>
      </c>
      <c r="DD21" s="40">
        <f t="shared" ca="1" si="126"/>
        <v>6207596.865890014</v>
      </c>
      <c r="DE21" s="40">
        <f t="shared" ca="1" si="126"/>
        <v>6828356.5524790157</v>
      </c>
      <c r="DF21" s="40">
        <f t="shared" ca="1" si="126"/>
        <v>7511192.2077269182</v>
      </c>
      <c r="DG21" s="40">
        <f t="shared" ca="1" si="126"/>
        <v>8165794.018014879</v>
      </c>
      <c r="DH21" s="40">
        <f t="shared" ca="1" si="126"/>
        <v>8165794.018014879</v>
      </c>
      <c r="DI21" s="40">
        <f t="shared" ca="1" si="126"/>
        <v>8165794.018014879</v>
      </c>
      <c r="DJ21" s="40">
        <f t="shared" ca="1" si="126"/>
        <v>8165794.018014879</v>
      </c>
      <c r="DK21" s="40">
        <f t="shared" ca="1" si="126"/>
        <v>8165794.018014879</v>
      </c>
      <c r="DL21" s="40">
        <f t="shared" ca="1" si="126"/>
        <v>8165794.018014879</v>
      </c>
      <c r="DM21" s="40">
        <f t="shared" ca="1" si="126"/>
        <v>8165794.018014879</v>
      </c>
      <c r="DN21" s="40">
        <f t="shared" ca="1" si="126"/>
        <v>8165794.018014879</v>
      </c>
      <c r="DO21" s="40">
        <f t="shared" ca="1" si="126"/>
        <v>8165794.018014879</v>
      </c>
      <c r="DP21" s="40">
        <f t="shared" ca="1" si="126"/>
        <v>8165794.018014879</v>
      </c>
      <c r="DQ21" s="40">
        <f t="shared" ca="1" si="126"/>
        <v>8165794.018014879</v>
      </c>
      <c r="DR21" s="40">
        <f t="shared" ca="1" si="126"/>
        <v>8165794.018014879</v>
      </c>
      <c r="DS21" s="40">
        <f t="shared" ca="1" si="126"/>
        <v>8165794.018014879</v>
      </c>
      <c r="DT21" s="40">
        <f t="shared" ca="1" si="126"/>
        <v>8165794.018014879</v>
      </c>
      <c r="DU21" s="40">
        <f t="shared" ca="1" si="126"/>
        <v>8165794.018014879</v>
      </c>
      <c r="DV21" s="40">
        <f t="shared" ca="1" si="126"/>
        <v>8165794.018014879</v>
      </c>
      <c r="DW21" s="40">
        <f t="shared" ca="1" si="126"/>
        <v>8165794.018014879</v>
      </c>
      <c r="DX21" s="40">
        <f t="shared" ca="1" si="126"/>
        <v>8165794.018014879</v>
      </c>
      <c r="DY21" s="40">
        <f t="shared" ca="1" si="126"/>
        <v>8165794.018014879</v>
      </c>
      <c r="DZ21" s="40">
        <f t="shared" ca="1" si="126"/>
        <v>8165794.018014879</v>
      </c>
      <c r="EA21" s="40">
        <f t="shared" ca="1" si="126"/>
        <v>8165794.018014879</v>
      </c>
      <c r="EB21" s="40">
        <f t="shared" ca="1" si="126"/>
        <v>8165794.018014879</v>
      </c>
      <c r="EC21" s="40">
        <f t="shared" ca="1" si="126"/>
        <v>8165794.018014879</v>
      </c>
      <c r="ED21" s="40">
        <f t="shared" ca="1" si="126"/>
        <v>8165794.018014879</v>
      </c>
      <c r="EE21" s="40">
        <f t="shared" ca="1" si="126"/>
        <v>8165794.018014879</v>
      </c>
      <c r="EF21" s="40">
        <f t="shared" ref="EF21:GQ23" ca="1" si="127">EF10*$C$15</f>
        <v>8165794.018014879</v>
      </c>
      <c r="EG21" s="40">
        <f t="shared" ca="1" si="127"/>
        <v>8165794.018014879</v>
      </c>
      <c r="EH21" s="40">
        <f t="shared" ca="1" si="127"/>
        <v>8165794.018014879</v>
      </c>
      <c r="EI21" s="40">
        <f t="shared" ca="1" si="127"/>
        <v>8165794.018014879</v>
      </c>
      <c r="EJ21" s="40">
        <f t="shared" ca="1" si="127"/>
        <v>8165794.018014879</v>
      </c>
      <c r="EK21" s="40">
        <f t="shared" ca="1" si="127"/>
        <v>8165794.018014879</v>
      </c>
      <c r="EL21" s="40">
        <f t="shared" ca="1" si="127"/>
        <v>8165794.018014879</v>
      </c>
      <c r="EM21" s="40">
        <f t="shared" ca="1" si="127"/>
        <v>8165794.018014879</v>
      </c>
      <c r="EN21" s="40">
        <f t="shared" ca="1" si="127"/>
        <v>8165794.018014879</v>
      </c>
      <c r="EO21" s="40">
        <f t="shared" ca="1" si="127"/>
        <v>8165794.018014879</v>
      </c>
      <c r="EP21" s="40">
        <f t="shared" ca="1" si="127"/>
        <v>8165794.018014879</v>
      </c>
      <c r="EQ21" s="40">
        <f t="shared" ca="1" si="127"/>
        <v>8165794.018014879</v>
      </c>
      <c r="ER21" s="40">
        <f t="shared" ca="1" si="127"/>
        <v>8165794.018014879</v>
      </c>
      <c r="ES21" s="40">
        <f t="shared" ca="1" si="127"/>
        <v>8165794.018014879</v>
      </c>
      <c r="ET21" s="40">
        <f t="shared" ca="1" si="127"/>
        <v>8165794.018014879</v>
      </c>
      <c r="EU21" s="40">
        <f t="shared" ca="1" si="127"/>
        <v>8165794.018014879</v>
      </c>
      <c r="EV21" s="40">
        <f t="shared" ca="1" si="127"/>
        <v>8165794.018014879</v>
      </c>
      <c r="EW21" s="40">
        <f t="shared" ca="1" si="127"/>
        <v>8165794.018014879</v>
      </c>
      <c r="EX21" s="40">
        <f t="shared" ca="1" si="127"/>
        <v>8165794.018014879</v>
      </c>
      <c r="EY21" s="40">
        <f t="shared" ca="1" si="127"/>
        <v>8165794.018014879</v>
      </c>
      <c r="EZ21" s="40">
        <f t="shared" ca="1" si="127"/>
        <v>8165794.018014879</v>
      </c>
      <c r="FA21" s="40">
        <f t="shared" ca="1" si="127"/>
        <v>8165794.018014879</v>
      </c>
      <c r="FB21" s="40">
        <f t="shared" ca="1" si="127"/>
        <v>8165794.018014879</v>
      </c>
      <c r="FC21" s="40">
        <f t="shared" ca="1" si="127"/>
        <v>8165794.018014879</v>
      </c>
      <c r="FD21" s="40">
        <f t="shared" ca="1" si="127"/>
        <v>8165794.018014879</v>
      </c>
      <c r="FE21" s="40">
        <f t="shared" ca="1" si="127"/>
        <v>8165794.018014879</v>
      </c>
      <c r="FF21" s="40">
        <f t="shared" ca="1" si="127"/>
        <v>8165794.018014879</v>
      </c>
      <c r="FG21" s="40">
        <f t="shared" ca="1" si="127"/>
        <v>8165794.018014879</v>
      </c>
      <c r="FH21" s="40">
        <f t="shared" ca="1" si="127"/>
        <v>8165794.018014879</v>
      </c>
      <c r="FI21" s="40">
        <f t="shared" ca="1" si="127"/>
        <v>8165794.018014879</v>
      </c>
      <c r="FJ21" s="40">
        <f t="shared" ca="1" si="127"/>
        <v>8165794.018014879</v>
      </c>
      <c r="FK21" s="40">
        <f t="shared" ca="1" si="127"/>
        <v>8165794.018014879</v>
      </c>
      <c r="FL21" s="40">
        <f t="shared" ca="1" si="127"/>
        <v>8165794.018014879</v>
      </c>
      <c r="FM21" s="40">
        <f t="shared" ca="1" si="127"/>
        <v>8165794.018014879</v>
      </c>
      <c r="FN21" s="40">
        <f t="shared" ca="1" si="127"/>
        <v>8165794.018014879</v>
      </c>
      <c r="FO21" s="40">
        <f t="shared" ca="1" si="127"/>
        <v>8165794.018014879</v>
      </c>
      <c r="FP21" s="40">
        <f t="shared" ca="1" si="127"/>
        <v>8165794.018014879</v>
      </c>
      <c r="FQ21" s="40">
        <f t="shared" ca="1" si="127"/>
        <v>8165794.018014879</v>
      </c>
      <c r="FR21" s="40">
        <f t="shared" ca="1" si="127"/>
        <v>8165794.018014879</v>
      </c>
      <c r="FS21" s="40">
        <f t="shared" ca="1" si="127"/>
        <v>8165794.018014879</v>
      </c>
      <c r="FT21" s="40">
        <f t="shared" ca="1" si="127"/>
        <v>8165794.018014879</v>
      </c>
      <c r="FU21" s="40">
        <f t="shared" ca="1" si="127"/>
        <v>8165794.018014879</v>
      </c>
      <c r="FV21" s="40">
        <f t="shared" ca="1" si="127"/>
        <v>8165794.018014879</v>
      </c>
      <c r="FW21" s="40">
        <f t="shared" ca="1" si="127"/>
        <v>8165794.018014879</v>
      </c>
      <c r="FX21" s="40">
        <f t="shared" ca="1" si="127"/>
        <v>8165794.018014879</v>
      </c>
      <c r="FY21" s="40">
        <f t="shared" ca="1" si="127"/>
        <v>8165794.018014879</v>
      </c>
      <c r="FZ21" s="40">
        <f t="shared" ca="1" si="127"/>
        <v>8165794.018014879</v>
      </c>
      <c r="GA21" s="40">
        <f t="shared" ca="1" si="127"/>
        <v>8165794.018014879</v>
      </c>
      <c r="GB21" s="40">
        <f t="shared" ca="1" si="127"/>
        <v>8165794.018014879</v>
      </c>
      <c r="GC21" s="40">
        <f t="shared" ca="1" si="127"/>
        <v>8165794.018014879</v>
      </c>
      <c r="GD21" s="40">
        <f t="shared" ca="1" si="127"/>
        <v>8165794.018014879</v>
      </c>
      <c r="GE21" s="40">
        <f t="shared" ca="1" si="127"/>
        <v>8165794.018014879</v>
      </c>
      <c r="GF21" s="40">
        <f t="shared" ca="1" si="127"/>
        <v>8165794.018014879</v>
      </c>
      <c r="GG21" s="40">
        <f t="shared" ca="1" si="127"/>
        <v>8165794.018014879</v>
      </c>
      <c r="GH21" s="40">
        <f t="shared" ca="1" si="127"/>
        <v>8165794.018014879</v>
      </c>
      <c r="GI21" s="40">
        <f t="shared" ca="1" si="127"/>
        <v>8165794.018014879</v>
      </c>
      <c r="GJ21" s="40">
        <f t="shared" ca="1" si="127"/>
        <v>8165794.018014879</v>
      </c>
      <c r="GK21" s="40">
        <f t="shared" ca="1" si="127"/>
        <v>8165794.018014879</v>
      </c>
      <c r="GL21" s="40">
        <f t="shared" ca="1" si="127"/>
        <v>8165794.018014879</v>
      </c>
      <c r="GM21" s="40">
        <f t="shared" ca="1" si="127"/>
        <v>8165794.018014879</v>
      </c>
      <c r="GN21" s="40">
        <f t="shared" ca="1" si="127"/>
        <v>8165794.018014879</v>
      </c>
      <c r="GO21" s="40">
        <f t="shared" ca="1" si="127"/>
        <v>8165794.018014879</v>
      </c>
      <c r="GP21" s="40">
        <f t="shared" ca="1" si="127"/>
        <v>8165794.018014879</v>
      </c>
      <c r="GQ21" s="40">
        <f t="shared" ca="1" si="127"/>
        <v>8165794.018014879</v>
      </c>
      <c r="GR21" s="40">
        <f t="shared" ref="GR21:IN23" ca="1" si="128">GR10*$C$15</f>
        <v>8165794.018014879</v>
      </c>
      <c r="GS21" s="40">
        <f t="shared" ca="1" si="128"/>
        <v>8165794.018014879</v>
      </c>
      <c r="GT21" s="40">
        <f t="shared" ca="1" si="128"/>
        <v>8165794.018014879</v>
      </c>
      <c r="GU21" s="40">
        <f t="shared" ca="1" si="128"/>
        <v>8165794.018014879</v>
      </c>
      <c r="GV21" s="40">
        <f t="shared" ca="1" si="128"/>
        <v>8165794.018014879</v>
      </c>
      <c r="GW21" s="40">
        <f t="shared" ca="1" si="128"/>
        <v>8165794.018014879</v>
      </c>
      <c r="GX21" s="40">
        <f t="shared" ca="1" si="128"/>
        <v>8165794.018014879</v>
      </c>
      <c r="GY21" s="40">
        <f t="shared" ca="1" si="128"/>
        <v>8165794.018014879</v>
      </c>
      <c r="GZ21" s="40">
        <f t="shared" ca="1" si="128"/>
        <v>8165794.018014879</v>
      </c>
      <c r="HA21" s="40">
        <f t="shared" ca="1" si="128"/>
        <v>8165794.018014879</v>
      </c>
      <c r="HB21" s="40">
        <f t="shared" ca="1" si="128"/>
        <v>8165794.018014879</v>
      </c>
      <c r="HC21" s="40">
        <f t="shared" ca="1" si="128"/>
        <v>8165794.018014879</v>
      </c>
      <c r="HD21" s="40">
        <f t="shared" ca="1" si="128"/>
        <v>8165794.018014879</v>
      </c>
      <c r="HE21" s="40">
        <f t="shared" ca="1" si="128"/>
        <v>8165794.018014879</v>
      </c>
      <c r="HF21" s="40">
        <f t="shared" ca="1" si="128"/>
        <v>8165794.018014879</v>
      </c>
      <c r="HG21" s="40">
        <f t="shared" ca="1" si="128"/>
        <v>8165794.018014879</v>
      </c>
      <c r="HH21" s="40">
        <f t="shared" ca="1" si="128"/>
        <v>8165794.018014879</v>
      </c>
      <c r="HI21" s="40">
        <f t="shared" ca="1" si="128"/>
        <v>8165794.018014879</v>
      </c>
      <c r="HJ21" s="40">
        <f t="shared" ca="1" si="128"/>
        <v>8165794.018014879</v>
      </c>
      <c r="HK21" s="40">
        <f t="shared" ca="1" si="128"/>
        <v>8165794.018014879</v>
      </c>
      <c r="HL21" s="40">
        <f t="shared" ca="1" si="128"/>
        <v>8165794.018014879</v>
      </c>
      <c r="HM21" s="40">
        <f t="shared" ca="1" si="128"/>
        <v>8165794.018014879</v>
      </c>
      <c r="HN21" s="40">
        <f t="shared" ca="1" si="128"/>
        <v>8165794.018014879</v>
      </c>
      <c r="HO21" s="40">
        <f t="shared" ca="1" si="128"/>
        <v>8165794.018014879</v>
      </c>
      <c r="HP21" s="40">
        <f t="shared" ca="1" si="128"/>
        <v>8165794.018014879</v>
      </c>
      <c r="HQ21" s="40">
        <f t="shared" ca="1" si="128"/>
        <v>8165794.018014879</v>
      </c>
      <c r="HR21" s="40">
        <f t="shared" ca="1" si="128"/>
        <v>8165794.018014879</v>
      </c>
      <c r="HS21" s="40">
        <f t="shared" ca="1" si="128"/>
        <v>8165794.018014879</v>
      </c>
      <c r="HT21" s="40">
        <f t="shared" ca="1" si="128"/>
        <v>8165794.018014879</v>
      </c>
      <c r="HU21" s="40">
        <f t="shared" ca="1" si="128"/>
        <v>8165794.018014879</v>
      </c>
      <c r="HV21" s="40">
        <f t="shared" ca="1" si="128"/>
        <v>8165794.018014879</v>
      </c>
      <c r="HW21" s="40">
        <f t="shared" ca="1" si="128"/>
        <v>8165794.018014879</v>
      </c>
      <c r="HX21" s="40">
        <f t="shared" ca="1" si="128"/>
        <v>8165794.018014879</v>
      </c>
      <c r="HY21" s="40">
        <f t="shared" ca="1" si="128"/>
        <v>8165794.018014879</v>
      </c>
      <c r="HZ21" s="40">
        <f t="shared" ca="1" si="128"/>
        <v>8165794.018014879</v>
      </c>
      <c r="IA21" s="40">
        <f t="shared" ca="1" si="128"/>
        <v>8165794.018014879</v>
      </c>
      <c r="IB21" s="40">
        <f t="shared" ca="1" si="128"/>
        <v>8165794.018014879</v>
      </c>
      <c r="IC21" s="40">
        <f t="shared" ca="1" si="128"/>
        <v>8165794.018014879</v>
      </c>
      <c r="ID21" s="40">
        <f t="shared" ca="1" si="128"/>
        <v>8165794.018014879</v>
      </c>
      <c r="IE21" s="40">
        <f t="shared" ca="1" si="128"/>
        <v>8165794.018014879</v>
      </c>
      <c r="IF21" s="40">
        <f t="shared" ca="1" si="128"/>
        <v>8165794.018014879</v>
      </c>
      <c r="IG21" s="40">
        <f t="shared" ca="1" si="128"/>
        <v>8165794.018014879</v>
      </c>
      <c r="IH21" s="40">
        <f t="shared" ca="1" si="128"/>
        <v>8165794.018014879</v>
      </c>
      <c r="II21" s="40">
        <f t="shared" ca="1" si="128"/>
        <v>8165794.018014879</v>
      </c>
      <c r="IJ21" s="40">
        <f t="shared" ca="1" si="128"/>
        <v>8165794.018014879</v>
      </c>
      <c r="IK21" s="40">
        <f t="shared" ca="1" si="128"/>
        <v>8165794.018014879</v>
      </c>
      <c r="IL21" s="40">
        <f t="shared" ca="1" si="128"/>
        <v>8165794.018014879</v>
      </c>
      <c r="IM21" s="40">
        <f t="shared" ca="1" si="128"/>
        <v>8165794.018014879</v>
      </c>
      <c r="IN21" s="40">
        <f t="shared" ca="1" si="128"/>
        <v>8165794.018014879</v>
      </c>
    </row>
    <row r="22" spans="2:248" x14ac:dyDescent="0.3">
      <c r="C22" s="40"/>
      <c r="F22" s="19" t="s">
        <v>495</v>
      </c>
      <c r="G22" s="40">
        <f t="shared" ref="G22:V23" si="129">G11*$C$15</f>
        <v>34.883184773138531</v>
      </c>
      <c r="H22" s="40">
        <f t="shared" ca="1" si="129"/>
        <v>37.890355874271158</v>
      </c>
      <c r="I22" s="40">
        <f t="shared" ca="1" si="129"/>
        <v>44.806849406876218</v>
      </c>
      <c r="J22" s="40">
        <f t="shared" ca="1" si="129"/>
        <v>70.768759913321276</v>
      </c>
      <c r="K22" s="40">
        <f t="shared" ca="1" si="129"/>
        <v>88.110113263186108</v>
      </c>
      <c r="L22" s="40">
        <f t="shared" ca="1" si="129"/>
        <v>108.49873332886536</v>
      </c>
      <c r="M22" s="40">
        <f t="shared" ca="1" si="129"/>
        <v>132.21528941313139</v>
      </c>
      <c r="N22" s="40">
        <f t="shared" ca="1" si="129"/>
        <v>171.83834863615039</v>
      </c>
      <c r="O22" s="40">
        <f t="shared" ca="1" si="129"/>
        <v>235.91257288385498</v>
      </c>
      <c r="P22" s="40">
        <f t="shared" ca="1" si="129"/>
        <v>336.23514211886305</v>
      </c>
      <c r="Q22" s="40">
        <f t="shared" ca="1" si="129"/>
        <v>395.86400375309967</v>
      </c>
      <c r="R22" s="40">
        <f t="shared" ca="1" si="129"/>
        <v>448.8066178844947</v>
      </c>
      <c r="S22" s="40">
        <f t="shared" ca="1" si="129"/>
        <v>506.70833054084846</v>
      </c>
      <c r="T22" s="40">
        <f t="shared" ca="1" si="129"/>
        <v>690.44648482005232</v>
      </c>
      <c r="U22" s="40">
        <f t="shared" ca="1" si="129"/>
        <v>841.40647409691042</v>
      </c>
      <c r="V22" s="40">
        <f t="shared" ca="1" si="129"/>
        <v>1044.6912405334763</v>
      </c>
      <c r="W22" s="40">
        <f t="shared" ca="1" si="125"/>
        <v>1321.6516989477916</v>
      </c>
      <c r="X22" s="40">
        <f t="shared" ca="1" si="125"/>
        <v>1484.6403726291803</v>
      </c>
      <c r="Y22" s="40">
        <f t="shared" ca="1" si="125"/>
        <v>1708.3739025534483</v>
      </c>
      <c r="Z22" s="40">
        <f t="shared" ca="1" si="125"/>
        <v>2026.5326050532806</v>
      </c>
      <c r="AA22" s="40">
        <f t="shared" ca="1" si="125"/>
        <v>2321.2353729642787</v>
      </c>
      <c r="AB22" s="40">
        <f t="shared" ca="1" si="125"/>
        <v>2921.4667247503517</v>
      </c>
      <c r="AC22" s="40">
        <f t="shared" ca="1" si="125"/>
        <v>3703.0304939347229</v>
      </c>
      <c r="AD22" s="40">
        <f t="shared" ca="1" si="125"/>
        <v>4212.4452784665909</v>
      </c>
      <c r="AE22" s="40">
        <f t="shared" ca="1" si="125"/>
        <v>4619.6162455599488</v>
      </c>
      <c r="AF22" s="40">
        <f t="shared" ca="1" si="125"/>
        <v>5207.8189129414923</v>
      </c>
      <c r="AG22" s="40">
        <f t="shared" ca="1" si="125"/>
        <v>5757.83050733865</v>
      </c>
      <c r="AH22" s="40">
        <f t="shared" ca="1" si="125"/>
        <v>6518.945513035319</v>
      </c>
      <c r="AI22" s="40">
        <f t="shared" ca="1" si="125"/>
        <v>7564.238187789022</v>
      </c>
      <c r="AJ22" s="40">
        <f t="shared" ca="1" si="125"/>
        <v>8348.2076938542996</v>
      </c>
      <c r="AK22" s="40">
        <f t="shared" ca="1" si="125"/>
        <v>8740.3428054419946</v>
      </c>
      <c r="AL22" s="40">
        <f t="shared" ca="1" si="125"/>
        <v>9889.3828831847732</v>
      </c>
      <c r="AM22" s="40">
        <f t="shared" ca="1" si="125"/>
        <v>10105.297768246097</v>
      </c>
      <c r="AN22" s="40">
        <f t="shared" ca="1" si="125"/>
        <v>9936.2947523624425</v>
      </c>
      <c r="AO22" s="40">
        <f t="shared" ca="1" si="125"/>
        <v>10755.147443200858</v>
      </c>
      <c r="AP22" s="40">
        <f t="shared" ca="1" si="125"/>
        <v>11148.184706118893</v>
      </c>
      <c r="AQ22" s="40">
        <f t="shared" ca="1" si="125"/>
        <v>12658.987467327926</v>
      </c>
      <c r="AR22" s="40">
        <f t="shared" ca="1" si="125"/>
        <v>15823.734334159908</v>
      </c>
      <c r="AS22" s="40">
        <f t="shared" ca="1" si="125"/>
        <v>19779.667917699888</v>
      </c>
      <c r="AT22" s="40">
        <f t="shared" ca="1" si="125"/>
        <v>24724.584897124856</v>
      </c>
      <c r="AU22" s="40">
        <f t="shared" ca="1" si="125"/>
        <v>30905.731121406072</v>
      </c>
      <c r="AV22" s="40">
        <f t="shared" ca="1" si="125"/>
        <v>38632.163901757587</v>
      </c>
      <c r="AW22" s="40">
        <f t="shared" ca="1" si="125"/>
        <v>48290.204877196986</v>
      </c>
      <c r="AX22" s="40">
        <f t="shared" ca="1" si="125"/>
        <v>60362.756096496232</v>
      </c>
      <c r="AY22" s="40">
        <f t="shared" ca="1" si="125"/>
        <v>75453.445120620294</v>
      </c>
      <c r="AZ22" s="40">
        <f t="shared" ca="1" si="125"/>
        <v>94316.806400775371</v>
      </c>
      <c r="BA22" s="40">
        <f t="shared" ca="1" si="125"/>
        <v>117896.0080009692</v>
      </c>
      <c r="BB22" s="40">
        <f t="shared" ca="1" si="125"/>
        <v>147370.01000121151</v>
      </c>
      <c r="BC22" s="40">
        <f t="shared" ca="1" si="125"/>
        <v>184212.5125015144</v>
      </c>
      <c r="BD22" s="40">
        <f t="shared" ca="1" si="125"/>
        <v>230265.64062689297</v>
      </c>
      <c r="BE22" s="40">
        <f t="shared" ca="1" si="125"/>
        <v>287832.05078361626</v>
      </c>
      <c r="BF22" s="40">
        <f t="shared" ca="1" si="125"/>
        <v>359790.06347952026</v>
      </c>
      <c r="BG22" s="40">
        <f t="shared" ca="1" si="125"/>
        <v>449737.57934940036</v>
      </c>
      <c r="BH22" s="40">
        <f t="shared" ca="1" si="125"/>
        <v>562171.97418675048</v>
      </c>
      <c r="BI22" s="40">
        <f t="shared" ca="1" si="125"/>
        <v>702714.96773343813</v>
      </c>
      <c r="BJ22" s="40">
        <f t="shared" ca="1" si="125"/>
        <v>878393.70966679766</v>
      </c>
      <c r="BK22" s="40">
        <f t="shared" ca="1" si="125"/>
        <v>1097992.1370834971</v>
      </c>
      <c r="BL22" s="40">
        <f t="shared" ca="1" si="125"/>
        <v>1372490.1713543716</v>
      </c>
      <c r="BM22" s="40">
        <f t="shared" ca="1" si="125"/>
        <v>1715612.7141929644</v>
      </c>
      <c r="BN22" s="40">
        <f t="shared" ca="1" si="125"/>
        <v>2144515.8927412056</v>
      </c>
      <c r="BO22" s="40">
        <f t="shared" ca="1" si="125"/>
        <v>2680644.8659265065</v>
      </c>
      <c r="BP22" s="40">
        <f t="shared" ca="1" si="125"/>
        <v>3350806.082408133</v>
      </c>
      <c r="BQ22" s="40">
        <f t="shared" ca="1" si="125"/>
        <v>4188507.6030101664</v>
      </c>
      <c r="BR22" s="40">
        <f t="shared" ca="1" si="125"/>
        <v>5235634.503762708</v>
      </c>
      <c r="BS22" s="40">
        <f t="shared" ca="1" si="125"/>
        <v>6544543.1297033848</v>
      </c>
      <c r="BT22" s="40">
        <f t="shared" ca="1" si="126"/>
        <v>8165794.018014879</v>
      </c>
      <c r="BU22" s="40">
        <f t="shared" ca="1" si="126"/>
        <v>8165794.018014879</v>
      </c>
      <c r="BV22" s="40">
        <f t="shared" ca="1" si="126"/>
        <v>8165794.018014879</v>
      </c>
      <c r="BW22" s="40">
        <f t="shared" ca="1" si="126"/>
        <v>8165794.018014879</v>
      </c>
      <c r="BX22" s="40">
        <f t="shared" ca="1" si="126"/>
        <v>8165794.018014879</v>
      </c>
      <c r="BY22" s="40">
        <f t="shared" ca="1" si="126"/>
        <v>8165794.018014879</v>
      </c>
      <c r="BZ22" s="40">
        <f t="shared" ca="1" si="126"/>
        <v>8165794.018014879</v>
      </c>
      <c r="CA22" s="40">
        <f t="shared" ca="1" si="126"/>
        <v>8165794.018014879</v>
      </c>
      <c r="CB22" s="40">
        <f t="shared" ca="1" si="126"/>
        <v>8165794.018014879</v>
      </c>
      <c r="CC22" s="40">
        <f t="shared" ca="1" si="126"/>
        <v>8165794.018014879</v>
      </c>
      <c r="CD22" s="40">
        <f t="shared" ca="1" si="126"/>
        <v>8165794.018014879</v>
      </c>
      <c r="CE22" s="40">
        <f t="shared" ca="1" si="126"/>
        <v>8165794.018014879</v>
      </c>
      <c r="CF22" s="40">
        <f t="shared" ca="1" si="126"/>
        <v>8165794.018014879</v>
      </c>
      <c r="CG22" s="40">
        <f t="shared" ca="1" si="126"/>
        <v>8165794.018014879</v>
      </c>
      <c r="CH22" s="40">
        <f t="shared" ca="1" si="126"/>
        <v>8165794.018014879</v>
      </c>
      <c r="CI22" s="40">
        <f t="shared" ca="1" si="126"/>
        <v>8165794.018014879</v>
      </c>
      <c r="CJ22" s="40">
        <f t="shared" ca="1" si="126"/>
        <v>8165794.018014879</v>
      </c>
      <c r="CK22" s="40">
        <f t="shared" ca="1" si="126"/>
        <v>8165794.018014879</v>
      </c>
      <c r="CL22" s="40">
        <f t="shared" ca="1" si="126"/>
        <v>8165794.018014879</v>
      </c>
      <c r="CM22" s="40">
        <f t="shared" ca="1" si="126"/>
        <v>8165794.018014879</v>
      </c>
      <c r="CN22" s="40">
        <f t="shared" ca="1" si="126"/>
        <v>8165794.018014879</v>
      </c>
      <c r="CO22" s="40">
        <f t="shared" ca="1" si="126"/>
        <v>8165794.018014879</v>
      </c>
      <c r="CP22" s="40">
        <f t="shared" ca="1" si="126"/>
        <v>8165794.018014879</v>
      </c>
      <c r="CQ22" s="40">
        <f t="shared" ca="1" si="126"/>
        <v>8165794.018014879</v>
      </c>
      <c r="CR22" s="40">
        <f t="shared" ca="1" si="126"/>
        <v>8165794.018014879</v>
      </c>
      <c r="CS22" s="40">
        <f t="shared" ca="1" si="126"/>
        <v>8165794.018014879</v>
      </c>
      <c r="CT22" s="40">
        <f t="shared" ca="1" si="126"/>
        <v>8165794.018014879</v>
      </c>
      <c r="CU22" s="40">
        <f t="shared" ca="1" si="126"/>
        <v>8165794.018014879</v>
      </c>
      <c r="CV22" s="40">
        <f t="shared" ca="1" si="126"/>
        <v>8165794.018014879</v>
      </c>
      <c r="CW22" s="40">
        <f t="shared" ca="1" si="126"/>
        <v>8165794.018014879</v>
      </c>
      <c r="CX22" s="40">
        <f t="shared" ca="1" si="126"/>
        <v>8165794.018014879</v>
      </c>
      <c r="CY22" s="40">
        <f t="shared" ca="1" si="126"/>
        <v>8165794.018014879</v>
      </c>
      <c r="CZ22" s="40">
        <f t="shared" ca="1" si="126"/>
        <v>8165794.018014879</v>
      </c>
      <c r="DA22" s="40">
        <f t="shared" ca="1" si="126"/>
        <v>8165794.018014879</v>
      </c>
      <c r="DB22" s="40">
        <f t="shared" ca="1" si="126"/>
        <v>8165794.018014879</v>
      </c>
      <c r="DC22" s="40">
        <f t="shared" ca="1" si="126"/>
        <v>8165794.018014879</v>
      </c>
      <c r="DD22" s="40">
        <f t="shared" ca="1" si="126"/>
        <v>8165794.018014879</v>
      </c>
      <c r="DE22" s="40">
        <f t="shared" ca="1" si="126"/>
        <v>8165794.018014879</v>
      </c>
      <c r="DF22" s="40">
        <f t="shared" ca="1" si="126"/>
        <v>8165794.018014879</v>
      </c>
      <c r="DG22" s="40">
        <f t="shared" ca="1" si="126"/>
        <v>8165794.018014879</v>
      </c>
      <c r="DH22" s="40">
        <f t="shared" ca="1" si="126"/>
        <v>8165794.018014879</v>
      </c>
      <c r="DI22" s="40">
        <f t="shared" ca="1" si="126"/>
        <v>8165794.018014879</v>
      </c>
      <c r="DJ22" s="40">
        <f t="shared" ca="1" si="126"/>
        <v>8165794.018014879</v>
      </c>
      <c r="DK22" s="40">
        <f t="shared" ca="1" si="126"/>
        <v>8165794.018014879</v>
      </c>
      <c r="DL22" s="40">
        <f t="shared" ca="1" si="126"/>
        <v>8165794.018014879</v>
      </c>
      <c r="DM22" s="40">
        <f t="shared" ca="1" si="126"/>
        <v>8165794.018014879</v>
      </c>
      <c r="DN22" s="40">
        <f t="shared" ca="1" si="126"/>
        <v>8165794.018014879</v>
      </c>
      <c r="DO22" s="40">
        <f t="shared" ca="1" si="126"/>
        <v>8165794.018014879</v>
      </c>
      <c r="DP22" s="40">
        <f t="shared" ca="1" si="126"/>
        <v>8165794.018014879</v>
      </c>
      <c r="DQ22" s="40">
        <f t="shared" ca="1" si="126"/>
        <v>8165794.018014879</v>
      </c>
      <c r="DR22" s="40">
        <f t="shared" ca="1" si="126"/>
        <v>8165794.018014879</v>
      </c>
      <c r="DS22" s="40">
        <f t="shared" ca="1" si="126"/>
        <v>8165794.018014879</v>
      </c>
      <c r="DT22" s="40">
        <f t="shared" ca="1" si="126"/>
        <v>8165794.018014879</v>
      </c>
      <c r="DU22" s="40">
        <f t="shared" ca="1" si="126"/>
        <v>8165794.018014879</v>
      </c>
      <c r="DV22" s="40">
        <f t="shared" ca="1" si="126"/>
        <v>8165794.018014879</v>
      </c>
      <c r="DW22" s="40">
        <f t="shared" ca="1" si="126"/>
        <v>8165794.018014879</v>
      </c>
      <c r="DX22" s="40">
        <f t="shared" ca="1" si="126"/>
        <v>8165794.018014879</v>
      </c>
      <c r="DY22" s="40">
        <f t="shared" ca="1" si="126"/>
        <v>8165794.018014879</v>
      </c>
      <c r="DZ22" s="40">
        <f t="shared" ca="1" si="126"/>
        <v>8165794.018014879</v>
      </c>
      <c r="EA22" s="40">
        <f t="shared" ca="1" si="126"/>
        <v>8165794.018014879</v>
      </c>
      <c r="EB22" s="40">
        <f t="shared" ca="1" si="126"/>
        <v>8165794.018014879</v>
      </c>
      <c r="EC22" s="40">
        <f t="shared" ca="1" si="126"/>
        <v>8165794.018014879</v>
      </c>
      <c r="ED22" s="40">
        <f t="shared" ca="1" si="126"/>
        <v>8165794.018014879</v>
      </c>
      <c r="EE22" s="40">
        <f t="shared" ca="1" si="126"/>
        <v>8165794.018014879</v>
      </c>
      <c r="EF22" s="40">
        <f t="shared" ca="1" si="127"/>
        <v>8165794.018014879</v>
      </c>
      <c r="EG22" s="40">
        <f t="shared" ca="1" si="127"/>
        <v>8165794.018014879</v>
      </c>
      <c r="EH22" s="40">
        <f t="shared" ca="1" si="127"/>
        <v>8165794.018014879</v>
      </c>
      <c r="EI22" s="40">
        <f t="shared" ca="1" si="127"/>
        <v>8165794.018014879</v>
      </c>
      <c r="EJ22" s="40">
        <f t="shared" ca="1" si="127"/>
        <v>8165794.018014879</v>
      </c>
      <c r="EK22" s="40">
        <f t="shared" ca="1" si="127"/>
        <v>8165794.018014879</v>
      </c>
      <c r="EL22" s="40">
        <f t="shared" ca="1" si="127"/>
        <v>8165794.018014879</v>
      </c>
      <c r="EM22" s="40">
        <f t="shared" ca="1" si="127"/>
        <v>8165794.018014879</v>
      </c>
      <c r="EN22" s="40">
        <f t="shared" ca="1" si="127"/>
        <v>8165794.018014879</v>
      </c>
      <c r="EO22" s="40">
        <f t="shared" ca="1" si="127"/>
        <v>8165794.018014879</v>
      </c>
      <c r="EP22" s="40">
        <f t="shared" ca="1" si="127"/>
        <v>8165794.018014879</v>
      </c>
      <c r="EQ22" s="40">
        <f t="shared" ca="1" si="127"/>
        <v>8165794.018014879</v>
      </c>
      <c r="ER22" s="40">
        <f t="shared" ca="1" si="127"/>
        <v>8165794.018014879</v>
      </c>
      <c r="ES22" s="40">
        <f t="shared" ca="1" si="127"/>
        <v>8165794.018014879</v>
      </c>
      <c r="ET22" s="40">
        <f t="shared" ca="1" si="127"/>
        <v>8165794.018014879</v>
      </c>
      <c r="EU22" s="40">
        <f t="shared" ca="1" si="127"/>
        <v>8165794.018014879</v>
      </c>
      <c r="EV22" s="40">
        <f t="shared" ca="1" si="127"/>
        <v>8165794.018014879</v>
      </c>
      <c r="EW22" s="40">
        <f t="shared" ca="1" si="127"/>
        <v>8165794.018014879</v>
      </c>
      <c r="EX22" s="40">
        <f t="shared" ca="1" si="127"/>
        <v>8165794.018014879</v>
      </c>
      <c r="EY22" s="40">
        <f t="shared" ca="1" si="127"/>
        <v>8165794.018014879</v>
      </c>
      <c r="EZ22" s="40">
        <f t="shared" ca="1" si="127"/>
        <v>8165794.018014879</v>
      </c>
      <c r="FA22" s="40">
        <f t="shared" ca="1" si="127"/>
        <v>8165794.018014879</v>
      </c>
      <c r="FB22" s="40">
        <f t="shared" ca="1" si="127"/>
        <v>8165794.018014879</v>
      </c>
      <c r="FC22" s="40">
        <f t="shared" ca="1" si="127"/>
        <v>8165794.018014879</v>
      </c>
      <c r="FD22" s="40">
        <f t="shared" ca="1" si="127"/>
        <v>8165794.018014879</v>
      </c>
      <c r="FE22" s="40">
        <f t="shared" ca="1" si="127"/>
        <v>8165794.018014879</v>
      </c>
      <c r="FF22" s="40">
        <f t="shared" ca="1" si="127"/>
        <v>8165794.018014879</v>
      </c>
      <c r="FG22" s="40">
        <f t="shared" ca="1" si="127"/>
        <v>8165794.018014879</v>
      </c>
      <c r="FH22" s="40">
        <f t="shared" ca="1" si="127"/>
        <v>8165794.018014879</v>
      </c>
      <c r="FI22" s="40">
        <f t="shared" ca="1" si="127"/>
        <v>8165794.018014879</v>
      </c>
      <c r="FJ22" s="40">
        <f t="shared" ca="1" si="127"/>
        <v>8165794.018014879</v>
      </c>
      <c r="FK22" s="40">
        <f t="shared" ca="1" si="127"/>
        <v>8165794.018014879</v>
      </c>
      <c r="FL22" s="40">
        <f t="shared" ca="1" si="127"/>
        <v>8165794.018014879</v>
      </c>
      <c r="FM22" s="40">
        <f t="shared" ca="1" si="127"/>
        <v>8165794.018014879</v>
      </c>
      <c r="FN22" s="40">
        <f t="shared" ca="1" si="127"/>
        <v>8165794.018014879</v>
      </c>
      <c r="FO22" s="40">
        <f t="shared" ca="1" si="127"/>
        <v>8165794.018014879</v>
      </c>
      <c r="FP22" s="40">
        <f t="shared" ca="1" si="127"/>
        <v>8165794.018014879</v>
      </c>
      <c r="FQ22" s="40">
        <f t="shared" ca="1" si="127"/>
        <v>8165794.018014879</v>
      </c>
      <c r="FR22" s="40">
        <f t="shared" ca="1" si="127"/>
        <v>8165794.018014879</v>
      </c>
      <c r="FS22" s="40">
        <f t="shared" ca="1" si="127"/>
        <v>8165794.018014879</v>
      </c>
      <c r="FT22" s="40">
        <f t="shared" ca="1" si="127"/>
        <v>8165794.018014879</v>
      </c>
      <c r="FU22" s="40">
        <f t="shared" ca="1" si="127"/>
        <v>8165794.018014879</v>
      </c>
      <c r="FV22" s="40">
        <f t="shared" ca="1" si="127"/>
        <v>8165794.018014879</v>
      </c>
      <c r="FW22" s="40">
        <f t="shared" ca="1" si="127"/>
        <v>8165794.018014879</v>
      </c>
      <c r="FX22" s="40">
        <f t="shared" ca="1" si="127"/>
        <v>8165794.018014879</v>
      </c>
      <c r="FY22" s="40">
        <f t="shared" ca="1" si="127"/>
        <v>8165794.018014879</v>
      </c>
      <c r="FZ22" s="40">
        <f t="shared" ca="1" si="127"/>
        <v>8165794.018014879</v>
      </c>
      <c r="GA22" s="40">
        <f t="shared" ca="1" si="127"/>
        <v>8165794.018014879</v>
      </c>
      <c r="GB22" s="40">
        <f t="shared" ca="1" si="127"/>
        <v>8165794.018014879</v>
      </c>
      <c r="GC22" s="40">
        <f t="shared" ca="1" si="127"/>
        <v>8165794.018014879</v>
      </c>
      <c r="GD22" s="40">
        <f t="shared" ca="1" si="127"/>
        <v>8165794.018014879</v>
      </c>
      <c r="GE22" s="40">
        <f t="shared" ca="1" si="127"/>
        <v>8165794.018014879</v>
      </c>
      <c r="GF22" s="40">
        <f t="shared" ca="1" si="127"/>
        <v>8165794.018014879</v>
      </c>
      <c r="GG22" s="40">
        <f t="shared" ca="1" si="127"/>
        <v>8165794.018014879</v>
      </c>
      <c r="GH22" s="40">
        <f t="shared" ca="1" si="127"/>
        <v>8165794.018014879</v>
      </c>
      <c r="GI22" s="40">
        <f t="shared" ca="1" si="127"/>
        <v>8165794.018014879</v>
      </c>
      <c r="GJ22" s="40">
        <f t="shared" ca="1" si="127"/>
        <v>8165794.018014879</v>
      </c>
      <c r="GK22" s="40">
        <f t="shared" ca="1" si="127"/>
        <v>8165794.018014879</v>
      </c>
      <c r="GL22" s="40">
        <f t="shared" ca="1" si="127"/>
        <v>8165794.018014879</v>
      </c>
      <c r="GM22" s="40">
        <f t="shared" ca="1" si="127"/>
        <v>8165794.018014879</v>
      </c>
      <c r="GN22" s="40">
        <f t="shared" ca="1" si="127"/>
        <v>8165794.018014879</v>
      </c>
      <c r="GO22" s="40">
        <f t="shared" ca="1" si="127"/>
        <v>8165794.018014879</v>
      </c>
      <c r="GP22" s="40">
        <f t="shared" ca="1" si="127"/>
        <v>8165794.018014879</v>
      </c>
      <c r="GQ22" s="40">
        <f t="shared" ca="1" si="127"/>
        <v>8165794.018014879</v>
      </c>
      <c r="GR22" s="40">
        <f t="shared" ca="1" si="128"/>
        <v>8165794.018014879</v>
      </c>
      <c r="GS22" s="40">
        <f t="shared" ca="1" si="128"/>
        <v>8165794.018014879</v>
      </c>
      <c r="GT22" s="40">
        <f t="shared" ca="1" si="128"/>
        <v>8165794.018014879</v>
      </c>
      <c r="GU22" s="40">
        <f t="shared" ca="1" si="128"/>
        <v>8165794.018014879</v>
      </c>
      <c r="GV22" s="40">
        <f t="shared" ca="1" si="128"/>
        <v>8165794.018014879</v>
      </c>
      <c r="GW22" s="40">
        <f t="shared" ca="1" si="128"/>
        <v>8165794.018014879</v>
      </c>
      <c r="GX22" s="40">
        <f t="shared" ca="1" si="128"/>
        <v>8165794.018014879</v>
      </c>
      <c r="GY22" s="40">
        <f t="shared" ca="1" si="128"/>
        <v>8165794.018014879</v>
      </c>
      <c r="GZ22" s="40">
        <f t="shared" ca="1" si="128"/>
        <v>8165794.018014879</v>
      </c>
      <c r="HA22" s="40">
        <f t="shared" ca="1" si="128"/>
        <v>8165794.018014879</v>
      </c>
      <c r="HB22" s="40">
        <f t="shared" ca="1" si="128"/>
        <v>8165794.018014879</v>
      </c>
      <c r="HC22" s="40">
        <f t="shared" ca="1" si="128"/>
        <v>8165794.018014879</v>
      </c>
      <c r="HD22" s="40">
        <f t="shared" ca="1" si="128"/>
        <v>8165794.018014879</v>
      </c>
      <c r="HE22" s="40">
        <f t="shared" ca="1" si="128"/>
        <v>8165794.018014879</v>
      </c>
      <c r="HF22" s="40">
        <f t="shared" ca="1" si="128"/>
        <v>8165794.018014879</v>
      </c>
      <c r="HG22" s="40">
        <f t="shared" ca="1" si="128"/>
        <v>8165794.018014879</v>
      </c>
      <c r="HH22" s="40">
        <f t="shared" ca="1" si="128"/>
        <v>8165794.018014879</v>
      </c>
      <c r="HI22" s="40">
        <f t="shared" ca="1" si="128"/>
        <v>8165794.018014879</v>
      </c>
      <c r="HJ22" s="40">
        <f t="shared" ca="1" si="128"/>
        <v>8165794.018014879</v>
      </c>
      <c r="HK22" s="40">
        <f t="shared" ca="1" si="128"/>
        <v>8165794.018014879</v>
      </c>
      <c r="HL22" s="40">
        <f t="shared" ca="1" si="128"/>
        <v>8165794.018014879</v>
      </c>
      <c r="HM22" s="40">
        <f t="shared" ca="1" si="128"/>
        <v>8165794.018014879</v>
      </c>
      <c r="HN22" s="40">
        <f t="shared" ca="1" si="128"/>
        <v>8165794.018014879</v>
      </c>
      <c r="HO22" s="40">
        <f t="shared" ca="1" si="128"/>
        <v>8165794.018014879</v>
      </c>
      <c r="HP22" s="40">
        <f t="shared" ca="1" si="128"/>
        <v>8165794.018014879</v>
      </c>
      <c r="HQ22" s="40">
        <f t="shared" ca="1" si="128"/>
        <v>8165794.018014879</v>
      </c>
      <c r="HR22" s="40">
        <f t="shared" ca="1" si="128"/>
        <v>8165794.018014879</v>
      </c>
      <c r="HS22" s="40">
        <f t="shared" ca="1" si="128"/>
        <v>8165794.018014879</v>
      </c>
      <c r="HT22" s="40">
        <f t="shared" ca="1" si="128"/>
        <v>8165794.018014879</v>
      </c>
      <c r="HU22" s="40">
        <f t="shared" ca="1" si="128"/>
        <v>8165794.018014879</v>
      </c>
      <c r="HV22" s="40">
        <f t="shared" ca="1" si="128"/>
        <v>8165794.018014879</v>
      </c>
      <c r="HW22" s="40">
        <f t="shared" ca="1" si="128"/>
        <v>8165794.018014879</v>
      </c>
      <c r="HX22" s="40">
        <f t="shared" ca="1" si="128"/>
        <v>8165794.018014879</v>
      </c>
      <c r="HY22" s="40">
        <f t="shared" ca="1" si="128"/>
        <v>8165794.018014879</v>
      </c>
      <c r="HZ22" s="40">
        <f t="shared" ca="1" si="128"/>
        <v>8165794.018014879</v>
      </c>
      <c r="IA22" s="40">
        <f t="shared" ca="1" si="128"/>
        <v>8165794.018014879</v>
      </c>
      <c r="IB22" s="40">
        <f t="shared" ca="1" si="128"/>
        <v>8165794.018014879</v>
      </c>
      <c r="IC22" s="40">
        <f t="shared" ca="1" si="128"/>
        <v>8165794.018014879</v>
      </c>
      <c r="ID22" s="40">
        <f t="shared" ca="1" si="128"/>
        <v>8165794.018014879</v>
      </c>
      <c r="IE22" s="40">
        <f t="shared" ca="1" si="128"/>
        <v>8165794.018014879</v>
      </c>
      <c r="IF22" s="40">
        <f t="shared" ca="1" si="128"/>
        <v>8165794.018014879</v>
      </c>
      <c r="IG22" s="40">
        <f t="shared" ca="1" si="128"/>
        <v>8165794.018014879</v>
      </c>
      <c r="IH22" s="40">
        <f t="shared" ca="1" si="128"/>
        <v>8165794.018014879</v>
      </c>
      <c r="II22" s="40">
        <f t="shared" ca="1" si="128"/>
        <v>8165794.018014879</v>
      </c>
      <c r="IJ22" s="40">
        <f t="shared" ca="1" si="128"/>
        <v>8165794.018014879</v>
      </c>
      <c r="IK22" s="40">
        <f t="shared" ca="1" si="128"/>
        <v>8165794.018014879</v>
      </c>
      <c r="IL22" s="40">
        <f t="shared" ca="1" si="128"/>
        <v>8165794.018014879</v>
      </c>
      <c r="IM22" s="40">
        <f t="shared" ca="1" si="128"/>
        <v>8165794.018014879</v>
      </c>
      <c r="IN22" s="40">
        <f t="shared" ca="1" si="128"/>
        <v>8165794.018014879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43904</v>
      </c>
      <c r="F23" s="19" t="s">
        <v>493</v>
      </c>
      <c r="G23" s="40">
        <f t="shared" si="129"/>
        <v>34.883184773138531</v>
      </c>
      <c r="H23" s="40">
        <f t="shared" ref="H23:BS23" ca="1" si="130">H12*$C$15</f>
        <v>37.890355874271158</v>
      </c>
      <c r="I23" s="40">
        <f t="shared" ca="1" si="130"/>
        <v>44.806849406876218</v>
      </c>
      <c r="J23" s="40">
        <f t="shared" ca="1" si="130"/>
        <v>70.768759913321276</v>
      </c>
      <c r="K23" s="40">
        <f t="shared" ca="1" si="130"/>
        <v>88.110113263186108</v>
      </c>
      <c r="L23" s="40">
        <f t="shared" ca="1" si="130"/>
        <v>108.49873332886536</v>
      </c>
      <c r="M23" s="40">
        <f t="shared" ca="1" si="130"/>
        <v>132.21528941313139</v>
      </c>
      <c r="N23" s="40">
        <f t="shared" ca="1" si="130"/>
        <v>171.83834863615039</v>
      </c>
      <c r="O23" s="40">
        <f t="shared" ca="1" si="130"/>
        <v>235.91257288385498</v>
      </c>
      <c r="P23" s="40">
        <f t="shared" ca="1" si="130"/>
        <v>336.23514211886305</v>
      </c>
      <c r="Q23" s="40">
        <f t="shared" ca="1" si="130"/>
        <v>395.86400375309967</v>
      </c>
      <c r="R23" s="40">
        <f t="shared" ca="1" si="130"/>
        <v>448.8066178844947</v>
      </c>
      <c r="S23" s="40">
        <f t="shared" ca="1" si="130"/>
        <v>506.70833054084846</v>
      </c>
      <c r="T23" s="40">
        <f t="shared" ca="1" si="130"/>
        <v>690.44648482005232</v>
      </c>
      <c r="U23" s="40">
        <f t="shared" ca="1" si="130"/>
        <v>841.40647409691042</v>
      </c>
      <c r="V23" s="40">
        <f t="shared" ca="1" si="130"/>
        <v>1044.6912405334763</v>
      </c>
      <c r="W23" s="40">
        <f t="shared" ca="1" si="130"/>
        <v>1321.6516989477916</v>
      </c>
      <c r="X23" s="40">
        <f t="shared" ca="1" si="130"/>
        <v>1484.6403726291803</v>
      </c>
      <c r="Y23" s="40">
        <f t="shared" ca="1" si="130"/>
        <v>1708.3739025534483</v>
      </c>
      <c r="Z23" s="40">
        <f t="shared" ca="1" si="130"/>
        <v>2026.5326050532806</v>
      </c>
      <c r="AA23" s="40">
        <f t="shared" ca="1" si="130"/>
        <v>2321.2353729642787</v>
      </c>
      <c r="AB23" s="40">
        <f t="shared" ca="1" si="130"/>
        <v>2921.4667247503517</v>
      </c>
      <c r="AC23" s="40">
        <f t="shared" ca="1" si="130"/>
        <v>3703.0304939347229</v>
      </c>
      <c r="AD23" s="40">
        <f t="shared" ca="1" si="130"/>
        <v>4212.4452784665909</v>
      </c>
      <c r="AE23" s="40">
        <f t="shared" ca="1" si="130"/>
        <v>4619.6162455599488</v>
      </c>
      <c r="AF23" s="40">
        <f t="shared" ca="1" si="130"/>
        <v>5207.8189129414923</v>
      </c>
      <c r="AG23" s="40">
        <f t="shared" ca="1" si="130"/>
        <v>5757.83050733865</v>
      </c>
      <c r="AH23" s="40">
        <f t="shared" ca="1" si="130"/>
        <v>6518.945513035319</v>
      </c>
      <c r="AI23" s="40">
        <f t="shared" ca="1" si="130"/>
        <v>7564.238187789022</v>
      </c>
      <c r="AJ23" s="40">
        <f t="shared" ca="1" si="130"/>
        <v>8348.2076938542996</v>
      </c>
      <c r="AK23" s="40">
        <f t="shared" ca="1" si="130"/>
        <v>8740.3428054419946</v>
      </c>
      <c r="AL23" s="40">
        <f t="shared" ca="1" si="130"/>
        <v>9889.3828831847732</v>
      </c>
      <c r="AM23" s="40">
        <f t="shared" ca="1" si="130"/>
        <v>10105.297768246097</v>
      </c>
      <c r="AN23" s="40">
        <f t="shared" ca="1" si="130"/>
        <v>9936.2947523624425</v>
      </c>
      <c r="AO23" s="40">
        <f t="shared" ca="1" si="130"/>
        <v>10755.147443200858</v>
      </c>
      <c r="AP23" s="40">
        <f t="shared" ca="1" si="130"/>
        <v>11148.184706118893</v>
      </c>
      <c r="AQ23" s="40">
        <f t="shared" ca="1" si="130"/>
        <v>12658.987467327926</v>
      </c>
      <c r="AR23" s="40">
        <f t="shared" ca="1" si="130"/>
        <v>17722.582454259096</v>
      </c>
      <c r="AS23" s="40">
        <f t="shared" ca="1" si="130"/>
        <v>24811.615435962733</v>
      </c>
      <c r="AT23" s="40">
        <f t="shared" ca="1" si="130"/>
        <v>34736.261610347821</v>
      </c>
      <c r="AU23" s="40">
        <f t="shared" ca="1" si="130"/>
        <v>48630.766254486953</v>
      </c>
      <c r="AV23" s="40">
        <f t="shared" ca="1" si="130"/>
        <v>68083.072756281734</v>
      </c>
      <c r="AW23" s="40">
        <f t="shared" ca="1" si="130"/>
        <v>95316.30185879441</v>
      </c>
      <c r="AX23" s="40">
        <f t="shared" ca="1" si="130"/>
        <v>133442.82260231217</v>
      </c>
      <c r="AY23" s="40">
        <f t="shared" ca="1" si="130"/>
        <v>186819.95164323703</v>
      </c>
      <c r="AZ23" s="40">
        <f t="shared" ca="1" si="130"/>
        <v>261547.93230053183</v>
      </c>
      <c r="BA23" s="40">
        <f t="shared" ca="1" si="130"/>
        <v>366167.10522074456</v>
      </c>
      <c r="BB23" s="40">
        <f t="shared" ca="1" si="130"/>
        <v>512633.94730904239</v>
      </c>
      <c r="BC23" s="40">
        <f t="shared" ca="1" si="130"/>
        <v>717687.52623265923</v>
      </c>
      <c r="BD23" s="40">
        <f t="shared" ca="1" si="130"/>
        <v>1004762.5367257228</v>
      </c>
      <c r="BE23" s="40">
        <f t="shared" ca="1" si="130"/>
        <v>1406667.551416012</v>
      </c>
      <c r="BF23" s="40">
        <f t="shared" ca="1" si="130"/>
        <v>1969334.5719824166</v>
      </c>
      <c r="BG23" s="40">
        <f t="shared" ca="1" si="130"/>
        <v>2757068.4007753828</v>
      </c>
      <c r="BH23" s="40">
        <f t="shared" ca="1" si="130"/>
        <v>3859895.7610855359</v>
      </c>
      <c r="BI23" s="40">
        <f t="shared" ca="1" si="130"/>
        <v>5403854.0655197501</v>
      </c>
      <c r="BJ23" s="40">
        <f t="shared" ca="1" si="130"/>
        <v>7565395.6917276494</v>
      </c>
      <c r="BK23" s="40">
        <f t="shared" ca="1" si="130"/>
        <v>8165794.018014879</v>
      </c>
      <c r="BL23" s="40">
        <f t="shared" ca="1" si="130"/>
        <v>8165794.018014879</v>
      </c>
      <c r="BM23" s="40">
        <f t="shared" ca="1" si="130"/>
        <v>8165794.018014879</v>
      </c>
      <c r="BN23" s="40">
        <f t="shared" ca="1" si="130"/>
        <v>8165794.018014879</v>
      </c>
      <c r="BO23" s="40">
        <f t="shared" ca="1" si="130"/>
        <v>8165794.018014879</v>
      </c>
      <c r="BP23" s="40">
        <f t="shared" ca="1" si="130"/>
        <v>8165794.018014879</v>
      </c>
      <c r="BQ23" s="40">
        <f t="shared" ca="1" si="130"/>
        <v>8165794.018014879</v>
      </c>
      <c r="BR23" s="40">
        <f t="shared" ca="1" si="130"/>
        <v>8165794.018014879</v>
      </c>
      <c r="BS23" s="40">
        <f t="shared" ca="1" si="130"/>
        <v>8165794.018014879</v>
      </c>
      <c r="BT23" s="40">
        <f t="shared" ca="1" si="126"/>
        <v>8165794.018014879</v>
      </c>
      <c r="BU23" s="40">
        <f t="shared" ca="1" si="126"/>
        <v>8165794.018014879</v>
      </c>
      <c r="BV23" s="40">
        <f t="shared" ca="1" si="126"/>
        <v>8165794.018014879</v>
      </c>
      <c r="BW23" s="40">
        <f t="shared" ca="1" si="126"/>
        <v>8165794.018014879</v>
      </c>
      <c r="BX23" s="40">
        <f t="shared" ca="1" si="126"/>
        <v>8165794.018014879</v>
      </c>
      <c r="BY23" s="40">
        <f t="shared" ca="1" si="126"/>
        <v>8165794.018014879</v>
      </c>
      <c r="BZ23" s="40">
        <f t="shared" ca="1" si="126"/>
        <v>8165794.018014879</v>
      </c>
      <c r="CA23" s="40">
        <f t="shared" ca="1" si="126"/>
        <v>8165794.018014879</v>
      </c>
      <c r="CB23" s="40">
        <f t="shared" ca="1" si="126"/>
        <v>8165794.018014879</v>
      </c>
      <c r="CC23" s="40">
        <f t="shared" ca="1" si="126"/>
        <v>8165794.018014879</v>
      </c>
      <c r="CD23" s="40">
        <f t="shared" ca="1" si="126"/>
        <v>8165794.018014879</v>
      </c>
      <c r="CE23" s="40">
        <f t="shared" ca="1" si="126"/>
        <v>8165794.018014879</v>
      </c>
      <c r="CF23" s="40">
        <f t="shared" ca="1" si="126"/>
        <v>8165794.018014879</v>
      </c>
      <c r="CG23" s="40">
        <f t="shared" ca="1" si="126"/>
        <v>8165794.018014879</v>
      </c>
      <c r="CH23" s="40">
        <f t="shared" ca="1" si="126"/>
        <v>8165794.018014879</v>
      </c>
      <c r="CI23" s="40">
        <f t="shared" ca="1" si="126"/>
        <v>8165794.018014879</v>
      </c>
      <c r="CJ23" s="40">
        <f t="shared" ca="1" si="126"/>
        <v>8165794.018014879</v>
      </c>
      <c r="CK23" s="40">
        <f t="shared" ca="1" si="126"/>
        <v>8165794.018014879</v>
      </c>
      <c r="CL23" s="40">
        <f t="shared" ca="1" si="126"/>
        <v>8165794.018014879</v>
      </c>
      <c r="CM23" s="40">
        <f t="shared" ca="1" si="126"/>
        <v>8165794.018014879</v>
      </c>
      <c r="CN23" s="40">
        <f t="shared" ca="1" si="126"/>
        <v>8165794.018014879</v>
      </c>
      <c r="CO23" s="40">
        <f t="shared" ca="1" si="126"/>
        <v>8165794.018014879</v>
      </c>
      <c r="CP23" s="40">
        <f t="shared" ca="1" si="126"/>
        <v>8165794.018014879</v>
      </c>
      <c r="CQ23" s="40">
        <f t="shared" ca="1" si="126"/>
        <v>8165794.018014879</v>
      </c>
      <c r="CR23" s="40">
        <f t="shared" ca="1" si="126"/>
        <v>8165794.018014879</v>
      </c>
      <c r="CS23" s="40">
        <f t="shared" ca="1" si="126"/>
        <v>8165794.018014879</v>
      </c>
      <c r="CT23" s="40">
        <f t="shared" ca="1" si="126"/>
        <v>8165794.018014879</v>
      </c>
      <c r="CU23" s="40">
        <f t="shared" ca="1" si="126"/>
        <v>8165794.018014879</v>
      </c>
      <c r="CV23" s="40">
        <f t="shared" ca="1" si="126"/>
        <v>8165794.018014879</v>
      </c>
      <c r="CW23" s="40">
        <f t="shared" ca="1" si="126"/>
        <v>8165794.018014879</v>
      </c>
      <c r="CX23" s="40">
        <f t="shared" ca="1" si="126"/>
        <v>8165794.018014879</v>
      </c>
      <c r="CY23" s="40">
        <f t="shared" ca="1" si="126"/>
        <v>8165794.018014879</v>
      </c>
      <c r="CZ23" s="40">
        <f t="shared" ca="1" si="126"/>
        <v>8165794.018014879</v>
      </c>
      <c r="DA23" s="40">
        <f t="shared" ca="1" si="126"/>
        <v>8165794.018014879</v>
      </c>
      <c r="DB23" s="40">
        <f t="shared" ca="1" si="126"/>
        <v>8165794.018014879</v>
      </c>
      <c r="DC23" s="40">
        <f t="shared" ca="1" si="126"/>
        <v>8165794.018014879</v>
      </c>
      <c r="DD23" s="40">
        <f t="shared" ca="1" si="126"/>
        <v>8165794.018014879</v>
      </c>
      <c r="DE23" s="40">
        <f t="shared" ca="1" si="126"/>
        <v>8165794.018014879</v>
      </c>
      <c r="DF23" s="40">
        <f t="shared" ca="1" si="126"/>
        <v>8165794.018014879</v>
      </c>
      <c r="DG23" s="40">
        <f t="shared" ca="1" si="126"/>
        <v>8165794.018014879</v>
      </c>
      <c r="DH23" s="40">
        <f t="shared" ca="1" si="126"/>
        <v>8165794.018014879</v>
      </c>
      <c r="DI23" s="40">
        <f t="shared" ca="1" si="126"/>
        <v>8165794.018014879</v>
      </c>
      <c r="DJ23" s="40">
        <f t="shared" ca="1" si="126"/>
        <v>8165794.018014879</v>
      </c>
      <c r="DK23" s="40">
        <f t="shared" ca="1" si="126"/>
        <v>8165794.018014879</v>
      </c>
      <c r="DL23" s="40">
        <f t="shared" ca="1" si="126"/>
        <v>8165794.018014879</v>
      </c>
      <c r="DM23" s="40">
        <f t="shared" ca="1" si="126"/>
        <v>8165794.018014879</v>
      </c>
      <c r="DN23" s="40">
        <f t="shared" ca="1" si="126"/>
        <v>8165794.018014879</v>
      </c>
      <c r="DO23" s="40">
        <f t="shared" ca="1" si="126"/>
        <v>8165794.018014879</v>
      </c>
      <c r="DP23" s="40">
        <f t="shared" ca="1" si="126"/>
        <v>8165794.018014879</v>
      </c>
      <c r="DQ23" s="40">
        <f t="shared" ca="1" si="126"/>
        <v>8165794.018014879</v>
      </c>
      <c r="DR23" s="40">
        <f t="shared" ca="1" si="126"/>
        <v>8165794.018014879</v>
      </c>
      <c r="DS23" s="40">
        <f t="shared" ca="1" si="126"/>
        <v>8165794.018014879</v>
      </c>
      <c r="DT23" s="40">
        <f t="shared" ca="1" si="126"/>
        <v>8165794.018014879</v>
      </c>
      <c r="DU23" s="40">
        <f t="shared" ca="1" si="126"/>
        <v>8165794.018014879</v>
      </c>
      <c r="DV23" s="40">
        <f t="shared" ca="1" si="126"/>
        <v>8165794.018014879</v>
      </c>
      <c r="DW23" s="40">
        <f t="shared" ca="1" si="126"/>
        <v>8165794.018014879</v>
      </c>
      <c r="DX23" s="40">
        <f t="shared" ca="1" si="126"/>
        <v>8165794.018014879</v>
      </c>
      <c r="DY23" s="40">
        <f t="shared" ca="1" si="126"/>
        <v>8165794.018014879</v>
      </c>
      <c r="DZ23" s="40">
        <f t="shared" ca="1" si="126"/>
        <v>8165794.018014879</v>
      </c>
      <c r="EA23" s="40">
        <f t="shared" ca="1" si="126"/>
        <v>8165794.018014879</v>
      </c>
      <c r="EB23" s="40">
        <f t="shared" ca="1" si="126"/>
        <v>8165794.018014879</v>
      </c>
      <c r="EC23" s="40">
        <f t="shared" ca="1" si="126"/>
        <v>8165794.018014879</v>
      </c>
      <c r="ED23" s="40">
        <f t="shared" ca="1" si="126"/>
        <v>8165794.018014879</v>
      </c>
      <c r="EE23" s="40">
        <f t="shared" ca="1" si="126"/>
        <v>8165794.018014879</v>
      </c>
      <c r="EF23" s="40">
        <f t="shared" ca="1" si="127"/>
        <v>8165794.018014879</v>
      </c>
      <c r="EG23" s="40">
        <f t="shared" ca="1" si="127"/>
        <v>8165794.018014879</v>
      </c>
      <c r="EH23" s="40">
        <f t="shared" ca="1" si="127"/>
        <v>8165794.018014879</v>
      </c>
      <c r="EI23" s="40">
        <f t="shared" ca="1" si="127"/>
        <v>8165794.018014879</v>
      </c>
      <c r="EJ23" s="40">
        <f t="shared" ca="1" si="127"/>
        <v>8165794.018014879</v>
      </c>
      <c r="EK23" s="40">
        <f t="shared" ca="1" si="127"/>
        <v>8165794.018014879</v>
      </c>
      <c r="EL23" s="40">
        <f t="shared" ca="1" si="127"/>
        <v>8165794.018014879</v>
      </c>
      <c r="EM23" s="40">
        <f t="shared" ca="1" si="127"/>
        <v>8165794.018014879</v>
      </c>
      <c r="EN23" s="40">
        <f t="shared" ca="1" si="127"/>
        <v>8165794.018014879</v>
      </c>
      <c r="EO23" s="40">
        <f t="shared" ca="1" si="127"/>
        <v>8165794.018014879</v>
      </c>
      <c r="EP23" s="40">
        <f t="shared" ca="1" si="127"/>
        <v>8165794.018014879</v>
      </c>
      <c r="EQ23" s="40">
        <f t="shared" ca="1" si="127"/>
        <v>8165794.018014879</v>
      </c>
      <c r="ER23" s="40">
        <f t="shared" ca="1" si="127"/>
        <v>8165794.018014879</v>
      </c>
      <c r="ES23" s="40">
        <f t="shared" ca="1" si="127"/>
        <v>8165794.018014879</v>
      </c>
      <c r="ET23" s="40">
        <f t="shared" ca="1" si="127"/>
        <v>8165794.018014879</v>
      </c>
      <c r="EU23" s="40">
        <f t="shared" ca="1" si="127"/>
        <v>8165794.018014879</v>
      </c>
      <c r="EV23" s="40">
        <f t="shared" ca="1" si="127"/>
        <v>8165794.018014879</v>
      </c>
      <c r="EW23" s="40">
        <f t="shared" ca="1" si="127"/>
        <v>8165794.018014879</v>
      </c>
      <c r="EX23" s="40">
        <f t="shared" ca="1" si="127"/>
        <v>8165794.018014879</v>
      </c>
      <c r="EY23" s="40">
        <f t="shared" ca="1" si="127"/>
        <v>8165794.018014879</v>
      </c>
      <c r="EZ23" s="40">
        <f t="shared" ca="1" si="127"/>
        <v>8165794.018014879</v>
      </c>
      <c r="FA23" s="40">
        <f t="shared" ca="1" si="127"/>
        <v>8165794.018014879</v>
      </c>
      <c r="FB23" s="40">
        <f t="shared" ca="1" si="127"/>
        <v>8165794.018014879</v>
      </c>
      <c r="FC23" s="40">
        <f t="shared" ca="1" si="127"/>
        <v>8165794.018014879</v>
      </c>
      <c r="FD23" s="40">
        <f t="shared" ca="1" si="127"/>
        <v>8165794.018014879</v>
      </c>
      <c r="FE23" s="40">
        <f t="shared" ca="1" si="127"/>
        <v>8165794.018014879</v>
      </c>
      <c r="FF23" s="40">
        <f t="shared" ca="1" si="127"/>
        <v>8165794.018014879</v>
      </c>
      <c r="FG23" s="40">
        <f t="shared" ca="1" si="127"/>
        <v>8165794.018014879</v>
      </c>
      <c r="FH23" s="40">
        <f t="shared" ca="1" si="127"/>
        <v>8165794.018014879</v>
      </c>
      <c r="FI23" s="40">
        <f t="shared" ca="1" si="127"/>
        <v>8165794.018014879</v>
      </c>
      <c r="FJ23" s="40">
        <f t="shared" ca="1" si="127"/>
        <v>8165794.018014879</v>
      </c>
      <c r="FK23" s="40">
        <f t="shared" ca="1" si="127"/>
        <v>8165794.018014879</v>
      </c>
      <c r="FL23" s="40">
        <f t="shared" ca="1" si="127"/>
        <v>8165794.018014879</v>
      </c>
      <c r="FM23" s="40">
        <f t="shared" ca="1" si="127"/>
        <v>8165794.018014879</v>
      </c>
      <c r="FN23" s="40">
        <f t="shared" ca="1" si="127"/>
        <v>8165794.018014879</v>
      </c>
      <c r="FO23" s="40">
        <f t="shared" ca="1" si="127"/>
        <v>8165794.018014879</v>
      </c>
      <c r="FP23" s="40">
        <f t="shared" ca="1" si="127"/>
        <v>8165794.018014879</v>
      </c>
      <c r="FQ23" s="40">
        <f t="shared" ca="1" si="127"/>
        <v>8165794.018014879</v>
      </c>
      <c r="FR23" s="40">
        <f t="shared" ca="1" si="127"/>
        <v>8165794.018014879</v>
      </c>
      <c r="FS23" s="40">
        <f t="shared" ca="1" si="127"/>
        <v>8165794.018014879</v>
      </c>
      <c r="FT23" s="40">
        <f t="shared" ca="1" si="127"/>
        <v>8165794.018014879</v>
      </c>
      <c r="FU23" s="40">
        <f t="shared" ca="1" si="127"/>
        <v>8165794.018014879</v>
      </c>
      <c r="FV23" s="40">
        <f t="shared" ca="1" si="127"/>
        <v>8165794.018014879</v>
      </c>
      <c r="FW23" s="40">
        <f t="shared" ca="1" si="127"/>
        <v>8165794.018014879</v>
      </c>
      <c r="FX23" s="40">
        <f t="shared" ca="1" si="127"/>
        <v>8165794.018014879</v>
      </c>
      <c r="FY23" s="40">
        <f t="shared" ca="1" si="127"/>
        <v>8165794.018014879</v>
      </c>
      <c r="FZ23" s="40">
        <f t="shared" ca="1" si="127"/>
        <v>8165794.018014879</v>
      </c>
      <c r="GA23" s="40">
        <f t="shared" ca="1" si="127"/>
        <v>8165794.018014879</v>
      </c>
      <c r="GB23" s="40">
        <f t="shared" ca="1" si="127"/>
        <v>8165794.018014879</v>
      </c>
      <c r="GC23" s="40">
        <f t="shared" ca="1" si="127"/>
        <v>8165794.018014879</v>
      </c>
      <c r="GD23" s="40">
        <f t="shared" ca="1" si="127"/>
        <v>8165794.018014879</v>
      </c>
      <c r="GE23" s="40">
        <f t="shared" ca="1" si="127"/>
        <v>8165794.018014879</v>
      </c>
      <c r="GF23" s="40">
        <f t="shared" ca="1" si="127"/>
        <v>8165794.018014879</v>
      </c>
      <c r="GG23" s="40">
        <f t="shared" ca="1" si="127"/>
        <v>8165794.018014879</v>
      </c>
      <c r="GH23" s="40">
        <f t="shared" ca="1" si="127"/>
        <v>8165794.018014879</v>
      </c>
      <c r="GI23" s="40">
        <f t="shared" ca="1" si="127"/>
        <v>8165794.018014879</v>
      </c>
      <c r="GJ23" s="40">
        <f t="shared" ca="1" si="127"/>
        <v>8165794.018014879</v>
      </c>
      <c r="GK23" s="40">
        <f t="shared" ca="1" si="127"/>
        <v>8165794.018014879</v>
      </c>
      <c r="GL23" s="40">
        <f t="shared" ca="1" si="127"/>
        <v>8165794.018014879</v>
      </c>
      <c r="GM23" s="40">
        <f t="shared" ca="1" si="127"/>
        <v>8165794.018014879</v>
      </c>
      <c r="GN23" s="40">
        <f t="shared" ca="1" si="127"/>
        <v>8165794.018014879</v>
      </c>
      <c r="GO23" s="40">
        <f t="shared" ca="1" si="127"/>
        <v>8165794.018014879</v>
      </c>
      <c r="GP23" s="40">
        <f t="shared" ca="1" si="127"/>
        <v>8165794.018014879</v>
      </c>
      <c r="GQ23" s="40">
        <f t="shared" ca="1" si="127"/>
        <v>8165794.018014879</v>
      </c>
      <c r="GR23" s="40">
        <f t="shared" ca="1" si="128"/>
        <v>8165794.018014879</v>
      </c>
      <c r="GS23" s="40">
        <f t="shared" ca="1" si="128"/>
        <v>8165794.018014879</v>
      </c>
      <c r="GT23" s="40">
        <f t="shared" ca="1" si="128"/>
        <v>8165794.018014879</v>
      </c>
      <c r="GU23" s="40">
        <f t="shared" ca="1" si="128"/>
        <v>8165794.018014879</v>
      </c>
      <c r="GV23" s="40">
        <f t="shared" ca="1" si="128"/>
        <v>8165794.018014879</v>
      </c>
      <c r="GW23" s="40">
        <f t="shared" ca="1" si="128"/>
        <v>8165794.018014879</v>
      </c>
      <c r="GX23" s="40">
        <f t="shared" ca="1" si="128"/>
        <v>8165794.018014879</v>
      </c>
      <c r="GY23" s="40">
        <f t="shared" ca="1" si="128"/>
        <v>8165794.018014879</v>
      </c>
      <c r="GZ23" s="40">
        <f t="shared" ca="1" si="128"/>
        <v>8165794.018014879</v>
      </c>
      <c r="HA23" s="40">
        <f t="shared" ca="1" si="128"/>
        <v>8165794.018014879</v>
      </c>
      <c r="HB23" s="40">
        <f t="shared" ca="1" si="128"/>
        <v>8165794.018014879</v>
      </c>
      <c r="HC23" s="40">
        <f t="shared" ca="1" si="128"/>
        <v>8165794.018014879</v>
      </c>
      <c r="HD23" s="40">
        <f t="shared" ca="1" si="128"/>
        <v>8165794.018014879</v>
      </c>
      <c r="HE23" s="40">
        <f t="shared" ca="1" si="128"/>
        <v>8165794.018014879</v>
      </c>
      <c r="HF23" s="40">
        <f t="shared" ca="1" si="128"/>
        <v>8165794.018014879</v>
      </c>
      <c r="HG23" s="40">
        <f t="shared" ca="1" si="128"/>
        <v>8165794.018014879</v>
      </c>
      <c r="HH23" s="40">
        <f t="shared" ca="1" si="128"/>
        <v>8165794.018014879</v>
      </c>
      <c r="HI23" s="40">
        <f t="shared" ca="1" si="128"/>
        <v>8165794.018014879</v>
      </c>
      <c r="HJ23" s="40">
        <f t="shared" ca="1" si="128"/>
        <v>8165794.018014879</v>
      </c>
      <c r="HK23" s="40">
        <f t="shared" ca="1" si="128"/>
        <v>8165794.018014879</v>
      </c>
      <c r="HL23" s="40">
        <f t="shared" ca="1" si="128"/>
        <v>8165794.018014879</v>
      </c>
      <c r="HM23" s="40">
        <f t="shared" ca="1" si="128"/>
        <v>8165794.018014879</v>
      </c>
      <c r="HN23" s="40">
        <f t="shared" ca="1" si="128"/>
        <v>8165794.018014879</v>
      </c>
      <c r="HO23" s="40">
        <f t="shared" ca="1" si="128"/>
        <v>8165794.018014879</v>
      </c>
      <c r="HP23" s="40">
        <f t="shared" ca="1" si="128"/>
        <v>8165794.018014879</v>
      </c>
      <c r="HQ23" s="40">
        <f t="shared" ca="1" si="128"/>
        <v>8165794.018014879</v>
      </c>
      <c r="HR23" s="40">
        <f t="shared" ca="1" si="128"/>
        <v>8165794.018014879</v>
      </c>
      <c r="HS23" s="40">
        <f t="shared" ca="1" si="128"/>
        <v>8165794.018014879</v>
      </c>
      <c r="HT23" s="40">
        <f t="shared" ca="1" si="128"/>
        <v>8165794.018014879</v>
      </c>
      <c r="HU23" s="40">
        <f t="shared" ca="1" si="128"/>
        <v>8165794.018014879</v>
      </c>
      <c r="HV23" s="40">
        <f t="shared" ca="1" si="128"/>
        <v>8165794.018014879</v>
      </c>
      <c r="HW23" s="40">
        <f t="shared" ca="1" si="128"/>
        <v>8165794.018014879</v>
      </c>
      <c r="HX23" s="40">
        <f t="shared" ca="1" si="128"/>
        <v>8165794.018014879</v>
      </c>
      <c r="HY23" s="40">
        <f t="shared" ca="1" si="128"/>
        <v>8165794.018014879</v>
      </c>
      <c r="HZ23" s="40">
        <f t="shared" ca="1" si="128"/>
        <v>8165794.018014879</v>
      </c>
      <c r="IA23" s="40">
        <f t="shared" ca="1" si="128"/>
        <v>8165794.018014879</v>
      </c>
      <c r="IB23" s="40">
        <f t="shared" ca="1" si="128"/>
        <v>8165794.018014879</v>
      </c>
      <c r="IC23" s="40">
        <f t="shared" ca="1" si="128"/>
        <v>8165794.018014879</v>
      </c>
      <c r="ID23" s="40">
        <f t="shared" ca="1" si="128"/>
        <v>8165794.018014879</v>
      </c>
      <c r="IE23" s="40">
        <f t="shared" ca="1" si="128"/>
        <v>8165794.018014879</v>
      </c>
      <c r="IF23" s="40">
        <f t="shared" ca="1" si="128"/>
        <v>8165794.018014879</v>
      </c>
      <c r="IG23" s="40">
        <f t="shared" ca="1" si="128"/>
        <v>8165794.018014879</v>
      </c>
      <c r="IH23" s="40">
        <f t="shared" ca="1" si="128"/>
        <v>8165794.018014879</v>
      </c>
      <c r="II23" s="40">
        <f t="shared" ca="1" si="128"/>
        <v>8165794.018014879</v>
      </c>
      <c r="IJ23" s="40">
        <f t="shared" ca="1" si="128"/>
        <v>8165794.018014879</v>
      </c>
      <c r="IK23" s="40">
        <f t="shared" ca="1" si="128"/>
        <v>8165794.018014879</v>
      </c>
      <c r="IL23" s="40">
        <f t="shared" ca="1" si="128"/>
        <v>8165794.018014879</v>
      </c>
      <c r="IM23" s="40">
        <f t="shared" ca="1" si="128"/>
        <v>8165794.018014879</v>
      </c>
      <c r="IN23" s="40">
        <f t="shared" ca="1" si="128"/>
        <v>8165794.018014879</v>
      </c>
    </row>
    <row r="24" spans="2:248" x14ac:dyDescent="0.3">
      <c r="B24" s="19" t="s">
        <v>498</v>
      </c>
      <c r="C24" s="54">
        <f>IF(VLOOKUP(B2,Country_Data!C:H,6,FALSE)="","Not initiated",VLOOKUP(B2,Country_Data!C:H,6,FALSE))</f>
        <v>43910</v>
      </c>
    </row>
    <row r="25" spans="2:248" x14ac:dyDescent="0.3">
      <c r="F25" s="19" t="s">
        <v>473</v>
      </c>
      <c r="G25" s="27">
        <f t="shared" ref="G25:BR25" ca="1" si="131">IF(G3=TODAY(),1,-1000)</f>
        <v>-1000</v>
      </c>
      <c r="H25" s="27">
        <f t="shared" ca="1" si="131"/>
        <v>-1000</v>
      </c>
      <c r="I25" s="27">
        <f t="shared" ca="1" si="131"/>
        <v>-1000</v>
      </c>
      <c r="J25" s="27">
        <f t="shared" ca="1" si="131"/>
        <v>-1000</v>
      </c>
      <c r="K25" s="27">
        <f t="shared" ca="1" si="131"/>
        <v>-1000</v>
      </c>
      <c r="L25" s="27">
        <f t="shared" ca="1" si="131"/>
        <v>-1000</v>
      </c>
      <c r="M25" s="27">
        <f t="shared" ca="1" si="131"/>
        <v>-1000</v>
      </c>
      <c r="N25" s="27">
        <f t="shared" ca="1" si="131"/>
        <v>-1000</v>
      </c>
      <c r="O25" s="27">
        <f t="shared" ca="1" si="131"/>
        <v>-1000</v>
      </c>
      <c r="P25" s="27">
        <f t="shared" ca="1" si="131"/>
        <v>-1000</v>
      </c>
      <c r="Q25" s="27">
        <f t="shared" ca="1" si="131"/>
        <v>-1000</v>
      </c>
      <c r="R25" s="27">
        <f t="shared" ca="1" si="131"/>
        <v>-1000</v>
      </c>
      <c r="S25" s="27">
        <f t="shared" ca="1" si="131"/>
        <v>-1000</v>
      </c>
      <c r="T25" s="27">
        <f t="shared" ca="1" si="131"/>
        <v>-1000</v>
      </c>
      <c r="U25" s="27">
        <f t="shared" ca="1" si="131"/>
        <v>-1000</v>
      </c>
      <c r="V25" s="27">
        <f t="shared" ca="1" si="131"/>
        <v>-1000</v>
      </c>
      <c r="W25" s="27">
        <f t="shared" ca="1" si="131"/>
        <v>-1000</v>
      </c>
      <c r="X25" s="27">
        <f t="shared" ca="1" si="131"/>
        <v>-1000</v>
      </c>
      <c r="Y25" s="27">
        <f t="shared" ca="1" si="131"/>
        <v>-1000</v>
      </c>
      <c r="Z25" s="27">
        <f t="shared" ca="1" si="131"/>
        <v>-1000</v>
      </c>
      <c r="AA25" s="27">
        <f t="shared" ca="1" si="131"/>
        <v>-1000</v>
      </c>
      <c r="AB25" s="27">
        <f t="shared" ca="1" si="131"/>
        <v>-1000</v>
      </c>
      <c r="AC25" s="27">
        <f t="shared" ca="1" si="131"/>
        <v>-1000</v>
      </c>
      <c r="AD25" s="27">
        <f t="shared" ca="1" si="131"/>
        <v>-1000</v>
      </c>
      <c r="AE25" s="27">
        <f t="shared" ca="1" si="131"/>
        <v>-1000</v>
      </c>
      <c r="AF25" s="27">
        <f t="shared" ca="1" si="131"/>
        <v>-1000</v>
      </c>
      <c r="AG25" s="27">
        <f t="shared" ca="1" si="131"/>
        <v>-1000</v>
      </c>
      <c r="AH25" s="27">
        <f t="shared" ca="1" si="131"/>
        <v>-1000</v>
      </c>
      <c r="AI25" s="27">
        <f t="shared" ca="1" si="131"/>
        <v>-1000</v>
      </c>
      <c r="AJ25" s="27">
        <f t="shared" ca="1" si="131"/>
        <v>-1000</v>
      </c>
      <c r="AK25" s="27">
        <f t="shared" ca="1" si="131"/>
        <v>-1000</v>
      </c>
      <c r="AL25" s="27">
        <f t="shared" ca="1" si="131"/>
        <v>-1000</v>
      </c>
      <c r="AM25" s="27">
        <f t="shared" ca="1" si="131"/>
        <v>-1000</v>
      </c>
      <c r="AN25" s="27">
        <f t="shared" ca="1" si="131"/>
        <v>-1000</v>
      </c>
      <c r="AO25" s="27">
        <f t="shared" ca="1" si="131"/>
        <v>-1000</v>
      </c>
      <c r="AP25" s="27">
        <f t="shared" ca="1" si="131"/>
        <v>-1000</v>
      </c>
      <c r="AQ25" s="27">
        <f t="shared" ca="1" si="131"/>
        <v>-1000</v>
      </c>
      <c r="AR25" s="27">
        <f t="shared" ca="1" si="131"/>
        <v>1</v>
      </c>
      <c r="AS25" s="27">
        <f t="shared" ca="1" si="131"/>
        <v>-1000</v>
      </c>
      <c r="AT25" s="27">
        <f t="shared" ca="1" si="131"/>
        <v>-1000</v>
      </c>
      <c r="AU25" s="27">
        <f t="shared" ca="1" si="131"/>
        <v>-1000</v>
      </c>
      <c r="AV25" s="27">
        <f t="shared" ca="1" si="131"/>
        <v>-1000</v>
      </c>
      <c r="AW25" s="27">
        <f t="shared" ca="1" si="131"/>
        <v>-1000</v>
      </c>
      <c r="AX25" s="27">
        <f t="shared" ca="1" si="131"/>
        <v>-1000</v>
      </c>
      <c r="AY25" s="27">
        <f t="shared" ca="1" si="131"/>
        <v>-1000</v>
      </c>
      <c r="AZ25" s="27">
        <f t="shared" ca="1" si="131"/>
        <v>-1000</v>
      </c>
      <c r="BA25" s="27">
        <f t="shared" ca="1" si="131"/>
        <v>-1000</v>
      </c>
      <c r="BB25" s="27">
        <f t="shared" ca="1" si="131"/>
        <v>-1000</v>
      </c>
      <c r="BC25" s="27">
        <f t="shared" ca="1" si="131"/>
        <v>-1000</v>
      </c>
      <c r="BD25" s="27">
        <f t="shared" ca="1" si="131"/>
        <v>-1000</v>
      </c>
      <c r="BE25" s="27">
        <f t="shared" ca="1" si="131"/>
        <v>-1000</v>
      </c>
      <c r="BF25" s="27">
        <f t="shared" ca="1" si="131"/>
        <v>-1000</v>
      </c>
      <c r="BG25" s="27">
        <f t="shared" ca="1" si="131"/>
        <v>-1000</v>
      </c>
      <c r="BH25" s="27">
        <f t="shared" ca="1" si="131"/>
        <v>-1000</v>
      </c>
      <c r="BI25" s="27">
        <f t="shared" ca="1" si="131"/>
        <v>-1000</v>
      </c>
      <c r="BJ25" s="27">
        <f t="shared" ca="1" si="131"/>
        <v>-1000</v>
      </c>
      <c r="BK25" s="27">
        <f t="shared" ca="1" si="131"/>
        <v>-1000</v>
      </c>
      <c r="BL25" s="27">
        <f t="shared" ca="1" si="131"/>
        <v>-1000</v>
      </c>
      <c r="BM25" s="27">
        <f t="shared" ca="1" si="131"/>
        <v>-1000</v>
      </c>
      <c r="BN25" s="27">
        <f t="shared" ca="1" si="131"/>
        <v>-1000</v>
      </c>
      <c r="BO25" s="27">
        <f t="shared" ca="1" si="131"/>
        <v>-1000</v>
      </c>
      <c r="BP25" s="27">
        <f t="shared" ca="1" si="131"/>
        <v>-1000</v>
      </c>
      <c r="BQ25" s="27">
        <f t="shared" ca="1" si="131"/>
        <v>-1000</v>
      </c>
      <c r="BR25" s="27">
        <f t="shared" ca="1" si="131"/>
        <v>-1000</v>
      </c>
      <c r="BS25" s="27">
        <f t="shared" ref="BS25:ED25" ca="1" si="132">IF(BS3=TODAY(),1,-1000)</f>
        <v>-1000</v>
      </c>
      <c r="BT25" s="27">
        <f t="shared" ca="1" si="132"/>
        <v>-1000</v>
      </c>
      <c r="BU25" s="27">
        <f t="shared" ca="1" si="132"/>
        <v>-1000</v>
      </c>
      <c r="BV25" s="27">
        <f t="shared" ca="1" si="132"/>
        <v>-1000</v>
      </c>
      <c r="BW25" s="27">
        <f t="shared" ca="1" si="132"/>
        <v>-1000</v>
      </c>
      <c r="BX25" s="27">
        <f t="shared" ca="1" si="132"/>
        <v>-1000</v>
      </c>
      <c r="BY25" s="27">
        <f t="shared" ca="1" si="132"/>
        <v>-1000</v>
      </c>
      <c r="BZ25" s="27">
        <f t="shared" ca="1" si="132"/>
        <v>-1000</v>
      </c>
      <c r="CA25" s="27">
        <f t="shared" ca="1" si="132"/>
        <v>-1000</v>
      </c>
      <c r="CB25" s="27">
        <f t="shared" ca="1" si="132"/>
        <v>-1000</v>
      </c>
      <c r="CC25" s="27">
        <f t="shared" ca="1" si="132"/>
        <v>-1000</v>
      </c>
      <c r="CD25" s="27">
        <f t="shared" ca="1" si="132"/>
        <v>-1000</v>
      </c>
      <c r="CE25" s="27">
        <f t="shared" ca="1" si="132"/>
        <v>-1000</v>
      </c>
      <c r="CF25" s="27">
        <f t="shared" ca="1" si="132"/>
        <v>-1000</v>
      </c>
      <c r="CG25" s="27">
        <f t="shared" ca="1" si="132"/>
        <v>-1000</v>
      </c>
      <c r="CH25" s="27">
        <f t="shared" ca="1" si="132"/>
        <v>-1000</v>
      </c>
      <c r="CI25" s="27">
        <f t="shared" ca="1" si="132"/>
        <v>-1000</v>
      </c>
      <c r="CJ25" s="27">
        <f t="shared" ca="1" si="132"/>
        <v>-1000</v>
      </c>
      <c r="CK25" s="27">
        <f t="shared" ca="1" si="132"/>
        <v>-1000</v>
      </c>
      <c r="CL25" s="27">
        <f t="shared" ca="1" si="132"/>
        <v>-1000</v>
      </c>
      <c r="CM25" s="27">
        <f t="shared" ca="1" si="132"/>
        <v>-1000</v>
      </c>
      <c r="CN25" s="27">
        <f t="shared" ca="1" si="132"/>
        <v>-1000</v>
      </c>
      <c r="CO25" s="27">
        <f t="shared" ca="1" si="132"/>
        <v>-1000</v>
      </c>
      <c r="CP25" s="27">
        <f t="shared" ca="1" si="132"/>
        <v>-1000</v>
      </c>
      <c r="CQ25" s="27">
        <f t="shared" ca="1" si="132"/>
        <v>-1000</v>
      </c>
      <c r="CR25" s="27">
        <f t="shared" ca="1" si="132"/>
        <v>-1000</v>
      </c>
      <c r="CS25" s="27">
        <f t="shared" ca="1" si="132"/>
        <v>-1000</v>
      </c>
      <c r="CT25" s="27">
        <f t="shared" ca="1" si="132"/>
        <v>-1000</v>
      </c>
      <c r="CU25" s="27">
        <f t="shared" ca="1" si="132"/>
        <v>-1000</v>
      </c>
      <c r="CV25" s="27">
        <f t="shared" ca="1" si="132"/>
        <v>-1000</v>
      </c>
      <c r="CW25" s="27">
        <f t="shared" ca="1" si="132"/>
        <v>-1000</v>
      </c>
      <c r="CX25" s="27">
        <f t="shared" ca="1" si="132"/>
        <v>-1000</v>
      </c>
      <c r="CY25" s="27">
        <f t="shared" ca="1" si="132"/>
        <v>-1000</v>
      </c>
      <c r="CZ25" s="27">
        <f t="shared" ca="1" si="132"/>
        <v>-1000</v>
      </c>
      <c r="DA25" s="27">
        <f t="shared" ca="1" si="132"/>
        <v>-1000</v>
      </c>
      <c r="DB25" s="27">
        <f t="shared" ca="1" si="132"/>
        <v>-1000</v>
      </c>
      <c r="DC25" s="27">
        <f t="shared" ca="1" si="132"/>
        <v>-1000</v>
      </c>
      <c r="DD25" s="27">
        <f t="shared" ca="1" si="132"/>
        <v>-1000</v>
      </c>
      <c r="DE25" s="27">
        <f t="shared" ca="1" si="132"/>
        <v>-1000</v>
      </c>
      <c r="DF25" s="27">
        <f t="shared" ca="1" si="132"/>
        <v>-1000</v>
      </c>
      <c r="DG25" s="27">
        <f t="shared" ca="1" si="132"/>
        <v>-1000</v>
      </c>
      <c r="DH25" s="27">
        <f t="shared" ca="1" si="132"/>
        <v>-1000</v>
      </c>
      <c r="DI25" s="27">
        <f t="shared" ca="1" si="132"/>
        <v>-1000</v>
      </c>
      <c r="DJ25" s="27">
        <f t="shared" ca="1" si="132"/>
        <v>-1000</v>
      </c>
      <c r="DK25" s="27">
        <f t="shared" ca="1" si="132"/>
        <v>-1000</v>
      </c>
      <c r="DL25" s="27">
        <f t="shared" ca="1" si="132"/>
        <v>-1000</v>
      </c>
      <c r="DM25" s="27">
        <f t="shared" ca="1" si="132"/>
        <v>-1000</v>
      </c>
      <c r="DN25" s="27">
        <f t="shared" ca="1" si="132"/>
        <v>-1000</v>
      </c>
      <c r="DO25" s="27">
        <f t="shared" ca="1" si="132"/>
        <v>-1000</v>
      </c>
      <c r="DP25" s="27">
        <f t="shared" ca="1" si="132"/>
        <v>-1000</v>
      </c>
      <c r="DQ25" s="27">
        <f t="shared" ca="1" si="132"/>
        <v>-1000</v>
      </c>
      <c r="DR25" s="27">
        <f t="shared" ca="1" si="132"/>
        <v>-1000</v>
      </c>
      <c r="DS25" s="27">
        <f t="shared" ca="1" si="132"/>
        <v>-1000</v>
      </c>
      <c r="DT25" s="27">
        <f t="shared" ca="1" si="132"/>
        <v>-1000</v>
      </c>
      <c r="DU25" s="27">
        <f t="shared" ca="1" si="132"/>
        <v>-1000</v>
      </c>
      <c r="DV25" s="27">
        <f t="shared" ca="1" si="132"/>
        <v>-1000</v>
      </c>
      <c r="DW25" s="27">
        <f t="shared" ca="1" si="132"/>
        <v>-1000</v>
      </c>
      <c r="DX25" s="27">
        <f t="shared" ca="1" si="132"/>
        <v>-1000</v>
      </c>
      <c r="DY25" s="27">
        <f t="shared" ca="1" si="132"/>
        <v>-1000</v>
      </c>
      <c r="DZ25" s="27">
        <f t="shared" ca="1" si="132"/>
        <v>-1000</v>
      </c>
      <c r="EA25" s="27">
        <f t="shared" ca="1" si="132"/>
        <v>-1000</v>
      </c>
      <c r="EB25" s="27">
        <f t="shared" ca="1" si="132"/>
        <v>-1000</v>
      </c>
      <c r="EC25" s="27">
        <f t="shared" ca="1" si="132"/>
        <v>-1000</v>
      </c>
      <c r="ED25" s="27">
        <f t="shared" ca="1" si="132"/>
        <v>-1000</v>
      </c>
      <c r="EE25" s="27">
        <f t="shared" ref="EE25:GP25" ca="1" si="133">IF(EE3=TODAY(),1,-1000)</f>
        <v>-1000</v>
      </c>
      <c r="EF25" s="27">
        <f t="shared" ca="1" si="133"/>
        <v>-1000</v>
      </c>
      <c r="EG25" s="27">
        <f t="shared" ca="1" si="133"/>
        <v>-1000</v>
      </c>
      <c r="EH25" s="27">
        <f t="shared" ca="1" si="133"/>
        <v>-1000</v>
      </c>
      <c r="EI25" s="27">
        <f t="shared" ca="1" si="133"/>
        <v>-1000</v>
      </c>
      <c r="EJ25" s="27">
        <f t="shared" ca="1" si="133"/>
        <v>-1000</v>
      </c>
      <c r="EK25" s="27">
        <f t="shared" ca="1" si="133"/>
        <v>-1000</v>
      </c>
      <c r="EL25" s="27">
        <f t="shared" ca="1" si="133"/>
        <v>-1000</v>
      </c>
      <c r="EM25" s="27">
        <f t="shared" ca="1" si="133"/>
        <v>-1000</v>
      </c>
      <c r="EN25" s="27">
        <f t="shared" ca="1" si="133"/>
        <v>-1000</v>
      </c>
      <c r="EO25" s="27">
        <f t="shared" ca="1" si="133"/>
        <v>-1000</v>
      </c>
      <c r="EP25" s="27">
        <f t="shared" ca="1" si="133"/>
        <v>-1000</v>
      </c>
      <c r="EQ25" s="27">
        <f t="shared" ca="1" si="133"/>
        <v>-1000</v>
      </c>
      <c r="ER25" s="27">
        <f t="shared" ca="1" si="133"/>
        <v>-1000</v>
      </c>
      <c r="ES25" s="27">
        <f t="shared" ca="1" si="133"/>
        <v>-1000</v>
      </c>
      <c r="ET25" s="27">
        <f t="shared" ca="1" si="133"/>
        <v>-1000</v>
      </c>
      <c r="EU25" s="27">
        <f t="shared" ca="1" si="133"/>
        <v>-1000</v>
      </c>
      <c r="EV25" s="27">
        <f t="shared" ca="1" si="133"/>
        <v>-1000</v>
      </c>
      <c r="EW25" s="27">
        <f t="shared" ca="1" si="133"/>
        <v>-1000</v>
      </c>
      <c r="EX25" s="27">
        <f t="shared" ca="1" si="133"/>
        <v>-1000</v>
      </c>
      <c r="EY25" s="27">
        <f t="shared" ca="1" si="133"/>
        <v>-1000</v>
      </c>
      <c r="EZ25" s="27">
        <f t="shared" ca="1" si="133"/>
        <v>-1000</v>
      </c>
      <c r="FA25" s="27">
        <f t="shared" ca="1" si="133"/>
        <v>-1000</v>
      </c>
      <c r="FB25" s="27">
        <f t="shared" ca="1" si="133"/>
        <v>-1000</v>
      </c>
      <c r="FC25" s="27">
        <f t="shared" ca="1" si="133"/>
        <v>-1000</v>
      </c>
      <c r="FD25" s="27">
        <f t="shared" ca="1" si="133"/>
        <v>-1000</v>
      </c>
      <c r="FE25" s="27">
        <f t="shared" ca="1" si="133"/>
        <v>-1000</v>
      </c>
      <c r="FF25" s="27">
        <f t="shared" ca="1" si="133"/>
        <v>-1000</v>
      </c>
      <c r="FG25" s="27">
        <f t="shared" ca="1" si="133"/>
        <v>-1000</v>
      </c>
      <c r="FH25" s="27">
        <f t="shared" ca="1" si="133"/>
        <v>-1000</v>
      </c>
      <c r="FI25" s="27">
        <f t="shared" ca="1" si="133"/>
        <v>-1000</v>
      </c>
      <c r="FJ25" s="27">
        <f t="shared" ca="1" si="133"/>
        <v>-1000</v>
      </c>
      <c r="FK25" s="27">
        <f t="shared" ca="1" si="133"/>
        <v>-1000</v>
      </c>
      <c r="FL25" s="27">
        <f t="shared" ca="1" si="133"/>
        <v>-1000</v>
      </c>
      <c r="FM25" s="27">
        <f t="shared" ca="1" si="133"/>
        <v>-1000</v>
      </c>
      <c r="FN25" s="27">
        <f t="shared" ca="1" si="133"/>
        <v>-1000</v>
      </c>
      <c r="FO25" s="27">
        <f t="shared" ca="1" si="133"/>
        <v>-1000</v>
      </c>
      <c r="FP25" s="27">
        <f t="shared" ca="1" si="133"/>
        <v>-1000</v>
      </c>
      <c r="FQ25" s="27">
        <f t="shared" ca="1" si="133"/>
        <v>-1000</v>
      </c>
      <c r="FR25" s="27">
        <f t="shared" ca="1" si="133"/>
        <v>-1000</v>
      </c>
      <c r="FS25" s="27">
        <f t="shared" ca="1" si="133"/>
        <v>-1000</v>
      </c>
      <c r="FT25" s="27">
        <f t="shared" ca="1" si="133"/>
        <v>-1000</v>
      </c>
      <c r="FU25" s="27">
        <f t="shared" ca="1" si="133"/>
        <v>-1000</v>
      </c>
      <c r="FV25" s="27">
        <f t="shared" ca="1" si="133"/>
        <v>-1000</v>
      </c>
      <c r="FW25" s="27">
        <f t="shared" ca="1" si="133"/>
        <v>-1000</v>
      </c>
      <c r="FX25" s="27">
        <f t="shared" ca="1" si="133"/>
        <v>-1000</v>
      </c>
      <c r="FY25" s="27">
        <f t="shared" ca="1" si="133"/>
        <v>-1000</v>
      </c>
      <c r="FZ25" s="27">
        <f t="shared" ca="1" si="133"/>
        <v>-1000</v>
      </c>
      <c r="GA25" s="27">
        <f t="shared" ca="1" si="133"/>
        <v>-1000</v>
      </c>
      <c r="GB25" s="27">
        <f t="shared" ca="1" si="133"/>
        <v>-1000</v>
      </c>
      <c r="GC25" s="27">
        <f t="shared" ca="1" si="133"/>
        <v>-1000</v>
      </c>
      <c r="GD25" s="27">
        <f t="shared" ca="1" si="133"/>
        <v>-1000</v>
      </c>
      <c r="GE25" s="27">
        <f t="shared" ca="1" si="133"/>
        <v>-1000</v>
      </c>
      <c r="GF25" s="27">
        <f t="shared" ca="1" si="133"/>
        <v>-1000</v>
      </c>
      <c r="GG25" s="27">
        <f t="shared" ca="1" si="133"/>
        <v>-1000</v>
      </c>
      <c r="GH25" s="27">
        <f t="shared" ca="1" si="133"/>
        <v>-1000</v>
      </c>
      <c r="GI25" s="27">
        <f t="shared" ca="1" si="133"/>
        <v>-1000</v>
      </c>
      <c r="GJ25" s="27">
        <f t="shared" ca="1" si="133"/>
        <v>-1000</v>
      </c>
      <c r="GK25" s="27">
        <f t="shared" ca="1" si="133"/>
        <v>-1000</v>
      </c>
      <c r="GL25" s="27">
        <f t="shared" ca="1" si="133"/>
        <v>-1000</v>
      </c>
      <c r="GM25" s="27">
        <f t="shared" ca="1" si="133"/>
        <v>-1000</v>
      </c>
      <c r="GN25" s="27">
        <f t="shared" ca="1" si="133"/>
        <v>-1000</v>
      </c>
      <c r="GO25" s="27">
        <f t="shared" ca="1" si="133"/>
        <v>-1000</v>
      </c>
      <c r="GP25" s="27">
        <f t="shared" ca="1" si="133"/>
        <v>-1000</v>
      </c>
      <c r="GQ25" s="27">
        <f t="shared" ref="GQ25:IN25" ca="1" si="134">IF(GQ3=TODAY(),1,-1000)</f>
        <v>-1000</v>
      </c>
      <c r="GR25" s="27">
        <f t="shared" ca="1" si="134"/>
        <v>-1000</v>
      </c>
      <c r="GS25" s="27">
        <f t="shared" ca="1" si="134"/>
        <v>-1000</v>
      </c>
      <c r="GT25" s="27">
        <f t="shared" ca="1" si="134"/>
        <v>-1000</v>
      </c>
      <c r="GU25" s="27">
        <f t="shared" ca="1" si="134"/>
        <v>-1000</v>
      </c>
      <c r="GV25" s="27">
        <f t="shared" ca="1" si="134"/>
        <v>-1000</v>
      </c>
      <c r="GW25" s="27">
        <f t="shared" ca="1" si="134"/>
        <v>-1000</v>
      </c>
      <c r="GX25" s="27">
        <f t="shared" ca="1" si="134"/>
        <v>-1000</v>
      </c>
      <c r="GY25" s="27">
        <f t="shared" ca="1" si="134"/>
        <v>-1000</v>
      </c>
      <c r="GZ25" s="27">
        <f t="shared" ca="1" si="134"/>
        <v>-1000</v>
      </c>
      <c r="HA25" s="27">
        <f t="shared" ca="1" si="134"/>
        <v>-1000</v>
      </c>
      <c r="HB25" s="27">
        <f t="shared" ca="1" si="134"/>
        <v>-1000</v>
      </c>
      <c r="HC25" s="27">
        <f t="shared" ca="1" si="134"/>
        <v>-1000</v>
      </c>
      <c r="HD25" s="27">
        <f t="shared" ca="1" si="134"/>
        <v>-1000</v>
      </c>
      <c r="HE25" s="27">
        <f t="shared" ca="1" si="134"/>
        <v>-1000</v>
      </c>
      <c r="HF25" s="27">
        <f t="shared" ca="1" si="134"/>
        <v>-1000</v>
      </c>
      <c r="HG25" s="27">
        <f t="shared" ca="1" si="134"/>
        <v>-1000</v>
      </c>
      <c r="HH25" s="27">
        <f t="shared" ca="1" si="134"/>
        <v>-1000</v>
      </c>
      <c r="HI25" s="27">
        <f t="shared" ca="1" si="134"/>
        <v>-1000</v>
      </c>
      <c r="HJ25" s="27">
        <f t="shared" ca="1" si="134"/>
        <v>-1000</v>
      </c>
      <c r="HK25" s="27">
        <f t="shared" ca="1" si="134"/>
        <v>-1000</v>
      </c>
      <c r="HL25" s="27">
        <f t="shared" ca="1" si="134"/>
        <v>-1000</v>
      </c>
      <c r="HM25" s="27">
        <f t="shared" ca="1" si="134"/>
        <v>-1000</v>
      </c>
      <c r="HN25" s="27">
        <f t="shared" ca="1" si="134"/>
        <v>-1000</v>
      </c>
      <c r="HO25" s="27">
        <f t="shared" ca="1" si="134"/>
        <v>-1000</v>
      </c>
      <c r="HP25" s="27">
        <f t="shared" ca="1" si="134"/>
        <v>-1000</v>
      </c>
      <c r="HQ25" s="27">
        <f t="shared" ca="1" si="134"/>
        <v>-1000</v>
      </c>
      <c r="HR25" s="27">
        <f t="shared" ca="1" si="134"/>
        <v>-1000</v>
      </c>
      <c r="HS25" s="27">
        <f t="shared" ca="1" si="134"/>
        <v>-1000</v>
      </c>
      <c r="HT25" s="27">
        <f t="shared" ca="1" si="134"/>
        <v>-1000</v>
      </c>
      <c r="HU25" s="27">
        <f t="shared" ca="1" si="134"/>
        <v>-1000</v>
      </c>
      <c r="HV25" s="27">
        <f t="shared" ca="1" si="134"/>
        <v>-1000</v>
      </c>
      <c r="HW25" s="27">
        <f t="shared" ca="1" si="134"/>
        <v>-1000</v>
      </c>
      <c r="HX25" s="27">
        <f t="shared" ca="1" si="134"/>
        <v>-1000</v>
      </c>
      <c r="HY25" s="27">
        <f t="shared" ca="1" si="134"/>
        <v>-1000</v>
      </c>
      <c r="HZ25" s="27">
        <f t="shared" ca="1" si="134"/>
        <v>-1000</v>
      </c>
      <c r="IA25" s="27">
        <f t="shared" ca="1" si="134"/>
        <v>-1000</v>
      </c>
      <c r="IB25" s="27">
        <f t="shared" ca="1" si="134"/>
        <v>-1000</v>
      </c>
      <c r="IC25" s="27">
        <f t="shared" ca="1" si="134"/>
        <v>-1000</v>
      </c>
      <c r="ID25" s="27">
        <f t="shared" ca="1" si="134"/>
        <v>-1000</v>
      </c>
      <c r="IE25" s="27">
        <f t="shared" ca="1" si="134"/>
        <v>-1000</v>
      </c>
      <c r="IF25" s="27">
        <f t="shared" ca="1" si="134"/>
        <v>-1000</v>
      </c>
      <c r="IG25" s="27">
        <f t="shared" ca="1" si="134"/>
        <v>-1000</v>
      </c>
      <c r="IH25" s="27">
        <f t="shared" ca="1" si="134"/>
        <v>-1000</v>
      </c>
      <c r="II25" s="27">
        <f t="shared" ca="1" si="134"/>
        <v>-1000</v>
      </c>
      <c r="IJ25" s="27">
        <f t="shared" ca="1" si="134"/>
        <v>-1000</v>
      </c>
      <c r="IK25" s="27">
        <f t="shared" ca="1" si="134"/>
        <v>-1000</v>
      </c>
      <c r="IL25" s="27">
        <f t="shared" ca="1" si="134"/>
        <v>-1000</v>
      </c>
      <c r="IM25" s="27">
        <f t="shared" ca="1" si="134"/>
        <v>-1000</v>
      </c>
      <c r="IN25" s="27">
        <f t="shared" ca="1" si="134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5">IF(AND(H20&gt;H19,G20&lt;G19),1,0)</f>
        <v>0</v>
      </c>
      <c r="I26" s="26">
        <f t="shared" ca="1" si="135"/>
        <v>0</v>
      </c>
      <c r="J26" s="26">
        <f t="shared" ca="1" si="135"/>
        <v>0</v>
      </c>
      <c r="K26" s="26">
        <f t="shared" ca="1" si="135"/>
        <v>0</v>
      </c>
      <c r="L26" s="26">
        <f t="shared" ca="1" si="135"/>
        <v>0</v>
      </c>
      <c r="M26" s="26">
        <f t="shared" ca="1" si="135"/>
        <v>0</v>
      </c>
      <c r="N26" s="26">
        <f t="shared" ca="1" si="135"/>
        <v>0</v>
      </c>
      <c r="O26" s="26">
        <f t="shared" ca="1" si="135"/>
        <v>0</v>
      </c>
      <c r="P26" s="26">
        <f t="shared" ca="1" si="135"/>
        <v>0</v>
      </c>
      <c r="Q26" s="26">
        <f t="shared" ca="1" si="135"/>
        <v>0</v>
      </c>
      <c r="R26" s="26">
        <f t="shared" ca="1" si="135"/>
        <v>0</v>
      </c>
      <c r="S26" s="26">
        <f t="shared" ca="1" si="135"/>
        <v>0</v>
      </c>
      <c r="T26" s="26">
        <f t="shared" ca="1" si="135"/>
        <v>0</v>
      </c>
      <c r="U26" s="26">
        <f t="shared" ca="1" si="135"/>
        <v>0</v>
      </c>
      <c r="V26" s="26">
        <f t="shared" ca="1" si="135"/>
        <v>0</v>
      </c>
      <c r="W26" s="26">
        <f t="shared" ca="1" si="135"/>
        <v>0</v>
      </c>
      <c r="X26" s="26">
        <f t="shared" ca="1" si="135"/>
        <v>0</v>
      </c>
      <c r="Y26" s="26">
        <f t="shared" ca="1" si="135"/>
        <v>0</v>
      </c>
      <c r="Z26" s="26">
        <f t="shared" ca="1" si="135"/>
        <v>0</v>
      </c>
      <c r="AA26" s="26">
        <f t="shared" ca="1" si="135"/>
        <v>0</v>
      </c>
      <c r="AB26" s="26">
        <f t="shared" ca="1" si="135"/>
        <v>0</v>
      </c>
      <c r="AC26" s="26">
        <f t="shared" ca="1" si="135"/>
        <v>0</v>
      </c>
      <c r="AD26" s="26">
        <f t="shared" ca="1" si="135"/>
        <v>0</v>
      </c>
      <c r="AE26" s="26">
        <f t="shared" ca="1" si="135"/>
        <v>1</v>
      </c>
      <c r="AF26" s="26">
        <f t="shared" ca="1" si="135"/>
        <v>0</v>
      </c>
      <c r="AG26" s="26">
        <f t="shared" ca="1" si="135"/>
        <v>0</v>
      </c>
      <c r="AH26" s="26">
        <f t="shared" ca="1" si="135"/>
        <v>0</v>
      </c>
      <c r="AI26" s="26">
        <f t="shared" ca="1" si="135"/>
        <v>0</v>
      </c>
      <c r="AJ26" s="26">
        <f t="shared" ca="1" si="135"/>
        <v>0</v>
      </c>
      <c r="AK26" s="26">
        <f t="shared" ca="1" si="135"/>
        <v>0</v>
      </c>
      <c r="AL26" s="26">
        <f t="shared" ca="1" si="135"/>
        <v>0</v>
      </c>
      <c r="AM26" s="26">
        <f t="shared" ca="1" si="135"/>
        <v>0</v>
      </c>
      <c r="AN26" s="26">
        <f t="shared" ca="1" si="135"/>
        <v>0</v>
      </c>
      <c r="AO26" s="26">
        <f t="shared" ca="1" si="135"/>
        <v>0</v>
      </c>
      <c r="AP26" s="26">
        <f t="shared" ca="1" si="135"/>
        <v>0</v>
      </c>
      <c r="AQ26" s="26">
        <f t="shared" ca="1" si="135"/>
        <v>0</v>
      </c>
      <c r="AR26" s="26">
        <f t="shared" ca="1" si="135"/>
        <v>0</v>
      </c>
      <c r="AS26" s="26">
        <f t="shared" ca="1" si="135"/>
        <v>0</v>
      </c>
      <c r="AT26" s="26">
        <f t="shared" ca="1" si="135"/>
        <v>0</v>
      </c>
      <c r="AU26" s="26">
        <f t="shared" ca="1" si="135"/>
        <v>0</v>
      </c>
      <c r="AV26" s="26">
        <f t="shared" ca="1" si="135"/>
        <v>0</v>
      </c>
      <c r="AW26" s="26">
        <f t="shared" ca="1" si="135"/>
        <v>0</v>
      </c>
      <c r="AX26" s="26">
        <f t="shared" ca="1" si="135"/>
        <v>0</v>
      </c>
      <c r="AY26" s="26">
        <f t="shared" ca="1" si="135"/>
        <v>0</v>
      </c>
      <c r="AZ26" s="26">
        <f t="shared" ca="1" si="135"/>
        <v>0</v>
      </c>
      <c r="BA26" s="26">
        <f t="shared" ca="1" si="135"/>
        <v>0</v>
      </c>
      <c r="BB26" s="26">
        <f t="shared" ca="1" si="135"/>
        <v>0</v>
      </c>
      <c r="BC26" s="26">
        <f t="shared" ca="1" si="135"/>
        <v>0</v>
      </c>
      <c r="BD26" s="26">
        <f t="shared" ca="1" si="135"/>
        <v>0</v>
      </c>
      <c r="BE26" s="26">
        <f t="shared" ca="1" si="135"/>
        <v>0</v>
      </c>
      <c r="BF26" s="26">
        <f t="shared" ca="1" si="135"/>
        <v>0</v>
      </c>
      <c r="BG26" s="26">
        <f t="shared" ca="1" si="135"/>
        <v>0</v>
      </c>
      <c r="BH26" s="26">
        <f t="shared" ca="1" si="135"/>
        <v>0</v>
      </c>
      <c r="BI26" s="26">
        <f t="shared" ca="1" si="135"/>
        <v>0</v>
      </c>
      <c r="BJ26" s="26">
        <f t="shared" ca="1" si="135"/>
        <v>0</v>
      </c>
      <c r="BK26" s="26">
        <f t="shared" ca="1" si="135"/>
        <v>0</v>
      </c>
      <c r="BL26" s="26">
        <f t="shared" ca="1" si="135"/>
        <v>0</v>
      </c>
      <c r="BM26" s="26">
        <f t="shared" ca="1" si="135"/>
        <v>0</v>
      </c>
      <c r="BN26" s="26">
        <f t="shared" ca="1" si="135"/>
        <v>0</v>
      </c>
      <c r="BO26" s="26">
        <f t="shared" ca="1" si="135"/>
        <v>0</v>
      </c>
      <c r="BP26" s="26">
        <f t="shared" ca="1" si="135"/>
        <v>0</v>
      </c>
      <c r="BQ26" s="26">
        <f t="shared" ca="1" si="135"/>
        <v>0</v>
      </c>
      <c r="BR26" s="26">
        <f t="shared" ca="1" si="135"/>
        <v>0</v>
      </c>
      <c r="BS26" s="26">
        <f t="shared" ca="1" si="135"/>
        <v>0</v>
      </c>
      <c r="BT26" s="26">
        <f t="shared" ref="BT26:EE26" ca="1" si="136">IF(AND(BT20&gt;BT19,BS20&lt;BS19),1,0)</f>
        <v>0</v>
      </c>
      <c r="BU26" s="26">
        <f t="shared" ca="1" si="136"/>
        <v>0</v>
      </c>
      <c r="BV26" s="26">
        <f t="shared" ca="1" si="136"/>
        <v>0</v>
      </c>
      <c r="BW26" s="26">
        <f t="shared" ca="1" si="136"/>
        <v>0</v>
      </c>
      <c r="BX26" s="26">
        <f t="shared" ca="1" si="136"/>
        <v>0</v>
      </c>
      <c r="BY26" s="26">
        <f t="shared" ca="1" si="136"/>
        <v>0</v>
      </c>
      <c r="BZ26" s="26">
        <f t="shared" ca="1" si="136"/>
        <v>0</v>
      </c>
      <c r="CA26" s="26">
        <f t="shared" ca="1" si="136"/>
        <v>0</v>
      </c>
      <c r="CB26" s="26">
        <f t="shared" ca="1" si="136"/>
        <v>0</v>
      </c>
      <c r="CC26" s="26">
        <f t="shared" ca="1" si="136"/>
        <v>0</v>
      </c>
      <c r="CD26" s="26">
        <f t="shared" ca="1" si="136"/>
        <v>0</v>
      </c>
      <c r="CE26" s="26">
        <f t="shared" ca="1" si="136"/>
        <v>0</v>
      </c>
      <c r="CF26" s="26">
        <f t="shared" ca="1" si="136"/>
        <v>0</v>
      </c>
      <c r="CG26" s="26">
        <f t="shared" ca="1" si="136"/>
        <v>0</v>
      </c>
      <c r="CH26" s="26">
        <f t="shared" ca="1" si="136"/>
        <v>0</v>
      </c>
      <c r="CI26" s="26">
        <f t="shared" ca="1" si="136"/>
        <v>0</v>
      </c>
      <c r="CJ26" s="26">
        <f t="shared" ca="1" si="136"/>
        <v>0</v>
      </c>
      <c r="CK26" s="26">
        <f t="shared" ca="1" si="136"/>
        <v>0</v>
      </c>
      <c r="CL26" s="26">
        <f t="shared" ca="1" si="136"/>
        <v>0</v>
      </c>
      <c r="CM26" s="26">
        <f t="shared" ca="1" si="136"/>
        <v>0</v>
      </c>
      <c r="CN26" s="26">
        <f t="shared" ca="1" si="136"/>
        <v>0</v>
      </c>
      <c r="CO26" s="26">
        <f t="shared" ca="1" si="136"/>
        <v>0</v>
      </c>
      <c r="CP26" s="26">
        <f t="shared" ca="1" si="136"/>
        <v>0</v>
      </c>
      <c r="CQ26" s="26">
        <f t="shared" ca="1" si="136"/>
        <v>0</v>
      </c>
      <c r="CR26" s="26">
        <f t="shared" ca="1" si="136"/>
        <v>0</v>
      </c>
      <c r="CS26" s="26">
        <f t="shared" ca="1" si="136"/>
        <v>0</v>
      </c>
      <c r="CT26" s="26">
        <f t="shared" ca="1" si="136"/>
        <v>0</v>
      </c>
      <c r="CU26" s="26">
        <f t="shared" ca="1" si="136"/>
        <v>0</v>
      </c>
      <c r="CV26" s="26">
        <f t="shared" ca="1" si="136"/>
        <v>0</v>
      </c>
      <c r="CW26" s="26">
        <f t="shared" ca="1" si="136"/>
        <v>0</v>
      </c>
      <c r="CX26" s="26">
        <f t="shared" ca="1" si="136"/>
        <v>0</v>
      </c>
      <c r="CY26" s="26">
        <f t="shared" ca="1" si="136"/>
        <v>0</v>
      </c>
      <c r="CZ26" s="26">
        <f t="shared" ca="1" si="136"/>
        <v>0</v>
      </c>
      <c r="DA26" s="26">
        <f t="shared" ca="1" si="136"/>
        <v>0</v>
      </c>
      <c r="DB26" s="26">
        <f t="shared" ca="1" si="136"/>
        <v>0</v>
      </c>
      <c r="DC26" s="26">
        <f t="shared" ca="1" si="136"/>
        <v>0</v>
      </c>
      <c r="DD26" s="26">
        <f t="shared" ca="1" si="136"/>
        <v>0</v>
      </c>
      <c r="DE26" s="26">
        <f t="shared" ca="1" si="136"/>
        <v>0</v>
      </c>
      <c r="DF26" s="26">
        <f t="shared" ca="1" si="136"/>
        <v>0</v>
      </c>
      <c r="DG26" s="26">
        <f t="shared" ca="1" si="136"/>
        <v>0</v>
      </c>
      <c r="DH26" s="26">
        <f t="shared" ca="1" si="136"/>
        <v>0</v>
      </c>
      <c r="DI26" s="26">
        <f t="shared" ca="1" si="136"/>
        <v>0</v>
      </c>
      <c r="DJ26" s="26">
        <f t="shared" ca="1" si="136"/>
        <v>0</v>
      </c>
      <c r="DK26" s="26">
        <f t="shared" ca="1" si="136"/>
        <v>0</v>
      </c>
      <c r="DL26" s="26">
        <f t="shared" ca="1" si="136"/>
        <v>0</v>
      </c>
      <c r="DM26" s="26">
        <f t="shared" ca="1" si="136"/>
        <v>0</v>
      </c>
      <c r="DN26" s="26">
        <f t="shared" ca="1" si="136"/>
        <v>0</v>
      </c>
      <c r="DO26" s="26">
        <f t="shared" ca="1" si="136"/>
        <v>0</v>
      </c>
      <c r="DP26" s="26">
        <f t="shared" ca="1" si="136"/>
        <v>0</v>
      </c>
      <c r="DQ26" s="26">
        <f t="shared" ca="1" si="136"/>
        <v>0</v>
      </c>
      <c r="DR26" s="26">
        <f t="shared" ca="1" si="136"/>
        <v>0</v>
      </c>
      <c r="DS26" s="26">
        <f t="shared" ca="1" si="136"/>
        <v>0</v>
      </c>
      <c r="DT26" s="26">
        <f t="shared" ca="1" si="136"/>
        <v>0</v>
      </c>
      <c r="DU26" s="26">
        <f t="shared" ca="1" si="136"/>
        <v>0</v>
      </c>
      <c r="DV26" s="26">
        <f t="shared" ca="1" si="136"/>
        <v>0</v>
      </c>
      <c r="DW26" s="26">
        <f t="shared" ca="1" si="136"/>
        <v>0</v>
      </c>
      <c r="DX26" s="26">
        <f t="shared" ca="1" si="136"/>
        <v>0</v>
      </c>
      <c r="DY26" s="26">
        <f t="shared" ca="1" si="136"/>
        <v>0</v>
      </c>
      <c r="DZ26" s="26">
        <f t="shared" ca="1" si="136"/>
        <v>0</v>
      </c>
      <c r="EA26" s="26">
        <f t="shared" ca="1" si="136"/>
        <v>0</v>
      </c>
      <c r="EB26" s="26">
        <f t="shared" ca="1" si="136"/>
        <v>0</v>
      </c>
      <c r="EC26" s="26">
        <f t="shared" ca="1" si="136"/>
        <v>0</v>
      </c>
      <c r="ED26" s="26">
        <f t="shared" ca="1" si="136"/>
        <v>0</v>
      </c>
      <c r="EE26" s="26">
        <f t="shared" ca="1" si="136"/>
        <v>0</v>
      </c>
      <c r="EF26" s="26">
        <f t="shared" ref="EF26:GQ26" ca="1" si="137">IF(AND(EF20&gt;EF19,EE20&lt;EE19),1,0)</f>
        <v>0</v>
      </c>
      <c r="EG26" s="26">
        <f t="shared" ca="1" si="137"/>
        <v>0</v>
      </c>
      <c r="EH26" s="26">
        <f t="shared" ca="1" si="137"/>
        <v>0</v>
      </c>
      <c r="EI26" s="26">
        <f t="shared" ca="1" si="137"/>
        <v>0</v>
      </c>
      <c r="EJ26" s="26">
        <f t="shared" ca="1" si="137"/>
        <v>0</v>
      </c>
      <c r="EK26" s="26">
        <f t="shared" ca="1" si="137"/>
        <v>0</v>
      </c>
      <c r="EL26" s="26">
        <f t="shared" ca="1" si="137"/>
        <v>0</v>
      </c>
      <c r="EM26" s="26">
        <f t="shared" ca="1" si="137"/>
        <v>0</v>
      </c>
      <c r="EN26" s="26">
        <f t="shared" ca="1" si="137"/>
        <v>0</v>
      </c>
      <c r="EO26" s="26">
        <f t="shared" ca="1" si="137"/>
        <v>0</v>
      </c>
      <c r="EP26" s="26">
        <f t="shared" ca="1" si="137"/>
        <v>0</v>
      </c>
      <c r="EQ26" s="26">
        <f t="shared" ca="1" si="137"/>
        <v>0</v>
      </c>
      <c r="ER26" s="26">
        <f t="shared" ca="1" si="137"/>
        <v>0</v>
      </c>
      <c r="ES26" s="26">
        <f t="shared" ca="1" si="137"/>
        <v>0</v>
      </c>
      <c r="ET26" s="26">
        <f t="shared" ca="1" si="137"/>
        <v>0</v>
      </c>
      <c r="EU26" s="26">
        <f t="shared" ca="1" si="137"/>
        <v>0</v>
      </c>
      <c r="EV26" s="26">
        <f t="shared" ca="1" si="137"/>
        <v>0</v>
      </c>
      <c r="EW26" s="26">
        <f t="shared" ca="1" si="137"/>
        <v>0</v>
      </c>
      <c r="EX26" s="26">
        <f t="shared" ca="1" si="137"/>
        <v>0</v>
      </c>
      <c r="EY26" s="26">
        <f t="shared" ca="1" si="137"/>
        <v>0</v>
      </c>
      <c r="EZ26" s="26">
        <f t="shared" ca="1" si="137"/>
        <v>0</v>
      </c>
      <c r="FA26" s="26">
        <f t="shared" ca="1" si="137"/>
        <v>0</v>
      </c>
      <c r="FB26" s="26">
        <f t="shared" ca="1" si="137"/>
        <v>0</v>
      </c>
      <c r="FC26" s="26">
        <f t="shared" ca="1" si="137"/>
        <v>0</v>
      </c>
      <c r="FD26" s="26">
        <f t="shared" ca="1" si="137"/>
        <v>0</v>
      </c>
      <c r="FE26" s="26">
        <f t="shared" ca="1" si="137"/>
        <v>0</v>
      </c>
      <c r="FF26" s="26">
        <f t="shared" ca="1" si="137"/>
        <v>0</v>
      </c>
      <c r="FG26" s="26">
        <f t="shared" ca="1" si="137"/>
        <v>0</v>
      </c>
      <c r="FH26" s="26">
        <f t="shared" ca="1" si="137"/>
        <v>0</v>
      </c>
      <c r="FI26" s="26">
        <f t="shared" ca="1" si="137"/>
        <v>0</v>
      </c>
      <c r="FJ26" s="26">
        <f t="shared" ca="1" si="137"/>
        <v>0</v>
      </c>
      <c r="FK26" s="26">
        <f t="shared" ca="1" si="137"/>
        <v>0</v>
      </c>
      <c r="FL26" s="26">
        <f t="shared" ca="1" si="137"/>
        <v>0</v>
      </c>
      <c r="FM26" s="26">
        <f t="shared" ca="1" si="137"/>
        <v>0</v>
      </c>
      <c r="FN26" s="26">
        <f t="shared" ca="1" si="137"/>
        <v>0</v>
      </c>
      <c r="FO26" s="26">
        <f t="shared" ca="1" si="137"/>
        <v>0</v>
      </c>
      <c r="FP26" s="26">
        <f t="shared" ca="1" si="137"/>
        <v>0</v>
      </c>
      <c r="FQ26" s="26">
        <f t="shared" ca="1" si="137"/>
        <v>0</v>
      </c>
      <c r="FR26" s="26">
        <f t="shared" ca="1" si="137"/>
        <v>0</v>
      </c>
      <c r="FS26" s="26">
        <f t="shared" ca="1" si="137"/>
        <v>0</v>
      </c>
      <c r="FT26" s="26">
        <f t="shared" ca="1" si="137"/>
        <v>0</v>
      </c>
      <c r="FU26" s="26">
        <f t="shared" ca="1" si="137"/>
        <v>0</v>
      </c>
      <c r="FV26" s="26">
        <f t="shared" ca="1" si="137"/>
        <v>0</v>
      </c>
      <c r="FW26" s="26">
        <f t="shared" ca="1" si="137"/>
        <v>0</v>
      </c>
      <c r="FX26" s="26">
        <f t="shared" ca="1" si="137"/>
        <v>0</v>
      </c>
      <c r="FY26" s="26">
        <f t="shared" ca="1" si="137"/>
        <v>0</v>
      </c>
      <c r="FZ26" s="26">
        <f t="shared" ca="1" si="137"/>
        <v>0</v>
      </c>
      <c r="GA26" s="26">
        <f t="shared" ca="1" si="137"/>
        <v>0</v>
      </c>
      <c r="GB26" s="26">
        <f t="shared" ca="1" si="137"/>
        <v>0</v>
      </c>
      <c r="GC26" s="26">
        <f t="shared" ca="1" si="137"/>
        <v>0</v>
      </c>
      <c r="GD26" s="26">
        <f t="shared" ca="1" si="137"/>
        <v>0</v>
      </c>
      <c r="GE26" s="26">
        <f t="shared" ca="1" si="137"/>
        <v>0</v>
      </c>
      <c r="GF26" s="26">
        <f t="shared" ca="1" si="137"/>
        <v>0</v>
      </c>
      <c r="GG26" s="26">
        <f t="shared" ca="1" si="137"/>
        <v>0</v>
      </c>
      <c r="GH26" s="26">
        <f t="shared" ca="1" si="137"/>
        <v>0</v>
      </c>
      <c r="GI26" s="26">
        <f t="shared" ca="1" si="137"/>
        <v>0</v>
      </c>
      <c r="GJ26" s="26">
        <f t="shared" ca="1" si="137"/>
        <v>0</v>
      </c>
      <c r="GK26" s="26">
        <f t="shared" ca="1" si="137"/>
        <v>0</v>
      </c>
      <c r="GL26" s="26">
        <f t="shared" ca="1" si="137"/>
        <v>0</v>
      </c>
      <c r="GM26" s="26">
        <f t="shared" ca="1" si="137"/>
        <v>0</v>
      </c>
      <c r="GN26" s="26">
        <f t="shared" ca="1" si="137"/>
        <v>0</v>
      </c>
      <c r="GO26" s="26">
        <f t="shared" ca="1" si="137"/>
        <v>0</v>
      </c>
      <c r="GP26" s="26">
        <f t="shared" ca="1" si="137"/>
        <v>0</v>
      </c>
      <c r="GQ26" s="26">
        <f t="shared" ca="1" si="137"/>
        <v>0</v>
      </c>
      <c r="GR26" s="26">
        <f t="shared" ref="GR26:IN26" ca="1" si="138">IF(AND(GR20&gt;GR19,GQ20&lt;GQ19),1,0)</f>
        <v>0</v>
      </c>
      <c r="GS26" s="26">
        <f t="shared" ca="1" si="138"/>
        <v>0</v>
      </c>
      <c r="GT26" s="26">
        <f t="shared" ca="1" si="138"/>
        <v>0</v>
      </c>
      <c r="GU26" s="26">
        <f t="shared" ca="1" si="138"/>
        <v>0</v>
      </c>
      <c r="GV26" s="26">
        <f t="shared" ca="1" si="138"/>
        <v>0</v>
      </c>
      <c r="GW26" s="26">
        <f t="shared" ca="1" si="138"/>
        <v>0</v>
      </c>
      <c r="GX26" s="26">
        <f t="shared" ca="1" si="138"/>
        <v>0</v>
      </c>
      <c r="GY26" s="26">
        <f t="shared" ca="1" si="138"/>
        <v>0</v>
      </c>
      <c r="GZ26" s="26">
        <f t="shared" ca="1" si="138"/>
        <v>0</v>
      </c>
      <c r="HA26" s="26">
        <f t="shared" ca="1" si="138"/>
        <v>0</v>
      </c>
      <c r="HB26" s="26">
        <f t="shared" ca="1" si="138"/>
        <v>0</v>
      </c>
      <c r="HC26" s="26">
        <f t="shared" ca="1" si="138"/>
        <v>0</v>
      </c>
      <c r="HD26" s="26">
        <f t="shared" ca="1" si="138"/>
        <v>0</v>
      </c>
      <c r="HE26" s="26">
        <f t="shared" ca="1" si="138"/>
        <v>0</v>
      </c>
      <c r="HF26" s="26">
        <f t="shared" ca="1" si="138"/>
        <v>0</v>
      </c>
      <c r="HG26" s="26">
        <f t="shared" ca="1" si="138"/>
        <v>0</v>
      </c>
      <c r="HH26" s="26">
        <f t="shared" ca="1" si="138"/>
        <v>0</v>
      </c>
      <c r="HI26" s="26">
        <f t="shared" ca="1" si="138"/>
        <v>0</v>
      </c>
      <c r="HJ26" s="26">
        <f t="shared" ca="1" si="138"/>
        <v>0</v>
      </c>
      <c r="HK26" s="26">
        <f t="shared" ca="1" si="138"/>
        <v>0</v>
      </c>
      <c r="HL26" s="26">
        <f t="shared" ca="1" si="138"/>
        <v>0</v>
      </c>
      <c r="HM26" s="26">
        <f t="shared" ca="1" si="138"/>
        <v>0</v>
      </c>
      <c r="HN26" s="26">
        <f t="shared" ca="1" si="138"/>
        <v>0</v>
      </c>
      <c r="HO26" s="26">
        <f t="shared" ca="1" si="138"/>
        <v>0</v>
      </c>
      <c r="HP26" s="26">
        <f t="shared" ca="1" si="138"/>
        <v>0</v>
      </c>
      <c r="HQ26" s="26">
        <f t="shared" ca="1" si="138"/>
        <v>0</v>
      </c>
      <c r="HR26" s="26">
        <f t="shared" ca="1" si="138"/>
        <v>0</v>
      </c>
      <c r="HS26" s="26">
        <f t="shared" ca="1" si="138"/>
        <v>0</v>
      </c>
      <c r="HT26" s="26">
        <f t="shared" ca="1" si="138"/>
        <v>0</v>
      </c>
      <c r="HU26" s="26">
        <f t="shared" ca="1" si="138"/>
        <v>0</v>
      </c>
      <c r="HV26" s="26">
        <f t="shared" ca="1" si="138"/>
        <v>0</v>
      </c>
      <c r="HW26" s="26">
        <f t="shared" ca="1" si="138"/>
        <v>0</v>
      </c>
      <c r="HX26" s="26">
        <f t="shared" ca="1" si="138"/>
        <v>0</v>
      </c>
      <c r="HY26" s="26">
        <f t="shared" ca="1" si="138"/>
        <v>0</v>
      </c>
      <c r="HZ26" s="26">
        <f t="shared" ca="1" si="138"/>
        <v>0</v>
      </c>
      <c r="IA26" s="26">
        <f t="shared" ca="1" si="138"/>
        <v>0</v>
      </c>
      <c r="IB26" s="26">
        <f t="shared" ca="1" si="138"/>
        <v>0</v>
      </c>
      <c r="IC26" s="26">
        <f t="shared" ca="1" si="138"/>
        <v>0</v>
      </c>
      <c r="ID26" s="26">
        <f t="shared" ca="1" si="138"/>
        <v>0</v>
      </c>
      <c r="IE26" s="26">
        <f t="shared" ca="1" si="138"/>
        <v>0</v>
      </c>
      <c r="IF26" s="26">
        <f t="shared" ca="1" si="138"/>
        <v>0</v>
      </c>
      <c r="IG26" s="26">
        <f t="shared" ca="1" si="138"/>
        <v>0</v>
      </c>
      <c r="IH26" s="26">
        <f t="shared" ca="1" si="138"/>
        <v>0</v>
      </c>
      <c r="II26" s="26">
        <f t="shared" ca="1" si="138"/>
        <v>0</v>
      </c>
      <c r="IJ26" s="26">
        <f t="shared" ca="1" si="138"/>
        <v>0</v>
      </c>
      <c r="IK26" s="26">
        <f t="shared" ca="1" si="138"/>
        <v>0</v>
      </c>
      <c r="IL26" s="26">
        <f t="shared" ca="1" si="138"/>
        <v>0</v>
      </c>
      <c r="IM26" s="26">
        <f t="shared" ca="1" si="138"/>
        <v>0</v>
      </c>
      <c r="IN26" s="26">
        <f t="shared" ca="1" si="138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84192</v>
      </c>
      <c r="D27" s="24">
        <f ca="1">IF(D31&lt;TODAY(),_xlfn.MAXIFS(G20:IN20,G4:IN4,"&lt;"&amp;C5+5),IF(D31="N/A",C16*1.5,_xlfn.MAXIFS(G20:IN20,G3:IN3,"&lt;"&amp;$D$31)*1.5))</f>
        <v>16219.691084489465</v>
      </c>
      <c r="F27" s="22" t="s">
        <v>503</v>
      </c>
      <c r="G27" s="27">
        <f t="shared" ref="G27:BR27" ca="1" si="139">IF(G3=$C$24,1,-1000)</f>
        <v>-1000</v>
      </c>
      <c r="H27" s="27">
        <f t="shared" ca="1" si="139"/>
        <v>-1000</v>
      </c>
      <c r="I27" s="27">
        <f t="shared" ca="1" si="139"/>
        <v>-1000</v>
      </c>
      <c r="J27" s="27">
        <f t="shared" ca="1" si="139"/>
        <v>-1000</v>
      </c>
      <c r="K27" s="27">
        <f t="shared" ca="1" si="139"/>
        <v>-1000</v>
      </c>
      <c r="L27" s="27">
        <f t="shared" ca="1" si="139"/>
        <v>-1000</v>
      </c>
      <c r="M27" s="27">
        <f t="shared" ca="1" si="139"/>
        <v>-1000</v>
      </c>
      <c r="N27" s="27">
        <f t="shared" ca="1" si="139"/>
        <v>-1000</v>
      </c>
      <c r="O27" s="27">
        <f t="shared" ca="1" si="139"/>
        <v>-1000</v>
      </c>
      <c r="P27" s="27">
        <f t="shared" ca="1" si="139"/>
        <v>-1000</v>
      </c>
      <c r="Q27" s="27">
        <f t="shared" ca="1" si="139"/>
        <v>-1000</v>
      </c>
      <c r="R27" s="27">
        <f t="shared" ca="1" si="139"/>
        <v>-1000</v>
      </c>
      <c r="S27" s="27">
        <f t="shared" ca="1" si="139"/>
        <v>-1000</v>
      </c>
      <c r="T27" s="27">
        <f t="shared" ca="1" si="139"/>
        <v>-1000</v>
      </c>
      <c r="U27" s="27">
        <f t="shared" ca="1" si="139"/>
        <v>-1000</v>
      </c>
      <c r="V27" s="27">
        <f t="shared" ca="1" si="139"/>
        <v>1</v>
      </c>
      <c r="W27" s="27">
        <f t="shared" ca="1" si="139"/>
        <v>-1000</v>
      </c>
      <c r="X27" s="27">
        <f t="shared" ca="1" si="139"/>
        <v>-1000</v>
      </c>
      <c r="Y27" s="27">
        <f t="shared" ca="1" si="139"/>
        <v>-1000</v>
      </c>
      <c r="Z27" s="27">
        <f t="shared" ca="1" si="139"/>
        <v>-1000</v>
      </c>
      <c r="AA27" s="27">
        <f t="shared" ca="1" si="139"/>
        <v>-1000</v>
      </c>
      <c r="AB27" s="27">
        <f t="shared" ca="1" si="139"/>
        <v>-1000</v>
      </c>
      <c r="AC27" s="27">
        <f t="shared" ca="1" si="139"/>
        <v>-1000</v>
      </c>
      <c r="AD27" s="27">
        <f t="shared" ca="1" si="139"/>
        <v>-1000</v>
      </c>
      <c r="AE27" s="27">
        <f t="shared" ca="1" si="139"/>
        <v>-1000</v>
      </c>
      <c r="AF27" s="27">
        <f t="shared" ca="1" si="139"/>
        <v>-1000</v>
      </c>
      <c r="AG27" s="27">
        <f t="shared" ca="1" si="139"/>
        <v>-1000</v>
      </c>
      <c r="AH27" s="27">
        <f t="shared" ca="1" si="139"/>
        <v>-1000</v>
      </c>
      <c r="AI27" s="27">
        <f t="shared" ca="1" si="139"/>
        <v>-1000</v>
      </c>
      <c r="AJ27" s="27">
        <f t="shared" ca="1" si="139"/>
        <v>-1000</v>
      </c>
      <c r="AK27" s="27">
        <f t="shared" ca="1" si="139"/>
        <v>-1000</v>
      </c>
      <c r="AL27" s="27">
        <f t="shared" ca="1" si="139"/>
        <v>-1000</v>
      </c>
      <c r="AM27" s="27">
        <f t="shared" ca="1" si="139"/>
        <v>-1000</v>
      </c>
      <c r="AN27" s="27">
        <f t="shared" ca="1" si="139"/>
        <v>-1000</v>
      </c>
      <c r="AO27" s="27">
        <f t="shared" ca="1" si="139"/>
        <v>-1000</v>
      </c>
      <c r="AP27" s="27">
        <f t="shared" ca="1" si="139"/>
        <v>-1000</v>
      </c>
      <c r="AQ27" s="27">
        <f t="shared" ca="1" si="139"/>
        <v>-1000</v>
      </c>
      <c r="AR27" s="27">
        <f t="shared" ca="1" si="139"/>
        <v>-1000</v>
      </c>
      <c r="AS27" s="27">
        <f t="shared" ca="1" si="139"/>
        <v>-1000</v>
      </c>
      <c r="AT27" s="27">
        <f t="shared" ca="1" si="139"/>
        <v>-1000</v>
      </c>
      <c r="AU27" s="27">
        <f t="shared" ca="1" si="139"/>
        <v>-1000</v>
      </c>
      <c r="AV27" s="27">
        <f t="shared" ca="1" si="139"/>
        <v>-1000</v>
      </c>
      <c r="AW27" s="27">
        <f t="shared" ca="1" si="139"/>
        <v>-1000</v>
      </c>
      <c r="AX27" s="27">
        <f t="shared" ca="1" si="139"/>
        <v>-1000</v>
      </c>
      <c r="AY27" s="27">
        <f t="shared" ca="1" si="139"/>
        <v>-1000</v>
      </c>
      <c r="AZ27" s="27">
        <f t="shared" ca="1" si="139"/>
        <v>-1000</v>
      </c>
      <c r="BA27" s="27">
        <f t="shared" ca="1" si="139"/>
        <v>-1000</v>
      </c>
      <c r="BB27" s="27">
        <f t="shared" ca="1" si="139"/>
        <v>-1000</v>
      </c>
      <c r="BC27" s="27">
        <f t="shared" ca="1" si="139"/>
        <v>-1000</v>
      </c>
      <c r="BD27" s="27">
        <f t="shared" ca="1" si="139"/>
        <v>-1000</v>
      </c>
      <c r="BE27" s="27">
        <f t="shared" ca="1" si="139"/>
        <v>-1000</v>
      </c>
      <c r="BF27" s="27">
        <f t="shared" ca="1" si="139"/>
        <v>-1000</v>
      </c>
      <c r="BG27" s="27">
        <f t="shared" ca="1" si="139"/>
        <v>-1000</v>
      </c>
      <c r="BH27" s="27">
        <f t="shared" ca="1" si="139"/>
        <v>-1000</v>
      </c>
      <c r="BI27" s="27">
        <f t="shared" ca="1" si="139"/>
        <v>-1000</v>
      </c>
      <c r="BJ27" s="27">
        <f t="shared" ca="1" si="139"/>
        <v>-1000</v>
      </c>
      <c r="BK27" s="27">
        <f t="shared" ca="1" si="139"/>
        <v>-1000</v>
      </c>
      <c r="BL27" s="27">
        <f t="shared" ca="1" si="139"/>
        <v>-1000</v>
      </c>
      <c r="BM27" s="27">
        <f t="shared" ca="1" si="139"/>
        <v>-1000</v>
      </c>
      <c r="BN27" s="27">
        <f t="shared" ca="1" si="139"/>
        <v>-1000</v>
      </c>
      <c r="BO27" s="27">
        <f t="shared" ca="1" si="139"/>
        <v>-1000</v>
      </c>
      <c r="BP27" s="27">
        <f t="shared" ca="1" si="139"/>
        <v>-1000</v>
      </c>
      <c r="BQ27" s="27">
        <f t="shared" ca="1" si="139"/>
        <v>-1000</v>
      </c>
      <c r="BR27" s="27">
        <f t="shared" ca="1" si="139"/>
        <v>-1000</v>
      </c>
      <c r="BS27" s="27">
        <f t="shared" ref="BS27:ED27" ca="1" si="140">IF(BS3=$C$24,1,-1000)</f>
        <v>-1000</v>
      </c>
      <c r="BT27" s="27">
        <f t="shared" ca="1" si="140"/>
        <v>-1000</v>
      </c>
      <c r="BU27" s="27">
        <f t="shared" ca="1" si="140"/>
        <v>-1000</v>
      </c>
      <c r="BV27" s="27">
        <f t="shared" ca="1" si="140"/>
        <v>-1000</v>
      </c>
      <c r="BW27" s="27">
        <f t="shared" ca="1" si="140"/>
        <v>-1000</v>
      </c>
      <c r="BX27" s="27">
        <f t="shared" ca="1" si="140"/>
        <v>-1000</v>
      </c>
      <c r="BY27" s="27">
        <f t="shared" ca="1" si="140"/>
        <v>-1000</v>
      </c>
      <c r="BZ27" s="27">
        <f t="shared" ca="1" si="140"/>
        <v>-1000</v>
      </c>
      <c r="CA27" s="27">
        <f t="shared" ca="1" si="140"/>
        <v>-1000</v>
      </c>
      <c r="CB27" s="27">
        <f t="shared" ca="1" si="140"/>
        <v>-1000</v>
      </c>
      <c r="CC27" s="27">
        <f t="shared" ca="1" si="140"/>
        <v>-1000</v>
      </c>
      <c r="CD27" s="27">
        <f t="shared" ca="1" si="140"/>
        <v>-1000</v>
      </c>
      <c r="CE27" s="27">
        <f t="shared" ca="1" si="140"/>
        <v>-1000</v>
      </c>
      <c r="CF27" s="27">
        <f t="shared" ca="1" si="140"/>
        <v>-1000</v>
      </c>
      <c r="CG27" s="27">
        <f t="shared" ca="1" si="140"/>
        <v>-1000</v>
      </c>
      <c r="CH27" s="27">
        <f t="shared" ca="1" si="140"/>
        <v>-1000</v>
      </c>
      <c r="CI27" s="27">
        <f t="shared" ca="1" si="140"/>
        <v>-1000</v>
      </c>
      <c r="CJ27" s="27">
        <f t="shared" ca="1" si="140"/>
        <v>-1000</v>
      </c>
      <c r="CK27" s="27">
        <f t="shared" ca="1" si="140"/>
        <v>-1000</v>
      </c>
      <c r="CL27" s="27">
        <f t="shared" ca="1" si="140"/>
        <v>-1000</v>
      </c>
      <c r="CM27" s="27">
        <f t="shared" ca="1" si="140"/>
        <v>-1000</v>
      </c>
      <c r="CN27" s="27">
        <f t="shared" ca="1" si="140"/>
        <v>-1000</v>
      </c>
      <c r="CO27" s="27">
        <f t="shared" ca="1" si="140"/>
        <v>-1000</v>
      </c>
      <c r="CP27" s="27">
        <f t="shared" ca="1" si="140"/>
        <v>-1000</v>
      </c>
      <c r="CQ27" s="27">
        <f t="shared" ca="1" si="140"/>
        <v>-1000</v>
      </c>
      <c r="CR27" s="27">
        <f t="shared" ca="1" si="140"/>
        <v>-1000</v>
      </c>
      <c r="CS27" s="27">
        <f t="shared" ca="1" si="140"/>
        <v>-1000</v>
      </c>
      <c r="CT27" s="27">
        <f t="shared" ca="1" si="140"/>
        <v>-1000</v>
      </c>
      <c r="CU27" s="27">
        <f t="shared" ca="1" si="140"/>
        <v>-1000</v>
      </c>
      <c r="CV27" s="27">
        <f t="shared" ca="1" si="140"/>
        <v>-1000</v>
      </c>
      <c r="CW27" s="27">
        <f t="shared" ca="1" si="140"/>
        <v>-1000</v>
      </c>
      <c r="CX27" s="27">
        <f t="shared" ca="1" si="140"/>
        <v>-1000</v>
      </c>
      <c r="CY27" s="27">
        <f t="shared" ca="1" si="140"/>
        <v>-1000</v>
      </c>
      <c r="CZ27" s="27">
        <f t="shared" ca="1" si="140"/>
        <v>-1000</v>
      </c>
      <c r="DA27" s="27">
        <f t="shared" ca="1" si="140"/>
        <v>-1000</v>
      </c>
      <c r="DB27" s="27">
        <f t="shared" ca="1" si="140"/>
        <v>-1000</v>
      </c>
      <c r="DC27" s="27">
        <f t="shared" ca="1" si="140"/>
        <v>-1000</v>
      </c>
      <c r="DD27" s="27">
        <f t="shared" ca="1" si="140"/>
        <v>-1000</v>
      </c>
      <c r="DE27" s="27">
        <f t="shared" ca="1" si="140"/>
        <v>-1000</v>
      </c>
      <c r="DF27" s="27">
        <f t="shared" ca="1" si="140"/>
        <v>-1000</v>
      </c>
      <c r="DG27" s="27">
        <f t="shared" ca="1" si="140"/>
        <v>-1000</v>
      </c>
      <c r="DH27" s="27">
        <f t="shared" ca="1" si="140"/>
        <v>-1000</v>
      </c>
      <c r="DI27" s="27">
        <f t="shared" ca="1" si="140"/>
        <v>-1000</v>
      </c>
      <c r="DJ27" s="27">
        <f t="shared" ca="1" si="140"/>
        <v>-1000</v>
      </c>
      <c r="DK27" s="27">
        <f t="shared" ca="1" si="140"/>
        <v>-1000</v>
      </c>
      <c r="DL27" s="27">
        <f t="shared" ca="1" si="140"/>
        <v>-1000</v>
      </c>
      <c r="DM27" s="27">
        <f t="shared" ca="1" si="140"/>
        <v>-1000</v>
      </c>
      <c r="DN27" s="27">
        <f t="shared" ca="1" si="140"/>
        <v>-1000</v>
      </c>
      <c r="DO27" s="27">
        <f t="shared" ca="1" si="140"/>
        <v>-1000</v>
      </c>
      <c r="DP27" s="27">
        <f t="shared" ca="1" si="140"/>
        <v>-1000</v>
      </c>
      <c r="DQ27" s="27">
        <f t="shared" ca="1" si="140"/>
        <v>-1000</v>
      </c>
      <c r="DR27" s="27">
        <f t="shared" ca="1" si="140"/>
        <v>-1000</v>
      </c>
      <c r="DS27" s="27">
        <f t="shared" ca="1" si="140"/>
        <v>-1000</v>
      </c>
      <c r="DT27" s="27">
        <f t="shared" ca="1" si="140"/>
        <v>-1000</v>
      </c>
      <c r="DU27" s="27">
        <f t="shared" ca="1" si="140"/>
        <v>-1000</v>
      </c>
      <c r="DV27" s="27">
        <f t="shared" ca="1" si="140"/>
        <v>-1000</v>
      </c>
      <c r="DW27" s="27">
        <f t="shared" ca="1" si="140"/>
        <v>-1000</v>
      </c>
      <c r="DX27" s="27">
        <f t="shared" ca="1" si="140"/>
        <v>-1000</v>
      </c>
      <c r="DY27" s="27">
        <f t="shared" ca="1" si="140"/>
        <v>-1000</v>
      </c>
      <c r="DZ27" s="27">
        <f t="shared" ca="1" si="140"/>
        <v>-1000</v>
      </c>
      <c r="EA27" s="27">
        <f t="shared" ca="1" si="140"/>
        <v>-1000</v>
      </c>
      <c r="EB27" s="27">
        <f t="shared" ca="1" si="140"/>
        <v>-1000</v>
      </c>
      <c r="EC27" s="27">
        <f t="shared" ca="1" si="140"/>
        <v>-1000</v>
      </c>
      <c r="ED27" s="27">
        <f t="shared" ca="1" si="140"/>
        <v>-1000</v>
      </c>
      <c r="EE27" s="27">
        <f t="shared" ref="EE27:GP27" ca="1" si="141">IF(EE3=$C$24,1,-1000)</f>
        <v>-1000</v>
      </c>
      <c r="EF27" s="27">
        <f t="shared" ca="1" si="141"/>
        <v>-1000</v>
      </c>
      <c r="EG27" s="27">
        <f t="shared" ca="1" si="141"/>
        <v>-1000</v>
      </c>
      <c r="EH27" s="27">
        <f t="shared" ca="1" si="141"/>
        <v>-1000</v>
      </c>
      <c r="EI27" s="27">
        <f t="shared" ca="1" si="141"/>
        <v>-1000</v>
      </c>
      <c r="EJ27" s="27">
        <f t="shared" ca="1" si="141"/>
        <v>-1000</v>
      </c>
      <c r="EK27" s="27">
        <f t="shared" ca="1" si="141"/>
        <v>-1000</v>
      </c>
      <c r="EL27" s="27">
        <f t="shared" ca="1" si="141"/>
        <v>-1000</v>
      </c>
      <c r="EM27" s="27">
        <f t="shared" ca="1" si="141"/>
        <v>-1000</v>
      </c>
      <c r="EN27" s="27">
        <f t="shared" ca="1" si="141"/>
        <v>-1000</v>
      </c>
      <c r="EO27" s="27">
        <f t="shared" ca="1" si="141"/>
        <v>-1000</v>
      </c>
      <c r="EP27" s="27">
        <f t="shared" ca="1" si="141"/>
        <v>-1000</v>
      </c>
      <c r="EQ27" s="27">
        <f t="shared" ca="1" si="141"/>
        <v>-1000</v>
      </c>
      <c r="ER27" s="27">
        <f t="shared" ca="1" si="141"/>
        <v>-1000</v>
      </c>
      <c r="ES27" s="27">
        <f t="shared" ca="1" si="141"/>
        <v>-1000</v>
      </c>
      <c r="ET27" s="27">
        <f t="shared" ca="1" si="141"/>
        <v>-1000</v>
      </c>
      <c r="EU27" s="27">
        <f t="shared" ca="1" si="141"/>
        <v>-1000</v>
      </c>
      <c r="EV27" s="27">
        <f t="shared" ca="1" si="141"/>
        <v>-1000</v>
      </c>
      <c r="EW27" s="27">
        <f t="shared" ca="1" si="141"/>
        <v>-1000</v>
      </c>
      <c r="EX27" s="27">
        <f t="shared" ca="1" si="141"/>
        <v>-1000</v>
      </c>
      <c r="EY27" s="27">
        <f t="shared" ca="1" si="141"/>
        <v>-1000</v>
      </c>
      <c r="EZ27" s="27">
        <f t="shared" ca="1" si="141"/>
        <v>-1000</v>
      </c>
      <c r="FA27" s="27">
        <f t="shared" ca="1" si="141"/>
        <v>-1000</v>
      </c>
      <c r="FB27" s="27">
        <f t="shared" ca="1" si="141"/>
        <v>-1000</v>
      </c>
      <c r="FC27" s="27">
        <f t="shared" ca="1" si="141"/>
        <v>-1000</v>
      </c>
      <c r="FD27" s="27">
        <f t="shared" ca="1" si="141"/>
        <v>-1000</v>
      </c>
      <c r="FE27" s="27">
        <f t="shared" ca="1" si="141"/>
        <v>-1000</v>
      </c>
      <c r="FF27" s="27">
        <f t="shared" ca="1" si="141"/>
        <v>-1000</v>
      </c>
      <c r="FG27" s="27">
        <f t="shared" ca="1" si="141"/>
        <v>-1000</v>
      </c>
      <c r="FH27" s="27">
        <f t="shared" ca="1" si="141"/>
        <v>-1000</v>
      </c>
      <c r="FI27" s="27">
        <f t="shared" ca="1" si="141"/>
        <v>-1000</v>
      </c>
      <c r="FJ27" s="27">
        <f t="shared" ca="1" si="141"/>
        <v>-1000</v>
      </c>
      <c r="FK27" s="27">
        <f t="shared" ca="1" si="141"/>
        <v>-1000</v>
      </c>
      <c r="FL27" s="27">
        <f t="shared" ca="1" si="141"/>
        <v>-1000</v>
      </c>
      <c r="FM27" s="27">
        <f t="shared" ca="1" si="141"/>
        <v>-1000</v>
      </c>
      <c r="FN27" s="27">
        <f t="shared" ca="1" si="141"/>
        <v>-1000</v>
      </c>
      <c r="FO27" s="27">
        <f t="shared" ca="1" si="141"/>
        <v>-1000</v>
      </c>
      <c r="FP27" s="27">
        <f t="shared" ca="1" si="141"/>
        <v>-1000</v>
      </c>
      <c r="FQ27" s="27">
        <f t="shared" ca="1" si="141"/>
        <v>-1000</v>
      </c>
      <c r="FR27" s="27">
        <f t="shared" ca="1" si="141"/>
        <v>-1000</v>
      </c>
      <c r="FS27" s="27">
        <f t="shared" ca="1" si="141"/>
        <v>-1000</v>
      </c>
      <c r="FT27" s="27">
        <f t="shared" ca="1" si="141"/>
        <v>-1000</v>
      </c>
      <c r="FU27" s="27">
        <f t="shared" ca="1" si="141"/>
        <v>-1000</v>
      </c>
      <c r="FV27" s="27">
        <f t="shared" ca="1" si="141"/>
        <v>-1000</v>
      </c>
      <c r="FW27" s="27">
        <f t="shared" ca="1" si="141"/>
        <v>-1000</v>
      </c>
      <c r="FX27" s="27">
        <f t="shared" ca="1" si="141"/>
        <v>-1000</v>
      </c>
      <c r="FY27" s="27">
        <f t="shared" ca="1" si="141"/>
        <v>-1000</v>
      </c>
      <c r="FZ27" s="27">
        <f t="shared" ca="1" si="141"/>
        <v>-1000</v>
      </c>
      <c r="GA27" s="27">
        <f t="shared" ca="1" si="141"/>
        <v>-1000</v>
      </c>
      <c r="GB27" s="27">
        <f t="shared" ca="1" si="141"/>
        <v>-1000</v>
      </c>
      <c r="GC27" s="27">
        <f t="shared" ca="1" si="141"/>
        <v>-1000</v>
      </c>
      <c r="GD27" s="27">
        <f t="shared" ca="1" si="141"/>
        <v>-1000</v>
      </c>
      <c r="GE27" s="27">
        <f t="shared" ca="1" si="141"/>
        <v>-1000</v>
      </c>
      <c r="GF27" s="27">
        <f t="shared" ca="1" si="141"/>
        <v>-1000</v>
      </c>
      <c r="GG27" s="27">
        <f t="shared" ca="1" si="141"/>
        <v>-1000</v>
      </c>
      <c r="GH27" s="27">
        <f t="shared" ca="1" si="141"/>
        <v>-1000</v>
      </c>
      <c r="GI27" s="27">
        <f t="shared" ca="1" si="141"/>
        <v>-1000</v>
      </c>
      <c r="GJ27" s="27">
        <f t="shared" ca="1" si="141"/>
        <v>-1000</v>
      </c>
      <c r="GK27" s="27">
        <f t="shared" ca="1" si="141"/>
        <v>-1000</v>
      </c>
      <c r="GL27" s="27">
        <f t="shared" ca="1" si="141"/>
        <v>-1000</v>
      </c>
      <c r="GM27" s="27">
        <f t="shared" ca="1" si="141"/>
        <v>-1000</v>
      </c>
      <c r="GN27" s="27">
        <f t="shared" ca="1" si="141"/>
        <v>-1000</v>
      </c>
      <c r="GO27" s="27">
        <f t="shared" ca="1" si="141"/>
        <v>-1000</v>
      </c>
      <c r="GP27" s="27">
        <f t="shared" ca="1" si="141"/>
        <v>-1000</v>
      </c>
      <c r="GQ27" s="27">
        <f t="shared" ref="GQ27:IN27" ca="1" si="142">IF(GQ3=$C$24,1,-1000)</f>
        <v>-1000</v>
      </c>
      <c r="GR27" s="27">
        <f t="shared" ca="1" si="142"/>
        <v>-1000</v>
      </c>
      <c r="GS27" s="27">
        <f t="shared" ca="1" si="142"/>
        <v>-1000</v>
      </c>
      <c r="GT27" s="27">
        <f t="shared" ca="1" si="142"/>
        <v>-1000</v>
      </c>
      <c r="GU27" s="27">
        <f t="shared" ca="1" si="142"/>
        <v>-1000</v>
      </c>
      <c r="GV27" s="27">
        <f t="shared" ca="1" si="142"/>
        <v>-1000</v>
      </c>
      <c r="GW27" s="27">
        <f t="shared" ca="1" si="142"/>
        <v>-1000</v>
      </c>
      <c r="GX27" s="27">
        <f t="shared" ca="1" si="142"/>
        <v>-1000</v>
      </c>
      <c r="GY27" s="27">
        <f t="shared" ca="1" si="142"/>
        <v>-1000</v>
      </c>
      <c r="GZ27" s="27">
        <f t="shared" ca="1" si="142"/>
        <v>-1000</v>
      </c>
      <c r="HA27" s="27">
        <f t="shared" ca="1" si="142"/>
        <v>-1000</v>
      </c>
      <c r="HB27" s="27">
        <f t="shared" ca="1" si="142"/>
        <v>-1000</v>
      </c>
      <c r="HC27" s="27">
        <f t="shared" ca="1" si="142"/>
        <v>-1000</v>
      </c>
      <c r="HD27" s="27">
        <f t="shared" ca="1" si="142"/>
        <v>-1000</v>
      </c>
      <c r="HE27" s="27">
        <f t="shared" ca="1" si="142"/>
        <v>-1000</v>
      </c>
      <c r="HF27" s="27">
        <f t="shared" ca="1" si="142"/>
        <v>-1000</v>
      </c>
      <c r="HG27" s="27">
        <f t="shared" ca="1" si="142"/>
        <v>-1000</v>
      </c>
      <c r="HH27" s="27">
        <f t="shared" ca="1" si="142"/>
        <v>-1000</v>
      </c>
      <c r="HI27" s="27">
        <f t="shared" ca="1" si="142"/>
        <v>-1000</v>
      </c>
      <c r="HJ27" s="27">
        <f t="shared" ca="1" si="142"/>
        <v>-1000</v>
      </c>
      <c r="HK27" s="27">
        <f t="shared" ca="1" si="142"/>
        <v>-1000</v>
      </c>
      <c r="HL27" s="27">
        <f t="shared" ca="1" si="142"/>
        <v>-1000</v>
      </c>
      <c r="HM27" s="27">
        <f t="shared" ca="1" si="142"/>
        <v>-1000</v>
      </c>
      <c r="HN27" s="27">
        <f t="shared" ca="1" si="142"/>
        <v>-1000</v>
      </c>
      <c r="HO27" s="27">
        <f t="shared" ca="1" si="142"/>
        <v>-1000</v>
      </c>
      <c r="HP27" s="27">
        <f t="shared" ca="1" si="142"/>
        <v>-1000</v>
      </c>
      <c r="HQ27" s="27">
        <f t="shared" ca="1" si="142"/>
        <v>-1000</v>
      </c>
      <c r="HR27" s="27">
        <f t="shared" ca="1" si="142"/>
        <v>-1000</v>
      </c>
      <c r="HS27" s="27">
        <f t="shared" ca="1" si="142"/>
        <v>-1000</v>
      </c>
      <c r="HT27" s="27">
        <f t="shared" ca="1" si="142"/>
        <v>-1000</v>
      </c>
      <c r="HU27" s="27">
        <f t="shared" ca="1" si="142"/>
        <v>-1000</v>
      </c>
      <c r="HV27" s="27">
        <f t="shared" ca="1" si="142"/>
        <v>-1000</v>
      </c>
      <c r="HW27" s="27">
        <f t="shared" ca="1" si="142"/>
        <v>-1000</v>
      </c>
      <c r="HX27" s="27">
        <f t="shared" ca="1" si="142"/>
        <v>-1000</v>
      </c>
      <c r="HY27" s="27">
        <f t="shared" ca="1" si="142"/>
        <v>-1000</v>
      </c>
      <c r="HZ27" s="27">
        <f t="shared" ca="1" si="142"/>
        <v>-1000</v>
      </c>
      <c r="IA27" s="27">
        <f t="shared" ca="1" si="142"/>
        <v>-1000</v>
      </c>
      <c r="IB27" s="27">
        <f t="shared" ca="1" si="142"/>
        <v>-1000</v>
      </c>
      <c r="IC27" s="27">
        <f t="shared" ca="1" si="142"/>
        <v>-1000</v>
      </c>
      <c r="ID27" s="27">
        <f t="shared" ca="1" si="142"/>
        <v>-1000</v>
      </c>
      <c r="IE27" s="27">
        <f t="shared" ca="1" si="142"/>
        <v>-1000</v>
      </c>
      <c r="IF27" s="27">
        <f t="shared" ca="1" si="142"/>
        <v>-1000</v>
      </c>
      <c r="IG27" s="27">
        <f t="shared" ca="1" si="142"/>
        <v>-1000</v>
      </c>
      <c r="IH27" s="27">
        <f t="shared" ca="1" si="142"/>
        <v>-1000</v>
      </c>
      <c r="II27" s="27">
        <f t="shared" ca="1" si="142"/>
        <v>-1000</v>
      </c>
      <c r="IJ27" s="27">
        <f t="shared" ca="1" si="142"/>
        <v>-1000</v>
      </c>
      <c r="IK27" s="27">
        <f t="shared" ca="1" si="142"/>
        <v>-1000</v>
      </c>
      <c r="IL27" s="27">
        <f t="shared" ca="1" si="142"/>
        <v>-1000</v>
      </c>
      <c r="IM27" s="27">
        <f t="shared" ca="1" si="142"/>
        <v>-1000</v>
      </c>
      <c r="IN27" s="27">
        <f t="shared" ca="1" si="142"/>
        <v>-1000</v>
      </c>
    </row>
    <row r="28" spans="2:248" ht="15" thickBot="1" x14ac:dyDescent="0.35">
      <c r="F28" s="22" t="s">
        <v>501</v>
      </c>
      <c r="G28" s="27">
        <f t="shared" ref="G28:BR28" ca="1" si="143">IF(G27=1,-1000,IF(G3=$C$23,1,-1000))</f>
        <v>-1000</v>
      </c>
      <c r="H28" s="27">
        <f t="shared" ca="1" si="143"/>
        <v>-1000</v>
      </c>
      <c r="I28" s="27">
        <f t="shared" ca="1" si="143"/>
        <v>-1000</v>
      </c>
      <c r="J28" s="27">
        <f t="shared" ca="1" si="143"/>
        <v>-1000</v>
      </c>
      <c r="K28" s="27">
        <f t="shared" ca="1" si="143"/>
        <v>-1000</v>
      </c>
      <c r="L28" s="27">
        <f t="shared" ca="1" si="143"/>
        <v>-1000</v>
      </c>
      <c r="M28" s="27">
        <f t="shared" ca="1" si="143"/>
        <v>-1000</v>
      </c>
      <c r="N28" s="27">
        <f t="shared" ca="1" si="143"/>
        <v>-1000</v>
      </c>
      <c r="O28" s="27">
        <f t="shared" ca="1" si="143"/>
        <v>-1000</v>
      </c>
      <c r="P28" s="27">
        <f t="shared" ca="1" si="143"/>
        <v>1</v>
      </c>
      <c r="Q28" s="27">
        <f t="shared" ca="1" si="143"/>
        <v>-1000</v>
      </c>
      <c r="R28" s="27">
        <f t="shared" ca="1" si="143"/>
        <v>-1000</v>
      </c>
      <c r="S28" s="27">
        <f t="shared" ca="1" si="143"/>
        <v>-1000</v>
      </c>
      <c r="T28" s="27">
        <f t="shared" ca="1" si="143"/>
        <v>-1000</v>
      </c>
      <c r="U28" s="27">
        <f t="shared" ca="1" si="143"/>
        <v>-1000</v>
      </c>
      <c r="V28" s="27">
        <f t="shared" ca="1" si="143"/>
        <v>-1000</v>
      </c>
      <c r="W28" s="27">
        <f t="shared" ca="1" si="143"/>
        <v>-1000</v>
      </c>
      <c r="X28" s="27">
        <f t="shared" ca="1" si="143"/>
        <v>-1000</v>
      </c>
      <c r="Y28" s="27">
        <f t="shared" ca="1" si="143"/>
        <v>-1000</v>
      </c>
      <c r="Z28" s="27">
        <f t="shared" ca="1" si="143"/>
        <v>-1000</v>
      </c>
      <c r="AA28" s="27">
        <f t="shared" ca="1" si="143"/>
        <v>-1000</v>
      </c>
      <c r="AB28" s="27">
        <f t="shared" ca="1" si="143"/>
        <v>-1000</v>
      </c>
      <c r="AC28" s="27">
        <f t="shared" ca="1" si="143"/>
        <v>-1000</v>
      </c>
      <c r="AD28" s="27">
        <f t="shared" ca="1" si="143"/>
        <v>-1000</v>
      </c>
      <c r="AE28" s="27">
        <f t="shared" ca="1" si="143"/>
        <v>-1000</v>
      </c>
      <c r="AF28" s="27">
        <f t="shared" ca="1" si="143"/>
        <v>-1000</v>
      </c>
      <c r="AG28" s="27">
        <f t="shared" ca="1" si="143"/>
        <v>-1000</v>
      </c>
      <c r="AH28" s="27">
        <f t="shared" ca="1" si="143"/>
        <v>-1000</v>
      </c>
      <c r="AI28" s="27">
        <f t="shared" ca="1" si="143"/>
        <v>-1000</v>
      </c>
      <c r="AJ28" s="27">
        <f t="shared" ca="1" si="143"/>
        <v>-1000</v>
      </c>
      <c r="AK28" s="27">
        <f t="shared" ca="1" si="143"/>
        <v>-1000</v>
      </c>
      <c r="AL28" s="27">
        <f t="shared" ca="1" si="143"/>
        <v>-1000</v>
      </c>
      <c r="AM28" s="27">
        <f t="shared" ca="1" si="143"/>
        <v>-1000</v>
      </c>
      <c r="AN28" s="27">
        <f t="shared" ca="1" si="143"/>
        <v>-1000</v>
      </c>
      <c r="AO28" s="27">
        <f t="shared" ca="1" si="143"/>
        <v>-1000</v>
      </c>
      <c r="AP28" s="27">
        <f t="shared" ca="1" si="143"/>
        <v>-1000</v>
      </c>
      <c r="AQ28" s="27">
        <f t="shared" ca="1" si="143"/>
        <v>-1000</v>
      </c>
      <c r="AR28" s="27">
        <f t="shared" ca="1" si="143"/>
        <v>-1000</v>
      </c>
      <c r="AS28" s="27">
        <f t="shared" ca="1" si="143"/>
        <v>-1000</v>
      </c>
      <c r="AT28" s="27">
        <f t="shared" ca="1" si="143"/>
        <v>-1000</v>
      </c>
      <c r="AU28" s="27">
        <f t="shared" ca="1" si="143"/>
        <v>-1000</v>
      </c>
      <c r="AV28" s="27">
        <f t="shared" ca="1" si="143"/>
        <v>-1000</v>
      </c>
      <c r="AW28" s="27">
        <f t="shared" ca="1" si="143"/>
        <v>-1000</v>
      </c>
      <c r="AX28" s="27">
        <f t="shared" ca="1" si="143"/>
        <v>-1000</v>
      </c>
      <c r="AY28" s="27">
        <f t="shared" ca="1" si="143"/>
        <v>-1000</v>
      </c>
      <c r="AZ28" s="27">
        <f t="shared" ca="1" si="143"/>
        <v>-1000</v>
      </c>
      <c r="BA28" s="27">
        <f t="shared" ca="1" si="143"/>
        <v>-1000</v>
      </c>
      <c r="BB28" s="27">
        <f t="shared" ca="1" si="143"/>
        <v>-1000</v>
      </c>
      <c r="BC28" s="27">
        <f t="shared" ca="1" si="143"/>
        <v>-1000</v>
      </c>
      <c r="BD28" s="27">
        <f t="shared" ca="1" si="143"/>
        <v>-1000</v>
      </c>
      <c r="BE28" s="27">
        <f t="shared" ca="1" si="143"/>
        <v>-1000</v>
      </c>
      <c r="BF28" s="27">
        <f t="shared" ca="1" si="143"/>
        <v>-1000</v>
      </c>
      <c r="BG28" s="27">
        <f t="shared" ca="1" si="143"/>
        <v>-1000</v>
      </c>
      <c r="BH28" s="27">
        <f t="shared" ca="1" si="143"/>
        <v>-1000</v>
      </c>
      <c r="BI28" s="27">
        <f t="shared" ca="1" si="143"/>
        <v>-1000</v>
      </c>
      <c r="BJ28" s="27">
        <f t="shared" ca="1" si="143"/>
        <v>-1000</v>
      </c>
      <c r="BK28" s="27">
        <f t="shared" ca="1" si="143"/>
        <v>-1000</v>
      </c>
      <c r="BL28" s="27">
        <f t="shared" ca="1" si="143"/>
        <v>-1000</v>
      </c>
      <c r="BM28" s="27">
        <f t="shared" ca="1" si="143"/>
        <v>-1000</v>
      </c>
      <c r="BN28" s="27">
        <f t="shared" ca="1" si="143"/>
        <v>-1000</v>
      </c>
      <c r="BO28" s="27">
        <f t="shared" ca="1" si="143"/>
        <v>-1000</v>
      </c>
      <c r="BP28" s="27">
        <f t="shared" ca="1" si="143"/>
        <v>-1000</v>
      </c>
      <c r="BQ28" s="27">
        <f t="shared" ca="1" si="143"/>
        <v>-1000</v>
      </c>
      <c r="BR28" s="27">
        <f t="shared" ca="1" si="143"/>
        <v>-1000</v>
      </c>
      <c r="BS28" s="27">
        <f t="shared" ref="BS28:ED28" ca="1" si="144">IF(BS27=1,-1000,IF(BS3=$C$23,1,-1000))</f>
        <v>-1000</v>
      </c>
      <c r="BT28" s="27">
        <f t="shared" ca="1" si="144"/>
        <v>-1000</v>
      </c>
      <c r="BU28" s="27">
        <f t="shared" ca="1" si="144"/>
        <v>-1000</v>
      </c>
      <c r="BV28" s="27">
        <f t="shared" ca="1" si="144"/>
        <v>-1000</v>
      </c>
      <c r="BW28" s="27">
        <f t="shared" ca="1" si="144"/>
        <v>-1000</v>
      </c>
      <c r="BX28" s="27">
        <f t="shared" ca="1" si="144"/>
        <v>-1000</v>
      </c>
      <c r="BY28" s="27">
        <f t="shared" ca="1" si="144"/>
        <v>-1000</v>
      </c>
      <c r="BZ28" s="27">
        <f t="shared" ca="1" si="144"/>
        <v>-1000</v>
      </c>
      <c r="CA28" s="27">
        <f t="shared" ca="1" si="144"/>
        <v>-1000</v>
      </c>
      <c r="CB28" s="27">
        <f t="shared" ca="1" si="144"/>
        <v>-1000</v>
      </c>
      <c r="CC28" s="27">
        <f t="shared" ca="1" si="144"/>
        <v>-1000</v>
      </c>
      <c r="CD28" s="27">
        <f t="shared" ca="1" si="144"/>
        <v>-1000</v>
      </c>
      <c r="CE28" s="27">
        <f t="shared" ca="1" si="144"/>
        <v>-1000</v>
      </c>
      <c r="CF28" s="27">
        <f t="shared" ca="1" si="144"/>
        <v>-1000</v>
      </c>
      <c r="CG28" s="27">
        <f t="shared" ca="1" si="144"/>
        <v>-1000</v>
      </c>
      <c r="CH28" s="27">
        <f t="shared" ca="1" si="144"/>
        <v>-1000</v>
      </c>
      <c r="CI28" s="27">
        <f t="shared" ca="1" si="144"/>
        <v>-1000</v>
      </c>
      <c r="CJ28" s="27">
        <f t="shared" ca="1" si="144"/>
        <v>-1000</v>
      </c>
      <c r="CK28" s="27">
        <f t="shared" ca="1" si="144"/>
        <v>-1000</v>
      </c>
      <c r="CL28" s="27">
        <f t="shared" ca="1" si="144"/>
        <v>-1000</v>
      </c>
      <c r="CM28" s="27">
        <f t="shared" ca="1" si="144"/>
        <v>-1000</v>
      </c>
      <c r="CN28" s="27">
        <f t="shared" ca="1" si="144"/>
        <v>-1000</v>
      </c>
      <c r="CO28" s="27">
        <f t="shared" ca="1" si="144"/>
        <v>-1000</v>
      </c>
      <c r="CP28" s="27">
        <f t="shared" ca="1" si="144"/>
        <v>-1000</v>
      </c>
      <c r="CQ28" s="27">
        <f t="shared" ca="1" si="144"/>
        <v>-1000</v>
      </c>
      <c r="CR28" s="27">
        <f t="shared" ca="1" si="144"/>
        <v>-1000</v>
      </c>
      <c r="CS28" s="27">
        <f t="shared" ca="1" si="144"/>
        <v>-1000</v>
      </c>
      <c r="CT28" s="27">
        <f t="shared" ca="1" si="144"/>
        <v>-1000</v>
      </c>
      <c r="CU28" s="27">
        <f t="shared" ca="1" si="144"/>
        <v>-1000</v>
      </c>
      <c r="CV28" s="27">
        <f t="shared" ca="1" si="144"/>
        <v>-1000</v>
      </c>
      <c r="CW28" s="27">
        <f t="shared" ca="1" si="144"/>
        <v>-1000</v>
      </c>
      <c r="CX28" s="27">
        <f t="shared" ca="1" si="144"/>
        <v>-1000</v>
      </c>
      <c r="CY28" s="27">
        <f t="shared" ca="1" si="144"/>
        <v>-1000</v>
      </c>
      <c r="CZ28" s="27">
        <f t="shared" ca="1" si="144"/>
        <v>-1000</v>
      </c>
      <c r="DA28" s="27">
        <f t="shared" ca="1" si="144"/>
        <v>-1000</v>
      </c>
      <c r="DB28" s="27">
        <f t="shared" ca="1" si="144"/>
        <v>-1000</v>
      </c>
      <c r="DC28" s="27">
        <f t="shared" ca="1" si="144"/>
        <v>-1000</v>
      </c>
      <c r="DD28" s="27">
        <f t="shared" ca="1" si="144"/>
        <v>-1000</v>
      </c>
      <c r="DE28" s="27">
        <f t="shared" ca="1" si="144"/>
        <v>-1000</v>
      </c>
      <c r="DF28" s="27">
        <f t="shared" ca="1" si="144"/>
        <v>-1000</v>
      </c>
      <c r="DG28" s="27">
        <f t="shared" ca="1" si="144"/>
        <v>-1000</v>
      </c>
      <c r="DH28" s="27">
        <f t="shared" ca="1" si="144"/>
        <v>-1000</v>
      </c>
      <c r="DI28" s="27">
        <f t="shared" ca="1" si="144"/>
        <v>-1000</v>
      </c>
      <c r="DJ28" s="27">
        <f t="shared" ca="1" si="144"/>
        <v>-1000</v>
      </c>
      <c r="DK28" s="27">
        <f t="shared" ca="1" si="144"/>
        <v>-1000</v>
      </c>
      <c r="DL28" s="27">
        <f t="shared" ca="1" si="144"/>
        <v>-1000</v>
      </c>
      <c r="DM28" s="27">
        <f t="shared" ca="1" si="144"/>
        <v>-1000</v>
      </c>
      <c r="DN28" s="27">
        <f t="shared" ca="1" si="144"/>
        <v>-1000</v>
      </c>
      <c r="DO28" s="27">
        <f t="shared" ca="1" si="144"/>
        <v>-1000</v>
      </c>
      <c r="DP28" s="27">
        <f t="shared" ca="1" si="144"/>
        <v>-1000</v>
      </c>
      <c r="DQ28" s="27">
        <f t="shared" ca="1" si="144"/>
        <v>-1000</v>
      </c>
      <c r="DR28" s="27">
        <f t="shared" ca="1" si="144"/>
        <v>-1000</v>
      </c>
      <c r="DS28" s="27">
        <f t="shared" ca="1" si="144"/>
        <v>-1000</v>
      </c>
      <c r="DT28" s="27">
        <f t="shared" ca="1" si="144"/>
        <v>-1000</v>
      </c>
      <c r="DU28" s="27">
        <f t="shared" ca="1" si="144"/>
        <v>-1000</v>
      </c>
      <c r="DV28" s="27">
        <f t="shared" ca="1" si="144"/>
        <v>-1000</v>
      </c>
      <c r="DW28" s="27">
        <f t="shared" ca="1" si="144"/>
        <v>-1000</v>
      </c>
      <c r="DX28" s="27">
        <f t="shared" ca="1" si="144"/>
        <v>-1000</v>
      </c>
      <c r="DY28" s="27">
        <f t="shared" ca="1" si="144"/>
        <v>-1000</v>
      </c>
      <c r="DZ28" s="27">
        <f t="shared" ca="1" si="144"/>
        <v>-1000</v>
      </c>
      <c r="EA28" s="27">
        <f t="shared" ca="1" si="144"/>
        <v>-1000</v>
      </c>
      <c r="EB28" s="27">
        <f t="shared" ca="1" si="144"/>
        <v>-1000</v>
      </c>
      <c r="EC28" s="27">
        <f t="shared" ca="1" si="144"/>
        <v>-1000</v>
      </c>
      <c r="ED28" s="27">
        <f t="shared" ca="1" si="144"/>
        <v>-1000</v>
      </c>
      <c r="EE28" s="27">
        <f t="shared" ref="EE28:GP28" ca="1" si="145">IF(EE27=1,-1000,IF(EE3=$C$23,1,-1000))</f>
        <v>-1000</v>
      </c>
      <c r="EF28" s="27">
        <f t="shared" ca="1" si="145"/>
        <v>-1000</v>
      </c>
      <c r="EG28" s="27">
        <f t="shared" ca="1" si="145"/>
        <v>-1000</v>
      </c>
      <c r="EH28" s="27">
        <f t="shared" ca="1" si="145"/>
        <v>-1000</v>
      </c>
      <c r="EI28" s="27">
        <f t="shared" ca="1" si="145"/>
        <v>-1000</v>
      </c>
      <c r="EJ28" s="27">
        <f t="shared" ca="1" si="145"/>
        <v>-1000</v>
      </c>
      <c r="EK28" s="27">
        <f t="shared" ca="1" si="145"/>
        <v>-1000</v>
      </c>
      <c r="EL28" s="27">
        <f t="shared" ca="1" si="145"/>
        <v>-1000</v>
      </c>
      <c r="EM28" s="27">
        <f t="shared" ca="1" si="145"/>
        <v>-1000</v>
      </c>
      <c r="EN28" s="27">
        <f t="shared" ca="1" si="145"/>
        <v>-1000</v>
      </c>
      <c r="EO28" s="27">
        <f t="shared" ca="1" si="145"/>
        <v>-1000</v>
      </c>
      <c r="EP28" s="27">
        <f t="shared" ca="1" si="145"/>
        <v>-1000</v>
      </c>
      <c r="EQ28" s="27">
        <f t="shared" ca="1" si="145"/>
        <v>-1000</v>
      </c>
      <c r="ER28" s="27">
        <f t="shared" ca="1" si="145"/>
        <v>-1000</v>
      </c>
      <c r="ES28" s="27">
        <f t="shared" ca="1" si="145"/>
        <v>-1000</v>
      </c>
      <c r="ET28" s="27">
        <f t="shared" ca="1" si="145"/>
        <v>-1000</v>
      </c>
      <c r="EU28" s="27">
        <f t="shared" ca="1" si="145"/>
        <v>-1000</v>
      </c>
      <c r="EV28" s="27">
        <f t="shared" ca="1" si="145"/>
        <v>-1000</v>
      </c>
      <c r="EW28" s="27">
        <f t="shared" ca="1" si="145"/>
        <v>-1000</v>
      </c>
      <c r="EX28" s="27">
        <f t="shared" ca="1" si="145"/>
        <v>-1000</v>
      </c>
      <c r="EY28" s="27">
        <f t="shared" ca="1" si="145"/>
        <v>-1000</v>
      </c>
      <c r="EZ28" s="27">
        <f t="shared" ca="1" si="145"/>
        <v>-1000</v>
      </c>
      <c r="FA28" s="27">
        <f t="shared" ca="1" si="145"/>
        <v>-1000</v>
      </c>
      <c r="FB28" s="27">
        <f t="shared" ca="1" si="145"/>
        <v>-1000</v>
      </c>
      <c r="FC28" s="27">
        <f t="shared" ca="1" si="145"/>
        <v>-1000</v>
      </c>
      <c r="FD28" s="27">
        <f t="shared" ca="1" si="145"/>
        <v>-1000</v>
      </c>
      <c r="FE28" s="27">
        <f t="shared" ca="1" si="145"/>
        <v>-1000</v>
      </c>
      <c r="FF28" s="27">
        <f t="shared" ca="1" si="145"/>
        <v>-1000</v>
      </c>
      <c r="FG28" s="27">
        <f t="shared" ca="1" si="145"/>
        <v>-1000</v>
      </c>
      <c r="FH28" s="27">
        <f t="shared" ca="1" si="145"/>
        <v>-1000</v>
      </c>
      <c r="FI28" s="27">
        <f t="shared" ca="1" si="145"/>
        <v>-1000</v>
      </c>
      <c r="FJ28" s="27">
        <f t="shared" ca="1" si="145"/>
        <v>-1000</v>
      </c>
      <c r="FK28" s="27">
        <f t="shared" ca="1" si="145"/>
        <v>-1000</v>
      </c>
      <c r="FL28" s="27">
        <f t="shared" ca="1" si="145"/>
        <v>-1000</v>
      </c>
      <c r="FM28" s="27">
        <f t="shared" ca="1" si="145"/>
        <v>-1000</v>
      </c>
      <c r="FN28" s="27">
        <f t="shared" ca="1" si="145"/>
        <v>-1000</v>
      </c>
      <c r="FO28" s="27">
        <f t="shared" ca="1" si="145"/>
        <v>-1000</v>
      </c>
      <c r="FP28" s="27">
        <f t="shared" ca="1" si="145"/>
        <v>-1000</v>
      </c>
      <c r="FQ28" s="27">
        <f t="shared" ca="1" si="145"/>
        <v>-1000</v>
      </c>
      <c r="FR28" s="27">
        <f t="shared" ca="1" si="145"/>
        <v>-1000</v>
      </c>
      <c r="FS28" s="27">
        <f t="shared" ca="1" si="145"/>
        <v>-1000</v>
      </c>
      <c r="FT28" s="27">
        <f t="shared" ca="1" si="145"/>
        <v>-1000</v>
      </c>
      <c r="FU28" s="27">
        <f t="shared" ca="1" si="145"/>
        <v>-1000</v>
      </c>
      <c r="FV28" s="27">
        <f t="shared" ca="1" si="145"/>
        <v>-1000</v>
      </c>
      <c r="FW28" s="27">
        <f t="shared" ca="1" si="145"/>
        <v>-1000</v>
      </c>
      <c r="FX28" s="27">
        <f t="shared" ca="1" si="145"/>
        <v>-1000</v>
      </c>
      <c r="FY28" s="27">
        <f t="shared" ca="1" si="145"/>
        <v>-1000</v>
      </c>
      <c r="FZ28" s="27">
        <f t="shared" ca="1" si="145"/>
        <v>-1000</v>
      </c>
      <c r="GA28" s="27">
        <f t="shared" ca="1" si="145"/>
        <v>-1000</v>
      </c>
      <c r="GB28" s="27">
        <f t="shared" ca="1" si="145"/>
        <v>-1000</v>
      </c>
      <c r="GC28" s="27">
        <f t="shared" ca="1" si="145"/>
        <v>-1000</v>
      </c>
      <c r="GD28" s="27">
        <f t="shared" ca="1" si="145"/>
        <v>-1000</v>
      </c>
      <c r="GE28" s="27">
        <f t="shared" ca="1" si="145"/>
        <v>-1000</v>
      </c>
      <c r="GF28" s="27">
        <f t="shared" ca="1" si="145"/>
        <v>-1000</v>
      </c>
      <c r="GG28" s="27">
        <f t="shared" ca="1" si="145"/>
        <v>-1000</v>
      </c>
      <c r="GH28" s="27">
        <f t="shared" ca="1" si="145"/>
        <v>-1000</v>
      </c>
      <c r="GI28" s="27">
        <f t="shared" ca="1" si="145"/>
        <v>-1000</v>
      </c>
      <c r="GJ28" s="27">
        <f t="shared" ca="1" si="145"/>
        <v>-1000</v>
      </c>
      <c r="GK28" s="27">
        <f t="shared" ca="1" si="145"/>
        <v>-1000</v>
      </c>
      <c r="GL28" s="27">
        <f t="shared" ca="1" si="145"/>
        <v>-1000</v>
      </c>
      <c r="GM28" s="27">
        <f t="shared" ca="1" si="145"/>
        <v>-1000</v>
      </c>
      <c r="GN28" s="27">
        <f t="shared" ca="1" si="145"/>
        <v>-1000</v>
      </c>
      <c r="GO28" s="27">
        <f t="shared" ca="1" si="145"/>
        <v>-1000</v>
      </c>
      <c r="GP28" s="27">
        <f t="shared" ca="1" si="145"/>
        <v>-1000</v>
      </c>
      <c r="GQ28" s="27">
        <f t="shared" ref="GQ28:IN28" ca="1" si="146">IF(GQ27=1,-1000,IF(GQ3=$C$23,1,-1000))</f>
        <v>-1000</v>
      </c>
      <c r="GR28" s="27">
        <f t="shared" ca="1" si="146"/>
        <v>-1000</v>
      </c>
      <c r="GS28" s="27">
        <f t="shared" ca="1" si="146"/>
        <v>-1000</v>
      </c>
      <c r="GT28" s="27">
        <f t="shared" ca="1" si="146"/>
        <v>-1000</v>
      </c>
      <c r="GU28" s="27">
        <f t="shared" ca="1" si="146"/>
        <v>-1000</v>
      </c>
      <c r="GV28" s="27">
        <f t="shared" ca="1" si="146"/>
        <v>-1000</v>
      </c>
      <c r="GW28" s="27">
        <f t="shared" ca="1" si="146"/>
        <v>-1000</v>
      </c>
      <c r="GX28" s="27">
        <f t="shared" ca="1" si="146"/>
        <v>-1000</v>
      </c>
      <c r="GY28" s="27">
        <f t="shared" ca="1" si="146"/>
        <v>-1000</v>
      </c>
      <c r="GZ28" s="27">
        <f t="shared" ca="1" si="146"/>
        <v>-1000</v>
      </c>
      <c r="HA28" s="27">
        <f t="shared" ca="1" si="146"/>
        <v>-1000</v>
      </c>
      <c r="HB28" s="27">
        <f t="shared" ca="1" si="146"/>
        <v>-1000</v>
      </c>
      <c r="HC28" s="27">
        <f t="shared" ca="1" si="146"/>
        <v>-1000</v>
      </c>
      <c r="HD28" s="27">
        <f t="shared" ca="1" si="146"/>
        <v>-1000</v>
      </c>
      <c r="HE28" s="27">
        <f t="shared" ca="1" si="146"/>
        <v>-1000</v>
      </c>
      <c r="HF28" s="27">
        <f t="shared" ca="1" si="146"/>
        <v>-1000</v>
      </c>
      <c r="HG28" s="27">
        <f t="shared" ca="1" si="146"/>
        <v>-1000</v>
      </c>
      <c r="HH28" s="27">
        <f t="shared" ca="1" si="146"/>
        <v>-1000</v>
      </c>
      <c r="HI28" s="27">
        <f t="shared" ca="1" si="146"/>
        <v>-1000</v>
      </c>
      <c r="HJ28" s="27">
        <f t="shared" ca="1" si="146"/>
        <v>-1000</v>
      </c>
      <c r="HK28" s="27">
        <f t="shared" ca="1" si="146"/>
        <v>-1000</v>
      </c>
      <c r="HL28" s="27">
        <f t="shared" ca="1" si="146"/>
        <v>-1000</v>
      </c>
      <c r="HM28" s="27">
        <f t="shared" ca="1" si="146"/>
        <v>-1000</v>
      </c>
      <c r="HN28" s="27">
        <f t="shared" ca="1" si="146"/>
        <v>-1000</v>
      </c>
      <c r="HO28" s="27">
        <f t="shared" ca="1" si="146"/>
        <v>-1000</v>
      </c>
      <c r="HP28" s="27">
        <f t="shared" ca="1" si="146"/>
        <v>-1000</v>
      </c>
      <c r="HQ28" s="27">
        <f t="shared" ca="1" si="146"/>
        <v>-1000</v>
      </c>
      <c r="HR28" s="27">
        <f t="shared" ca="1" si="146"/>
        <v>-1000</v>
      </c>
      <c r="HS28" s="27">
        <f t="shared" ca="1" si="146"/>
        <v>-1000</v>
      </c>
      <c r="HT28" s="27">
        <f t="shared" ca="1" si="146"/>
        <v>-1000</v>
      </c>
      <c r="HU28" s="27">
        <f t="shared" ca="1" si="146"/>
        <v>-1000</v>
      </c>
      <c r="HV28" s="27">
        <f t="shared" ca="1" si="146"/>
        <v>-1000</v>
      </c>
      <c r="HW28" s="27">
        <f t="shared" ca="1" si="146"/>
        <v>-1000</v>
      </c>
      <c r="HX28" s="27">
        <f t="shared" ca="1" si="146"/>
        <v>-1000</v>
      </c>
      <c r="HY28" s="27">
        <f t="shared" ca="1" si="146"/>
        <v>-1000</v>
      </c>
      <c r="HZ28" s="27">
        <f t="shared" ca="1" si="146"/>
        <v>-1000</v>
      </c>
      <c r="IA28" s="27">
        <f t="shared" ca="1" si="146"/>
        <v>-1000</v>
      </c>
      <c r="IB28" s="27">
        <f t="shared" ca="1" si="146"/>
        <v>-1000</v>
      </c>
      <c r="IC28" s="27">
        <f t="shared" ca="1" si="146"/>
        <v>-1000</v>
      </c>
      <c r="ID28" s="27">
        <f t="shared" ca="1" si="146"/>
        <v>-1000</v>
      </c>
      <c r="IE28" s="27">
        <f t="shared" ca="1" si="146"/>
        <v>-1000</v>
      </c>
      <c r="IF28" s="27">
        <f t="shared" ca="1" si="146"/>
        <v>-1000</v>
      </c>
      <c r="IG28" s="27">
        <f t="shared" ca="1" si="146"/>
        <v>-1000</v>
      </c>
      <c r="IH28" s="27">
        <f t="shared" ca="1" si="146"/>
        <v>-1000</v>
      </c>
      <c r="II28" s="27">
        <f t="shared" ca="1" si="146"/>
        <v>-1000</v>
      </c>
      <c r="IJ28" s="27">
        <f t="shared" ca="1" si="146"/>
        <v>-1000</v>
      </c>
      <c r="IK28" s="27">
        <f t="shared" ca="1" si="146"/>
        <v>-1000</v>
      </c>
      <c r="IL28" s="27">
        <f t="shared" ca="1" si="146"/>
        <v>-1000</v>
      </c>
      <c r="IM28" s="27">
        <f t="shared" ca="1" si="146"/>
        <v>-1000</v>
      </c>
      <c r="IN28" s="27">
        <f t="shared" ca="1" si="146"/>
        <v>-1000</v>
      </c>
    </row>
    <row r="29" spans="2:248" x14ac:dyDescent="0.3">
      <c r="B29" s="19" t="s">
        <v>428</v>
      </c>
      <c r="C29" s="20">
        <f ca="1">G3</f>
        <v>43895</v>
      </c>
      <c r="D29" s="20">
        <f ca="1">G3</f>
        <v>43895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43937</v>
      </c>
      <c r="D30" s="20">
        <f ca="1">IF(D31&lt;TODAY(),TODAY()+3+Projections!Z45,IFERROR(OFFSET(G26,-23,MATCH(1,G26:IN26,0))+3+Projections!Z45,xMax2+3+Projections!Z45))</f>
        <v>43935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43919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537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United Kingdom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J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65872</v>
      </c>
      <c r="AL2">
        <f>IF(VLOOKUP($A2,Days_Since_100!$H:$KU,AL$1+2,FALSE)=0,NA(),VLOOKUP($A2,Days_Since_100!$H:$KU,AL$1+2,FALSE))</f>
        <v>74605</v>
      </c>
      <c r="AM2" t="e">
        <f>IF(VLOOKUP($A2,Days_Since_100!$H:$KU,AM$1+2,FALSE)=0,NA(),VLOOKUP($A2,Days_Since_100!$H:$KU,AM$1+2,FALSE))</f>
        <v>#N/A</v>
      </c>
      <c r="AN2" t="e">
        <f>IF(VLOOKUP($A2,Days_Since_100!$H:$KU,AN$1+2,FALSE)=0,NA(),VLOOKUP($A2,Days_Since_100!$H:$KU,AN$1+2,FALSE))</f>
        <v>#N/A</v>
      </c>
      <c r="AO2" t="e">
        <f>IF(VLOOKUP($A2,Days_Since_100!$H:$KU,AO$1+2,FALSE)=0,NA(),VLOOKUP($A2,Days_Since_100!$H:$KU,AO$1+2,FALSE))</f>
        <v>#N/A</v>
      </c>
      <c r="AP2" t="e">
        <f>IF(VLOOKUP($A2,Days_Since_100!$H:$KU,AP$1+2,FALSE)=0,NA(),VLOOKUP($A2,Days_Since_100!$H:$KU,AP$1+2,FALSE))</f>
        <v>#N/A</v>
      </c>
      <c r="AQ2" t="e">
        <f>IF(VLOOKUP($A2,Days_Since_100!$H:$KU,AQ$1+2,FALSE)=0,NA(),VLOOKUP($A2,Days_Since_100!$H:$KU,AQ$1+2,FALSE))</f>
        <v>#N/A</v>
      </c>
      <c r="AR2" t="e">
        <f>IF(VLOOKUP($A2,Days_Since_100!$H:$KU,AR$1+2,FALSE)=0,NA(),VLOOKUP($A2,Days_Since_100!$H:$KU,AR$1+2,FALSE))</f>
        <v>#N/A</v>
      </c>
      <c r="AS2" t="e">
        <f>IF(VLOOKUP($A2,Days_Since_100!$H:$KU,AS$1+2,FALSE)=0,NA(),VLOOKUP($A2,Days_Since_100!$H:$KU,AS$1+2,FALSE))</f>
        <v>#N/A</v>
      </c>
      <c r="AT2" t="e">
        <f>IF(VLOOKUP($A2,Days_Since_100!$H:$KU,AT$1+2,FALSE)=0,NA(),VLOOKUP($A2,Days_Since_100!$H:$KU,AT$1+2,FALSE))</f>
        <v>#N/A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43847</v>
      </c>
      <c r="W3">
        <f>IF(VLOOKUP($A3,Days_Since_100!$H:$KU,W$1+2,FALSE)=0,NA(),VLOOKUP($A3,Days_Since_100!$H:$KU,W$1+2,FALSE))</f>
        <v>53740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243762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308853</v>
      </c>
      <c r="AI3">
        <f>IF(VLOOKUP($A3,Days_Since_100!$H:$KU,AI$1+2,FALSE)=0,NA(),VLOOKUP($A3,Days_Since_100!$H:$KU,AI$1+2,FALSE))</f>
        <v>337072</v>
      </c>
      <c r="AJ3">
        <f>IF(VLOOKUP($A3,Days_Since_100!$H:$KU,AJ$1+2,FALSE)=0,NA(),VLOOKUP($A3,Days_Since_100!$H:$KU,AJ$1+2,FALSE))</f>
        <v>366667</v>
      </c>
      <c r="AK3">
        <f>IF(VLOOKUP($A3,Days_Since_100!$H:$KU,AK$1+2,FALSE)=0,NA(),VLOOKUP($A3,Days_Since_100!$H:$KU,AK$1+2,FALSE))</f>
        <v>396223</v>
      </c>
      <c r="AL3">
        <f>IF(VLOOKUP($A3,Days_Since_100!$H:$KU,AL$1+2,FALSE)=0,NA(),VLOOKUP($A3,Days_Since_100!$H:$KU,AL$1+2,FALSE))</f>
        <v>429052</v>
      </c>
      <c r="AM3">
        <f>IF(VLOOKUP($A3,Days_Since_100!$H:$KU,AM$1+2,FALSE)=0,NA(),VLOOKUP($A3,Days_Since_100!$H:$KU,AM$1+2,FALSE))</f>
        <v>461437</v>
      </c>
      <c r="AN3">
        <f>IF(VLOOKUP($A3,Days_Since_100!$H:$KU,AN$1+2,FALSE)=0,NA(),VLOOKUP($A3,Days_Since_100!$H:$KU,AN$1+2,FALSE))</f>
        <v>496535</v>
      </c>
      <c r="AO3" t="e">
        <f>IF(VLOOKUP($A3,Days_Since_100!$H:$KU,AO$1+2,FALSE)=0,NA(),VLOOKUP($A3,Days_Since_100!$H:$KU,AO$1+2,FALSE))</f>
        <v>#N/A</v>
      </c>
      <c r="AP3" t="e">
        <f>IF(VLOOKUP($A3,Days_Since_100!$H:$KU,AP$1+2,FALSE)=0,NA(),VLOOKUP($A3,Days_Since_100!$H:$KU,AP$1+2,FALSE))</f>
        <v>#N/A</v>
      </c>
      <c r="AQ3" t="e">
        <f>IF(VLOOKUP($A3,Days_Since_100!$H:$KU,AQ$1+2,FALSE)=0,NA(),VLOOKUP($A3,Days_Since_100!$H:$KU,AQ$1+2,FALSE))</f>
        <v>#N/A</v>
      </c>
      <c r="AR3" t="e">
        <f>IF(VLOOKUP($A3,Days_Since_100!$H:$KU,AR$1+2,FALSE)=0,NA(),VLOOKUP($A3,Days_Since_100!$H:$KU,AR$1+2,FALSE))</f>
        <v>#N/A</v>
      </c>
      <c r="AS3" t="e">
        <f>IF(VLOOKUP($A3,Days_Since_100!$H:$KU,AS$1+2,FALSE)=0,NA(),VLOOKUP($A3,Days_Since_100!$H:$KU,AS$1+2,FALSE))</f>
        <v>#N/A</v>
      </c>
      <c r="AT3" t="e">
        <f>IF(VLOOKUP($A3,Days_Since_100!$H:$KU,AT$1+2,FALSE)=0,NA(),VLOOKUP($A3,Days_Since_100!$H:$KU,AT$1+2,FALSE))</f>
        <v>#N/A</v>
      </c>
      <c r="AU3" t="e">
        <f>IF(VLOOKUP($A3,Days_Since_100!$H:$KU,AU$1+2,FALSE)=0,NA(),VLOOKUP($A3,Days_Since_100!$H:$KU,AU$1+2,FALSE))</f>
        <v>#N/A</v>
      </c>
      <c r="AV3" t="e">
        <f>IF(VLOOKUP($A3,Days_Since_100!$H:$KU,AV$1+2,FALSE)=0,NA(),VLOOKUP($A3,Days_Since_100!$H:$KU,AV$1+2,FALSE))</f>
        <v>#N/A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 t="e">
        <f>IF(VLOOKUP($A4,Days_Since_100!$H:$KU,AX$1+2,FALSE)=0,NA(),VLOOKUP($A4,Days_Since_100!$H:$KU,AX$1+2,FALSE))</f>
        <v>#N/A</v>
      </c>
      <c r="AY4" t="e">
        <f>IF(VLOOKUP($A4,Days_Since_100!$H:$KU,AY$1+2,FALSE)=0,NA(),VLOOKUP($A4,Days_Since_100!$H:$KU,AY$1+2,FALSE))</f>
        <v>#N/A</v>
      </c>
      <c r="AZ4" t="e">
        <f>IF(VLOOKUP($A4,Days_Since_100!$H:$KU,AZ$1+2,FALSE)=0,NA(),VLOOKUP($A4,Days_Since_100!$H:$KU,AZ$1+2,FALSE))</f>
        <v>#N/A</v>
      </c>
      <c r="BA4" t="e">
        <f>IF(VLOOKUP($A4,Days_Since_100!$H:$KU,BA$1+2,FALSE)=0,NA(),VLOOKUP($A4,Days_Since_100!$H:$KU,BA$1+2,FALSE))</f>
        <v>#N/A</v>
      </c>
      <c r="BB4" t="e">
        <f>IF(VLOOKUP($A4,Days_Since_100!$H:$KU,BB$1+2,FALSE)=0,NA(),VLOOKUP($A4,Days_Since_100!$H:$KU,BB$1+2,FALSE))</f>
        <v>#N/A</v>
      </c>
      <c r="BC4" t="e">
        <f>IF(VLOOKUP($A4,Days_Since_100!$H:$KU,BC$1+2,FALSE)=0,NA(),VLOOKUP($A4,Days_Since_100!$H:$KU,BC$1+2,FALSE))</f>
        <v>#N/A</v>
      </c>
      <c r="BD4" t="e">
        <f>IF(VLOOKUP($A4,Days_Since_100!$H:$KU,BD$1+2,FALSE)=0,NA(),VLOOKUP($A4,Days_Since_100!$H:$KU,BD$1+2,FALSE))</f>
        <v>#N/A</v>
      </c>
      <c r="BE4" t="e">
        <f>IF(VLOOKUP($A4,Days_Since_100!$H:$KU,BE$1+2,FALSE)=0,NA(),VLOOKUP($A4,Days_Since_100!$H:$KU,BE$1+2,FALSE))</f>
        <v>#N/A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 t="e">
        <f>IF(VLOOKUP($A5,Days_Since_100!$H:$KU,CD$1+2,FALSE)=0,NA(),VLOOKUP($A5,Days_Since_100!$H:$KU,CD$1+2,FALSE))</f>
        <v>#N/A</v>
      </c>
      <c r="CE5" t="e">
        <f>IF(VLOOKUP($A5,Days_Since_100!$H:$KU,CE$1+2,FALSE)=0,NA(),VLOOKUP($A5,Days_Since_100!$H:$KU,CE$1+2,FALSE))</f>
        <v>#N/A</v>
      </c>
      <c r="CF5" t="e">
        <f>IF(VLOOKUP($A5,Days_Since_100!$H:$KU,CF$1+2,FALSE)=0,NA(),VLOOKUP($A5,Days_Since_100!$H:$KU,CF$1+2,FALSE))</f>
        <v>#N/A</v>
      </c>
      <c r="CG5" t="e">
        <f>IF(VLOOKUP($A5,Days_Since_100!$H:$KU,CG$1+2,FALSE)=0,NA(),VLOOKUP($A5,Days_Since_100!$H:$KU,CG$1+2,FALSE))</f>
        <v>#N/A</v>
      </c>
      <c r="CH5" t="e">
        <f>IF(VLOOKUP($A5,Days_Since_100!$H:$KU,CH$1+2,FALSE)=0,NA(),VLOOKUP($A5,Days_Since_100!$H:$KU,CH$1+2,FALSE))</f>
        <v>#N/A</v>
      </c>
      <c r="CI5" t="e">
        <f>IF(VLOOKUP($A5,Days_Since_100!$H:$KU,CI$1+2,FALSE)=0,NA(),VLOOKUP($A5,Days_Since_100!$H:$KU,CI$1+2,FALSE))</f>
        <v>#N/A</v>
      </c>
      <c r="CJ5" t="e">
        <f>IF(VLOOKUP($A5,Days_Since_100!$H:$KU,CJ$1+2,FALSE)=0,NA(),VLOOKUP($A5,Days_Since_100!$H:$KU,CJ$1+2,FALSE))</f>
        <v>#N/A</v>
      </c>
      <c r="CK5" t="e">
        <f>IF(VLOOKUP($A5,Days_Since_100!$H:$KU,CK$1+2,FALSE)=0,NA(),VLOOKUP($A5,Days_Since_100!$H:$KU,CK$1+2,FALSE))</f>
        <v>#N/A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90848</v>
      </c>
      <c r="AL6">
        <f>IF(VLOOKUP($A6,Days_Since_100!$H:$KU,AL$1+2,FALSE)=0,NA(),VLOOKUP($A6,Days_Since_100!$H:$KU,AL$1+2,FALSE))</f>
        <v>93773</v>
      </c>
      <c r="AM6">
        <f>IF(VLOOKUP($A6,Days_Since_100!$H:$KU,AM$1+2,FALSE)=0,NA(),VLOOKUP($A6,Days_Since_100!$H:$KU,AM$1+2,FALSE))</f>
        <v>98963</v>
      </c>
      <c r="AN6">
        <f>IF(VLOOKUP($A6,Days_Since_100!$H:$KU,AN$1+2,FALSE)=0,NA(),VLOOKUP($A6,Days_Since_100!$H:$KU,AN$1+2,FALSE))</f>
        <v>110065</v>
      </c>
      <c r="AO6">
        <f>IF(VLOOKUP($A6,Days_Since_100!$H:$KU,AO$1+2,FALSE)=0,NA(),VLOOKUP($A6,Days_Since_100!$H:$KU,AO$1+2,FALSE))</f>
        <v>113959</v>
      </c>
      <c r="AP6">
        <f>IF(VLOOKUP($A6,Days_Since_100!$H:$KU,AP$1+2,FALSE)=0,NA(),VLOOKUP($A6,Days_Since_100!$H:$KU,AP$1+2,FALSE))</f>
        <v>118781</v>
      </c>
      <c r="AQ6">
        <f>IF(VLOOKUP($A6,Days_Since_100!$H:$KU,AQ$1+2,FALSE)=0,NA(),VLOOKUP($A6,Days_Since_100!$H:$KU,AQ$1+2,FALSE))</f>
        <v>125931</v>
      </c>
      <c r="AR6" t="e">
        <f>IF(VLOOKUP($A6,Days_Since_100!$H:$KU,AR$1+2,FALSE)=0,NA(),VLOOKUP($A6,Days_Since_100!$H:$KU,AR$1+2,FALSE))</f>
        <v>#N/A</v>
      </c>
      <c r="AS6" t="e">
        <f>IF(VLOOKUP($A6,Days_Since_100!$H:$KU,AS$1+2,FALSE)=0,NA(),VLOOKUP($A6,Days_Since_100!$H:$KU,AS$1+2,FALSE))</f>
        <v>#N/A</v>
      </c>
      <c r="AT6" t="e">
        <f>IF(VLOOKUP($A6,Days_Since_100!$H:$KU,AT$1+2,FALSE)=0,NA(),VLOOKUP($A6,Days_Since_100!$H:$KU,AT$1+2,FALSE))</f>
        <v>#N/A</v>
      </c>
      <c r="AU6" t="e">
        <f>IF(VLOOKUP($A6,Days_Since_100!$H:$KU,AU$1+2,FALSE)=0,NA(),VLOOKUP($A6,Days_Since_100!$H:$KU,AU$1+2,FALSE))</f>
        <v>#N/A</v>
      </c>
      <c r="AV6" t="e">
        <f>IF(VLOOKUP($A6,Days_Since_100!$H:$KU,AV$1+2,FALSE)=0,NA(),VLOOKUP($A6,Days_Since_100!$H:$KU,AV$1+2,FALSE))</f>
        <v>#N/A</v>
      </c>
      <c r="AW6" t="e">
        <f>IF(VLOOKUP($A6,Days_Since_100!$H:$KU,AW$1+2,FALSE)=0,NA(),VLOOKUP($A6,Days_Since_100!$H:$KU,AW$1+2,FALSE))</f>
        <v>#N/A</v>
      </c>
      <c r="AX6" t="e">
        <f>IF(VLOOKUP($A6,Days_Since_100!$H:$KU,AX$1+2,FALSE)=0,NA(),VLOOKUP($A6,Days_Since_100!$H:$KU,AX$1+2,FALSE))</f>
        <v>#N/A</v>
      </c>
      <c r="AY6" t="e">
        <f>IF(VLOOKUP($A6,Days_Since_100!$H:$KU,AY$1+2,FALSE)=0,NA(),VLOOKUP($A6,Days_Since_100!$H:$KU,AY$1+2,FALSE))</f>
        <v>#N/A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 t="e">
        <f>IF(VLOOKUP($A7,Days_Since_100!$H:$KU,AQ$1+2,FALSE)=0,NA(),VLOOKUP($A7,Days_Since_100!$H:$KU,AQ$1+2,FALSE))</f>
        <v>#N/A</v>
      </c>
      <c r="AR7" t="e">
        <f>IF(VLOOKUP($A7,Days_Since_100!$H:$KU,AR$1+2,FALSE)=0,NA(),VLOOKUP($A7,Days_Since_100!$H:$KU,AR$1+2,FALSE))</f>
        <v>#N/A</v>
      </c>
      <c r="AS7" t="e">
        <f>IF(VLOOKUP($A7,Days_Since_100!$H:$KU,AS$1+2,FALSE)=0,NA(),VLOOKUP($A7,Days_Since_100!$H:$KU,AS$1+2,FALSE))</f>
        <v>#N/A</v>
      </c>
      <c r="AT7" t="e">
        <f>IF(VLOOKUP($A7,Days_Since_100!$H:$KU,AT$1+2,FALSE)=0,NA(),VLOOKUP($A7,Days_Since_100!$H:$KU,AT$1+2,FALSE))</f>
        <v>#N/A</v>
      </c>
      <c r="AU7" t="e">
        <f>IF(VLOOKUP($A7,Days_Since_100!$H:$KU,AU$1+2,FALSE)=0,NA(),VLOOKUP($A7,Days_Since_100!$H:$KU,AU$1+2,FALSE))</f>
        <v>#N/A</v>
      </c>
      <c r="AV7" t="e">
        <f>IF(VLOOKUP($A7,Days_Since_100!$H:$KU,AV$1+2,FALSE)=0,NA(),VLOOKUP($A7,Days_Since_100!$H:$KU,AV$1+2,FALSE))</f>
        <v>#N/A</v>
      </c>
      <c r="AW7" t="e">
        <f>IF(VLOOKUP($A7,Days_Since_100!$H:$KU,AW$1+2,FALSE)=0,NA(),VLOOKUP($A7,Days_Since_100!$H:$KU,AW$1+2,FALSE))</f>
        <v>#N/A</v>
      </c>
      <c r="AX7" t="e">
        <f>IF(VLOOKUP($A7,Days_Since_100!$H:$KU,AX$1+2,FALSE)=0,NA(),VLOOKUP($A7,Days_Since_100!$H:$KU,AX$1+2,FALSE))</f>
        <v>#N/A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 t="e">
        <f>IF(VLOOKUP($A8,Days_Since_100!$H:$KU,AP$1+2,FALSE)=0,NA(),VLOOKUP($A8,Days_Since_100!$H:$KU,AP$1+2,FALSE))</f>
        <v>#N/A</v>
      </c>
      <c r="AQ8" t="e">
        <f>IF(VLOOKUP($A8,Days_Since_100!$H:$KU,AQ$1+2,FALSE)=0,NA(),VLOOKUP($A8,Days_Since_100!$H:$KU,AQ$1+2,FALSE))</f>
        <v>#N/A</v>
      </c>
      <c r="AR8" t="e">
        <f>IF(VLOOKUP($A8,Days_Since_100!$H:$KU,AR$1+2,FALSE)=0,NA(),VLOOKUP($A8,Days_Since_100!$H:$KU,AR$1+2,FALSE))</f>
        <v>#N/A</v>
      </c>
      <c r="AS8" t="e">
        <f>IF(VLOOKUP($A8,Days_Since_100!$H:$KU,AS$1+2,FALSE)=0,NA(),VLOOKUP($A8,Days_Since_100!$H:$KU,AS$1+2,FALSE))</f>
        <v>#N/A</v>
      </c>
      <c r="AT8" t="e">
        <f>IF(VLOOKUP($A8,Days_Since_100!$H:$KU,AT$1+2,FALSE)=0,NA(),VLOOKUP($A8,Days_Since_100!$H:$KU,AT$1+2,FALSE))</f>
        <v>#N/A</v>
      </c>
      <c r="AU8" t="e">
        <f>IF(VLOOKUP($A8,Days_Since_100!$H:$KU,AU$1+2,FALSE)=0,NA(),VLOOKUP($A8,Days_Since_100!$H:$KU,AU$1+2,FALSE))</f>
        <v>#N/A</v>
      </c>
      <c r="AV8" t="e">
        <f>IF(VLOOKUP($A8,Days_Since_100!$H:$KU,AV$1+2,FALSE)=0,NA(),VLOOKUP($A8,Days_Since_100!$H:$KU,AV$1+2,FALSE))</f>
        <v>#N/A</v>
      </c>
      <c r="AW8" t="e">
        <f>IF(VLOOKUP($A8,Days_Since_100!$H:$KU,AW$1+2,FALSE)=0,NA(),VLOOKUP($A8,Days_Since_100!$H:$KU,AW$1+2,FALSE))</f>
        <v>#N/A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0.13707827119263616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9.1715314592084818E-2</v>
      </c>
      <c r="AL14" s="96">
        <f t="shared" si="10"/>
        <v>9.0234529788586482E-2</v>
      </c>
      <c r="AM14" s="96" t="e">
        <f t="shared" si="10"/>
        <v>#N/A</v>
      </c>
      <c r="AN14" s="96" t="e">
        <f t="shared" si="10"/>
        <v>#N/A</v>
      </c>
      <c r="AO14" s="96" t="e">
        <f t="shared" si="10"/>
        <v>#N/A</v>
      </c>
      <c r="AP14" s="96" t="e">
        <f t="shared" si="10"/>
        <v>#N/A</v>
      </c>
      <c r="AQ14" s="96" t="e">
        <f t="shared" si="10"/>
        <v>#N/A</v>
      </c>
      <c r="AR14" s="96" t="e">
        <f t="shared" si="10"/>
        <v>#N/A</v>
      </c>
      <c r="AS14" s="96" t="e">
        <f t="shared" si="10"/>
        <v>#N/A</v>
      </c>
      <c r="AT14" s="96" t="e">
        <f t="shared" si="10"/>
        <v>#N/A</v>
      </c>
      <c r="AU14" s="96" t="e">
        <f t="shared" si="10"/>
        <v>#N/A</v>
      </c>
      <c r="AV14" s="96" t="e">
        <f t="shared" si="10"/>
        <v>#N/A</v>
      </c>
      <c r="AW14" s="96" t="e">
        <f t="shared" si="10"/>
        <v>#N/A</v>
      </c>
      <c r="AX14" s="96" t="e">
        <f t="shared" si="10"/>
        <v>#N/A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0.41305338836984995</v>
      </c>
      <c r="W15" s="96">
        <f t="shared" ref="W15:W20" si="32">IF(W3=0,NA(),(W3/R3)^(1/5)-1)</f>
        <v>0.31346331024918306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0.22603326586275596</v>
      </c>
      <c r="AB15" s="96">
        <f t="shared" ref="AB15:AB20" si="37">IF(AB3=0,NA(),(AB3/W3)^(1/5)-1)</f>
        <v>0.21262973707291932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0.15984519538922326</v>
      </c>
      <c r="AF15" s="96">
        <f t="shared" ref="AF15:AF20" si="41">IF(AF3=0,NA(),(AF3/AA3)^(1/5)-1)</f>
        <v>0.14948410433924253</v>
      </c>
      <c r="AG15" s="96">
        <f t="shared" ref="AG15:AG20" si="42">IF(AG3=0,NA(),(AG3/AB3)^(1/5)-1)</f>
        <v>0.14357244879098197</v>
      </c>
      <c r="AH15" s="96">
        <f t="shared" ref="AH15:AH20" si="43">IF(AH3=0,NA(),(AH3/AC3)^(1/5)-1)</f>
        <v>0.13798888775589169</v>
      </c>
      <c r="AI15" s="96">
        <f t="shared" ref="AI15:AI20" si="44">IF(AI3=0,NA(),(AI3/AD3)^(1/5)-1)</f>
        <v>0.12365641466601129</v>
      </c>
      <c r="AJ15" s="96">
        <f t="shared" ref="AJ15:AJ20" si="45">IF(AJ3=0,NA(),(AJ3/AE3)^(1/5)-1)</f>
        <v>0.11436350188696354</v>
      </c>
      <c r="AK15" s="96">
        <f t="shared" ref="AK15:AK20" si="46">IF(AK3=0,NA(),(AK3/AF3)^(1/5)-1)</f>
        <v>0.10203334503639661</v>
      </c>
      <c r="AL15" s="96">
        <f t="shared" ref="AL15:AL20" si="47">IF(AL3=0,NA(),(AL3/AG3)^(1/5)-1)</f>
        <v>9.257323145645624E-2</v>
      </c>
      <c r="AM15" s="96">
        <f t="shared" ref="AM15:AM20" si="48">IF(AM3=0,NA(),(AM3/AH3)^(1/5)-1)</f>
        <v>8.3607789282131861E-2</v>
      </c>
      <c r="AN15" s="96">
        <f t="shared" ref="AN15:AN20" si="49">IF(AN3=0,NA(),(AN3/AI3)^(1/5)-1)</f>
        <v>8.055141838191715E-2</v>
      </c>
      <c r="AO15" s="96" t="e">
        <f t="shared" ref="AO15:AO20" si="50">IF(AO3=0,NA(),(AO3/AJ3)^(1/5)-1)</f>
        <v>#N/A</v>
      </c>
      <c r="AP15" s="96" t="e">
        <f t="shared" ref="AP15:AP20" si="51">IF(AP3=0,NA(),(AP3/AK3)^(1/5)-1)</f>
        <v>#N/A</v>
      </c>
      <c r="AQ15" s="96" t="e">
        <f t="shared" ref="AQ15:AQ20" si="52">IF(AQ3=0,NA(),(AQ3/AL3)^(1/5)-1)</f>
        <v>#N/A</v>
      </c>
      <c r="AR15" s="96" t="e">
        <f t="shared" ref="AR15:AR20" si="53">IF(AR3=0,NA(),(AR3/AM3)^(1/5)-1)</f>
        <v>#N/A</v>
      </c>
      <c r="AS15" s="96" t="e">
        <f t="shared" ref="AS15:AS20" si="54">IF(AS3=0,NA(),(AS3/AN3)^(1/5)-1)</f>
        <v>#N/A</v>
      </c>
      <c r="AT15" s="96" t="e">
        <f t="shared" ref="AT15:AT20" si="55">IF(AT3=0,NA(),(AT3/AO3)^(1/5)-1)</f>
        <v>#N/A</v>
      </c>
      <c r="AU15" s="96" t="e">
        <f t="shared" ref="AU15:AU20" si="56">IF(AU3=0,NA(),(AU3/AP3)^(1/5)-1)</f>
        <v>#N/A</v>
      </c>
      <c r="AV15" s="96" t="e">
        <f t="shared" ref="AV15:AV20" si="57">IF(AV3=0,NA(),(AV3/AQ3)^(1/5)-1)</f>
        <v>#N/A</v>
      </c>
      <c r="AW15" s="96" t="e">
        <f t="shared" ref="AW15:AW20" si="58">IF(AW3=0,NA(),(AW3/AR3)^(1/5)-1)</f>
        <v>#N/A</v>
      </c>
      <c r="AX15" s="96" t="e">
        <f t="shared" ref="AX15:AX20" si="59">IF(AX3=0,NA(),(AX3/AS3)^(1/5)-1)</f>
        <v>#N/A</v>
      </c>
      <c r="AY15" s="96" t="e">
        <f t="shared" ref="AY15:AY20" si="60">IF(AY3=0,NA(),(AY3/AT3)^(1/5)-1)</f>
        <v>#N/A</v>
      </c>
      <c r="AZ15" s="96" t="e">
        <f t="shared" ref="AZ15:AZ20" si="61">IF(AZ3=0,NA(),(AZ3/AU3)^(1/5)-1)</f>
        <v>#N/A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 t="e">
        <f t="shared" si="59"/>
        <v>#N/A</v>
      </c>
      <c r="AY16" s="96" t="e">
        <f t="shared" si="60"/>
        <v>#N/A</v>
      </c>
      <c r="AZ16" s="96" t="e">
        <f t="shared" si="61"/>
        <v>#N/A</v>
      </c>
      <c r="BA16" s="96" t="e">
        <f t="shared" si="62"/>
        <v>#N/A</v>
      </c>
      <c r="BB16" s="96" t="e">
        <f t="shared" si="63"/>
        <v>#N/A</v>
      </c>
      <c r="BC16" s="96" t="e">
        <f t="shared" si="64"/>
        <v>#N/A</v>
      </c>
      <c r="BD16" s="96" t="e">
        <f t="shared" si="65"/>
        <v>#N/A</v>
      </c>
      <c r="BE16" s="96" t="e">
        <f t="shared" si="66"/>
        <v>#N/A</v>
      </c>
      <c r="BF16" s="96" t="e">
        <f t="shared" si="67"/>
        <v>#N/A</v>
      </c>
      <c r="BG16" s="96" t="e">
        <f t="shared" si="68"/>
        <v>#N/A</v>
      </c>
      <c r="BH16" s="96" t="e">
        <f t="shared" si="69"/>
        <v>#N/A</v>
      </c>
      <c r="BI16" s="96" t="e">
        <f t="shared" si="70"/>
        <v>#N/A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 t="e">
        <f t="shared" si="91"/>
        <v>#N/A</v>
      </c>
      <c r="CE17" s="96" t="e">
        <f t="shared" si="92"/>
        <v>#N/A</v>
      </c>
      <c r="CF17" s="96" t="e">
        <f t="shared" si="93"/>
        <v>#N/A</v>
      </c>
      <c r="CG17" s="96" t="e">
        <f t="shared" si="94"/>
        <v>#N/A</v>
      </c>
      <c r="CH17" s="96" t="e">
        <f t="shared" si="95"/>
        <v>#N/A</v>
      </c>
      <c r="CI17" s="96" t="e">
        <f t="shared" si="96"/>
        <v>#N/A</v>
      </c>
      <c r="CJ17" s="96" t="e">
        <f t="shared" si="97"/>
        <v>#N/A</v>
      </c>
      <c r="CK17" s="96" t="e">
        <f t="shared" si="98"/>
        <v>#N/A</v>
      </c>
      <c r="CL17" s="96" t="e">
        <f t="shared" si="99"/>
        <v>#N/A</v>
      </c>
      <c r="CM17" s="96" t="e">
        <f t="shared" si="100"/>
        <v>#N/A</v>
      </c>
      <c r="CN17" s="96" t="e">
        <f t="shared" si="101"/>
        <v>#N/A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0.14998733138187892</v>
      </c>
      <c r="AL18" s="96">
        <f t="shared" si="47"/>
        <v>0.1216164557775985</v>
      </c>
      <c r="AM18" s="96">
        <f t="shared" si="48"/>
        <v>0.11374476776059361</v>
      </c>
      <c r="AN18" s="96">
        <f t="shared" si="49"/>
        <v>0.12928209247746358</v>
      </c>
      <c r="AO18" s="96">
        <f t="shared" si="50"/>
        <v>0.11814349726567563</v>
      </c>
      <c r="AP18" s="96">
        <f t="shared" si="51"/>
        <v>5.5082260828350771E-2</v>
      </c>
      <c r="AQ18" s="96">
        <f t="shared" si="52"/>
        <v>6.074493902738598E-2</v>
      </c>
      <c r="AR18" s="96" t="e">
        <f t="shared" si="53"/>
        <v>#N/A</v>
      </c>
      <c r="AS18" s="96" t="e">
        <f t="shared" si="54"/>
        <v>#N/A</v>
      </c>
      <c r="AT18" s="96" t="e">
        <f t="shared" si="55"/>
        <v>#N/A</v>
      </c>
      <c r="AU18" s="96" t="e">
        <f t="shared" si="56"/>
        <v>#N/A</v>
      </c>
      <c r="AV18" s="96" t="e">
        <f t="shared" si="57"/>
        <v>#N/A</v>
      </c>
      <c r="AW18" s="96" t="e">
        <f t="shared" si="58"/>
        <v>#N/A</v>
      </c>
      <c r="AX18" s="96" t="e">
        <f t="shared" si="59"/>
        <v>#N/A</v>
      </c>
      <c r="AY18" s="96" t="e">
        <f t="shared" si="60"/>
        <v>#N/A</v>
      </c>
      <c r="AZ18" s="96" t="e">
        <f t="shared" si="61"/>
        <v>#N/A</v>
      </c>
      <c r="BA18" s="96" t="e">
        <f t="shared" si="62"/>
        <v>#N/A</v>
      </c>
      <c r="BB18" s="96" t="e">
        <f t="shared" si="63"/>
        <v>#N/A</v>
      </c>
      <c r="BC18" s="96" t="e">
        <f t="shared" si="64"/>
        <v>#N/A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 t="e">
        <f t="shared" si="52"/>
        <v>#N/A</v>
      </c>
      <c r="AR19" s="96" t="e">
        <f t="shared" si="53"/>
        <v>#N/A</v>
      </c>
      <c r="AS19" s="96" t="e">
        <f t="shared" si="54"/>
        <v>#N/A</v>
      </c>
      <c r="AT19" s="96" t="e">
        <f t="shared" si="55"/>
        <v>#N/A</v>
      </c>
      <c r="AU19" s="96" t="e">
        <f t="shared" si="56"/>
        <v>#N/A</v>
      </c>
      <c r="AV19" s="96" t="e">
        <f t="shared" si="57"/>
        <v>#N/A</v>
      </c>
      <c r="AW19" s="96" t="e">
        <f t="shared" si="58"/>
        <v>#N/A</v>
      </c>
      <c r="AX19" s="96" t="e">
        <f t="shared" si="59"/>
        <v>#N/A</v>
      </c>
      <c r="AY19" s="96" t="e">
        <f t="shared" si="60"/>
        <v>#N/A</v>
      </c>
      <c r="AZ19" s="96" t="e">
        <f t="shared" si="61"/>
        <v>#N/A</v>
      </c>
      <c r="BA19" s="96" t="e">
        <f t="shared" si="62"/>
        <v>#N/A</v>
      </c>
      <c r="BB19" s="96" t="e">
        <f t="shared" si="63"/>
        <v>#N/A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 t="e">
        <f t="shared" si="51"/>
        <v>#N/A</v>
      </c>
      <c r="AQ20" s="96" t="e">
        <f t="shared" si="52"/>
        <v>#N/A</v>
      </c>
      <c r="AR20" s="96" t="e">
        <f t="shared" si="53"/>
        <v>#N/A</v>
      </c>
      <c r="AS20" s="96" t="e">
        <f t="shared" si="54"/>
        <v>#N/A</v>
      </c>
      <c r="AT20" s="96" t="e">
        <f t="shared" si="55"/>
        <v>#N/A</v>
      </c>
      <c r="AU20" s="96" t="e">
        <f t="shared" si="56"/>
        <v>#N/A</v>
      </c>
      <c r="AV20" s="96" t="e">
        <f t="shared" si="57"/>
        <v>#N/A</v>
      </c>
      <c r="AW20" s="96" t="e">
        <f t="shared" si="58"/>
        <v>#N/A</v>
      </c>
      <c r="AX20" s="96" t="e">
        <f t="shared" si="59"/>
        <v>#N/A</v>
      </c>
      <c r="AY20" s="96" t="e">
        <f t="shared" si="60"/>
        <v>#N/A</v>
      </c>
      <c r="AZ20" s="96" t="e">
        <f t="shared" si="61"/>
        <v>#N/A</v>
      </c>
      <c r="BA20" s="96" t="e">
        <f t="shared" si="62"/>
        <v>#N/A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627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0.1388889596315408</v>
      </c>
      <c r="AH25" s="96">
        <f t="shared" si="608"/>
        <v>0.13052135553362487</v>
      </c>
      <c r="AI25" s="96">
        <f t="shared" si="608"/>
        <v>0.11973208222916847</v>
      </c>
      <c r="AJ25" s="96">
        <f t="shared" si="608"/>
        <v>0.10638458621460505</v>
      </c>
      <c r="AK25" s="96">
        <f t="shared" si="608"/>
        <v>9.7458965714662282E-2</v>
      </c>
      <c r="AL25" s="96">
        <f t="shared" si="608"/>
        <v>9.299520917653907E-2</v>
      </c>
      <c r="AM25" s="96" t="e">
        <f t="shared" si="608"/>
        <v>#N/A</v>
      </c>
      <c r="AN25" s="96" t="e">
        <f t="shared" si="608"/>
        <v>#N/A</v>
      </c>
      <c r="AO25" s="96" t="e">
        <f t="shared" si="608"/>
        <v>#N/A</v>
      </c>
      <c r="AP25" s="96" t="e">
        <f t="shared" si="608"/>
        <v>#N/A</v>
      </c>
      <c r="AQ25" s="96" t="e">
        <f t="shared" si="608"/>
        <v>#N/A</v>
      </c>
      <c r="AR25" s="96" t="e">
        <f t="shared" si="608"/>
        <v>#N/A</v>
      </c>
      <c r="AS25" s="96" t="e">
        <f t="shared" si="608"/>
        <v>#N/A</v>
      </c>
      <c r="AT25" s="96" t="e">
        <f t="shared" si="608"/>
        <v>#N/A</v>
      </c>
      <c r="AU25" s="96" t="e">
        <f t="shared" si="608"/>
        <v>#N/A</v>
      </c>
      <c r="AV25" s="96" t="e">
        <f t="shared" si="608"/>
        <v>#N/A</v>
      </c>
      <c r="AW25" s="96" t="e">
        <f t="shared" si="608"/>
        <v>#N/A</v>
      </c>
      <c r="AX25" s="96" t="e">
        <f t="shared" si="608"/>
        <v>#N/A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0.40345096993370677</v>
      </c>
      <c r="W26" s="96">
        <f t="shared" si="843"/>
        <v>0.37205584073042924</v>
      </c>
      <c r="X26" s="96">
        <f t="shared" si="843"/>
        <v>0.3349325023135637</v>
      </c>
      <c r="Y26" s="96">
        <f t="shared" si="843"/>
        <v>0.2865024157821236</v>
      </c>
      <c r="Z26" s="96">
        <f t="shared" si="843"/>
        <v>0.26543550726277315</v>
      </c>
      <c r="AA26" s="96">
        <f t="shared" si="843"/>
        <v>0.24801965977647242</v>
      </c>
      <c r="AB26" s="96">
        <f t="shared" ref="AB26:AK31" si="844">AVERAGE(Z15:AB15)</f>
        <v>0.22964186254226901</v>
      </c>
      <c r="AC26" s="96">
        <f t="shared" si="844"/>
        <v>0.21198144462401824</v>
      </c>
      <c r="AD26" s="96">
        <f t="shared" si="844"/>
        <v>0.19513905892992031</v>
      </c>
      <c r="AE26" s="96">
        <f t="shared" si="844"/>
        <v>0.17754421170202161</v>
      </c>
      <c r="AF26" s="96">
        <f t="shared" si="844"/>
        <v>0.1616118028363093</v>
      </c>
      <c r="AG26" s="96">
        <f t="shared" si="844"/>
        <v>0.15096724950648258</v>
      </c>
      <c r="AH26" s="96">
        <f t="shared" si="844"/>
        <v>0.14368181362870538</v>
      </c>
      <c r="AI26" s="96">
        <f t="shared" si="844"/>
        <v>0.13507258373762832</v>
      </c>
      <c r="AJ26" s="96">
        <f t="shared" si="844"/>
        <v>0.12533626810295551</v>
      </c>
      <c r="AK26" s="96">
        <f t="shared" si="844"/>
        <v>0.11335108719645715</v>
      </c>
      <c r="AL26" s="96">
        <f t="shared" ref="AL26:AU31" si="845">AVERAGE(AJ15:AL15)</f>
        <v>0.10299002612660546</v>
      </c>
      <c r="AM26" s="96">
        <f t="shared" si="845"/>
        <v>9.2738121924994907E-2</v>
      </c>
      <c r="AN26" s="96">
        <f t="shared" si="845"/>
        <v>8.5577479706835088E-2</v>
      </c>
      <c r="AO26" s="96" t="e">
        <f t="shared" si="845"/>
        <v>#N/A</v>
      </c>
      <c r="AP26" s="96" t="e">
        <f t="shared" si="845"/>
        <v>#N/A</v>
      </c>
      <c r="AQ26" s="96" t="e">
        <f t="shared" si="845"/>
        <v>#N/A</v>
      </c>
      <c r="AR26" s="96" t="e">
        <f t="shared" si="845"/>
        <v>#N/A</v>
      </c>
      <c r="AS26" s="96" t="e">
        <f t="shared" si="845"/>
        <v>#N/A</v>
      </c>
      <c r="AT26" s="96" t="e">
        <f t="shared" si="845"/>
        <v>#N/A</v>
      </c>
      <c r="AU26" s="96" t="e">
        <f t="shared" si="845"/>
        <v>#N/A</v>
      </c>
      <c r="AV26" s="96" t="e">
        <f t="shared" ref="AV26:BE31" si="846">AVERAGE(AT15:AV15)</f>
        <v>#N/A</v>
      </c>
      <c r="AW26" s="96" t="e">
        <f t="shared" si="846"/>
        <v>#N/A</v>
      </c>
      <c r="AX26" s="96" t="e">
        <f t="shared" si="846"/>
        <v>#N/A</v>
      </c>
      <c r="AY26" s="96" t="e">
        <f t="shared" si="846"/>
        <v>#N/A</v>
      </c>
      <c r="AZ26" s="96" t="e">
        <f t="shared" si="846"/>
        <v>#N/A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 t="e">
        <f t="shared" si="846"/>
        <v>#N/A</v>
      </c>
      <c r="AY27" s="96" t="e">
        <f t="shared" si="846"/>
        <v>#N/A</v>
      </c>
      <c r="AZ27" s="96" t="e">
        <f t="shared" si="846"/>
        <v>#N/A</v>
      </c>
      <c r="BA27" s="96" t="e">
        <f t="shared" si="846"/>
        <v>#N/A</v>
      </c>
      <c r="BB27" s="96" t="e">
        <f t="shared" si="846"/>
        <v>#N/A</v>
      </c>
      <c r="BC27" s="96" t="e">
        <f t="shared" si="846"/>
        <v>#N/A</v>
      </c>
      <c r="BD27" s="96" t="e">
        <f t="shared" si="846"/>
        <v>#N/A</v>
      </c>
      <c r="BE27" s="96" t="e">
        <f t="shared" si="846"/>
        <v>#N/A</v>
      </c>
      <c r="BF27" s="96" t="e">
        <f t="shared" si="847"/>
        <v>#N/A</v>
      </c>
      <c r="BG27" s="96" t="e">
        <f t="shared" si="847"/>
        <v>#N/A</v>
      </c>
      <c r="BH27" s="96" t="e">
        <f t="shared" si="847"/>
        <v>#N/A</v>
      </c>
      <c r="BI27" s="96" t="e">
        <f t="shared" si="847"/>
        <v>#N/A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 t="e">
        <f t="shared" si="862"/>
        <v>#N/A</v>
      </c>
      <c r="CE28" s="96" t="e">
        <f t="shared" si="863"/>
        <v>#N/A</v>
      </c>
      <c r="CF28" s="96" t="e">
        <f t="shared" si="864"/>
        <v>#N/A</v>
      </c>
      <c r="CG28" s="96" t="e">
        <f t="shared" si="865"/>
        <v>#N/A</v>
      </c>
      <c r="CH28" s="96" t="e">
        <f t="shared" si="866"/>
        <v>#N/A</v>
      </c>
      <c r="CI28" s="96" t="e">
        <f t="shared" si="867"/>
        <v>#N/A</v>
      </c>
      <c r="CJ28" s="96" t="e">
        <f t="shared" si="868"/>
        <v>#N/A</v>
      </c>
      <c r="CK28" s="96" t="e">
        <f t="shared" si="869"/>
        <v>#N/A</v>
      </c>
      <c r="CL28" s="96" t="e">
        <f t="shared" si="870"/>
        <v>#N/A</v>
      </c>
      <c r="CM28" s="96" t="e">
        <f t="shared" si="871"/>
        <v>#N/A</v>
      </c>
      <c r="CN28" s="96" t="e">
        <f t="shared" si="872"/>
        <v>#N/A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0.11452389646797172</v>
      </c>
      <c r="AL29" s="96">
        <f t="shared" si="845"/>
        <v>0.12346588776565093</v>
      </c>
      <c r="AM29" s="96">
        <f t="shared" si="845"/>
        <v>0.12844951830669035</v>
      </c>
      <c r="AN29" s="96">
        <f t="shared" si="845"/>
        <v>0.12154777200521856</v>
      </c>
      <c r="AO29" s="96">
        <f t="shared" si="845"/>
        <v>0.12039011916791094</v>
      </c>
      <c r="AP29" s="96">
        <f t="shared" si="845"/>
        <v>0.10083595019049667</v>
      </c>
      <c r="AQ29" s="96">
        <f t="shared" si="845"/>
        <v>7.7990232373804133E-2</v>
      </c>
      <c r="AR29" s="96" t="e">
        <f t="shared" si="845"/>
        <v>#N/A</v>
      </c>
      <c r="AS29" s="96" t="e">
        <f t="shared" si="845"/>
        <v>#N/A</v>
      </c>
      <c r="AT29" s="96" t="e">
        <f t="shared" si="845"/>
        <v>#N/A</v>
      </c>
      <c r="AU29" s="96" t="e">
        <f t="shared" si="845"/>
        <v>#N/A</v>
      </c>
      <c r="AV29" s="96" t="e">
        <f t="shared" si="846"/>
        <v>#N/A</v>
      </c>
      <c r="AW29" s="96" t="e">
        <f t="shared" si="846"/>
        <v>#N/A</v>
      </c>
      <c r="AX29" s="96" t="e">
        <f t="shared" si="846"/>
        <v>#N/A</v>
      </c>
      <c r="AY29" s="96" t="e">
        <f t="shared" si="846"/>
        <v>#N/A</v>
      </c>
      <c r="AZ29" s="96" t="e">
        <f t="shared" si="846"/>
        <v>#N/A</v>
      </c>
      <c r="BA29" s="96" t="e">
        <f t="shared" si="846"/>
        <v>#N/A</v>
      </c>
      <c r="BB29" s="96" t="e">
        <f t="shared" si="846"/>
        <v>#N/A</v>
      </c>
      <c r="BC29" s="96" t="e">
        <f t="shared" si="846"/>
        <v>#N/A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 t="e">
        <f t="shared" si="845"/>
        <v>#N/A</v>
      </c>
      <c r="AR30" s="96" t="e">
        <f t="shared" si="845"/>
        <v>#N/A</v>
      </c>
      <c r="AS30" s="96" t="e">
        <f t="shared" si="845"/>
        <v>#N/A</v>
      </c>
      <c r="AT30" s="96" t="e">
        <f t="shared" si="845"/>
        <v>#N/A</v>
      </c>
      <c r="AU30" s="96" t="e">
        <f t="shared" si="845"/>
        <v>#N/A</v>
      </c>
      <c r="AV30" s="96" t="e">
        <f t="shared" si="846"/>
        <v>#N/A</v>
      </c>
      <c r="AW30" s="96" t="e">
        <f t="shared" si="846"/>
        <v>#N/A</v>
      </c>
      <c r="AX30" s="96" t="e">
        <f t="shared" si="846"/>
        <v>#N/A</v>
      </c>
      <c r="AY30" s="96" t="e">
        <f t="shared" si="846"/>
        <v>#N/A</v>
      </c>
      <c r="AZ30" s="96" t="e">
        <f t="shared" si="846"/>
        <v>#N/A</v>
      </c>
      <c r="BA30" s="96" t="e">
        <f t="shared" si="846"/>
        <v>#N/A</v>
      </c>
      <c r="BB30" s="96" t="e">
        <f t="shared" si="846"/>
        <v>#N/A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 t="e">
        <f t="shared" si="845"/>
        <v>#N/A</v>
      </c>
      <c r="AQ31" s="96" t="e">
        <f t="shared" si="845"/>
        <v>#N/A</v>
      </c>
      <c r="AR31" s="96" t="e">
        <f t="shared" si="845"/>
        <v>#N/A</v>
      </c>
      <c r="AS31" s="96" t="e">
        <f t="shared" si="845"/>
        <v>#N/A</v>
      </c>
      <c r="AT31" s="96" t="e">
        <f t="shared" si="845"/>
        <v>#N/A</v>
      </c>
      <c r="AU31" s="96" t="e">
        <f t="shared" si="845"/>
        <v>#N/A</v>
      </c>
      <c r="AV31" s="96" t="e">
        <f t="shared" si="846"/>
        <v>#N/A</v>
      </c>
      <c r="AW31" s="96" t="e">
        <f t="shared" si="846"/>
        <v>#N/A</v>
      </c>
      <c r="AX31" s="96" t="e">
        <f t="shared" si="846"/>
        <v>#N/A</v>
      </c>
      <c r="AY31" s="96" t="e">
        <f t="shared" si="846"/>
        <v>#N/A</v>
      </c>
      <c r="AZ31" s="96" t="e">
        <f t="shared" si="846"/>
        <v>#N/A</v>
      </c>
      <c r="BA31" s="96" t="e">
        <f t="shared" si="846"/>
        <v>#N/A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 t="e">
        <f>IF(VLOOKUP($A2,Deaths_since_10!$H:$KU,AG$1+2,FALSE)=0,NA(),VLOOKUP($A2,Deaths_since_10!$H:$KU,AG$1+2,FALSE))</f>
        <v>#N/A</v>
      </c>
      <c r="AH2" t="e">
        <f>IF(VLOOKUP($A2,Deaths_since_10!$H:$KU,AH$1+2,FALSE)=0,NA(),VLOOKUP($A2,Deaths_since_10!$H:$KU,AH$1+2,FALSE))</f>
        <v>#N/A</v>
      </c>
      <c r="AI2" t="e">
        <f>IF(VLOOKUP($A2,Deaths_since_10!$H:$KU,AI$1+2,FALSE)=0,NA(),VLOOKUP($A2,Deaths_since_10!$H:$KU,AI$1+2,FALSE))</f>
        <v>#N/A</v>
      </c>
      <c r="AJ2" t="e">
        <f>IF(VLOOKUP($A2,Deaths_since_10!$H:$KU,AJ$1+2,FALSE)=0,NA(),VLOOKUP($A2,Deaths_since_10!$H:$KU,AJ$1+2,FALSE))</f>
        <v>#N/A</v>
      </c>
      <c r="AK2" t="e">
        <f>IF(VLOOKUP($A2,Deaths_since_10!$H:$KU,AK$1+2,FALSE)=0,NA(),VLOOKUP($A2,Deaths_since_10!$H:$KU,AK$1+2,FALSE))</f>
        <v>#N/A</v>
      </c>
      <c r="AL2" t="e">
        <f>IF(VLOOKUP($A2,Deaths_since_10!$H:$KU,AL$1+2,FALSE)=0,NA(),VLOOKUP($A2,Deaths_since_10!$H:$KU,AL$1+2,FALSE))</f>
        <v>#N/A</v>
      </c>
      <c r="AM2" t="e">
        <f>IF(VLOOKUP($A2,Deaths_since_10!$H:$KU,AM$1+2,FALSE)=0,NA(),VLOOKUP($A2,Deaths_since_10!$H:$KU,AM$1+2,FALSE))</f>
        <v>#N/A</v>
      </c>
      <c r="AN2" t="e">
        <f>IF(VLOOKUP($A2,Deaths_since_10!$H:$KU,AN$1+2,FALSE)=0,NA(),VLOOKUP($A2,Deaths_since_10!$H:$KU,AN$1+2,FALSE))</f>
        <v>#N/A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12722</v>
      </c>
      <c r="AK3">
        <f>IF(VLOOKUP($A3,Deaths_since_10!$H:$KU,AK$1+2,FALSE)=0,NA(),VLOOKUP($A3,Deaths_since_10!$H:$KU,AK$1+2,FALSE))</f>
        <v>14695</v>
      </c>
      <c r="AL3">
        <f>IF(VLOOKUP($A3,Deaths_since_10!$H:$KU,AL$1+2,FALSE)=0,NA(),VLOOKUP($A3,Deaths_since_10!$H:$KU,AL$1+2,FALSE))</f>
        <v>16478</v>
      </c>
      <c r="AM3">
        <f>IF(VLOOKUP($A3,Deaths_since_10!$H:$KU,AM$1+2,FALSE)=0,NA(),VLOOKUP($A3,Deaths_since_10!$H:$KU,AM$1+2,FALSE))</f>
        <v>18586</v>
      </c>
      <c r="AN3" t="e">
        <f>IF(VLOOKUP($A3,Deaths_since_10!$H:$KU,AN$1+2,FALSE)=0,NA(),VLOOKUP($A3,Deaths_since_10!$H:$KU,AN$1+2,FALSE))</f>
        <v>#N/A</v>
      </c>
      <c r="AO3" t="e">
        <f>IF(VLOOKUP($A3,Deaths_since_10!$H:$KU,AO$1+2,FALSE)=0,NA(),VLOOKUP($A3,Deaths_since_10!$H:$KU,AO$1+2,FALSE))</f>
        <v>#N/A</v>
      </c>
      <c r="AP3" t="e">
        <f>IF(VLOOKUP($A3,Deaths_since_10!$H:$KU,AP$1+2,FALSE)=0,NA(),VLOOKUP($A3,Deaths_since_10!$H:$KU,AP$1+2,FALSE))</f>
        <v>#N/A</v>
      </c>
      <c r="AQ3" t="e">
        <f>IF(VLOOKUP($A3,Deaths_since_10!$H:$KU,AQ$1+2,FALSE)=0,NA(),VLOOKUP($A3,Deaths_since_10!$H:$KU,AQ$1+2,FALSE))</f>
        <v>#N/A</v>
      </c>
      <c r="AR3" t="e">
        <f>IF(VLOOKUP($A3,Deaths_since_10!$H:$KU,AR$1+2,FALSE)=0,NA(),VLOOKUP($A3,Deaths_since_10!$H:$KU,AR$1+2,FALSE))</f>
        <v>#N/A</v>
      </c>
      <c r="AS3" t="e">
        <f>IF(VLOOKUP($A3,Deaths_since_10!$H:$KU,AS$1+2,FALSE)=0,NA(),VLOOKUP($A3,Deaths_since_10!$H:$KU,AS$1+2,FALSE))</f>
        <v>#N/A</v>
      </c>
      <c r="AT3" t="e">
        <f>IF(VLOOKUP($A3,Deaths_since_10!$H:$KU,AT$1+2,FALSE)=0,NA(),VLOOKUP($A3,Deaths_since_10!$H:$KU,AT$1+2,FALSE))</f>
        <v>#N/A</v>
      </c>
      <c r="AU3" t="e">
        <f>IF(VLOOKUP($A3,Deaths_since_10!$H:$KU,AU$1+2,FALSE)=0,NA(),VLOOKUP($A3,Deaths_since_10!$H:$KU,AU$1+2,FALSE))</f>
        <v>#N/A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 t="e">
        <f>IF(VLOOKUP($A4,Deaths_since_10!$H:$KU,AV$1+2,FALSE)=0,NA(),VLOOKUP($A4,Deaths_since_10!$H:$KU,AV$1+2,FALSE))</f>
        <v>#N/A</v>
      </c>
      <c r="AW4" t="e">
        <f>IF(VLOOKUP($A4,Deaths_since_10!$H:$KU,AW$1+2,FALSE)=0,NA(),VLOOKUP($A4,Deaths_since_10!$H:$KU,AW$1+2,FALSE))</f>
        <v>#N/A</v>
      </c>
      <c r="AX4" t="e">
        <f>IF(VLOOKUP($A4,Deaths_since_10!$H:$KU,AX$1+2,FALSE)=0,NA(),VLOOKUP($A4,Deaths_since_10!$H:$KU,AX$1+2,FALSE))</f>
        <v>#N/A</v>
      </c>
      <c r="AY4" t="e">
        <f>IF(VLOOKUP($A4,Deaths_since_10!$H:$KU,AY$1+2,FALSE)=0,NA(),VLOOKUP($A4,Deaths_since_10!$H:$KU,AY$1+2,FALSE))</f>
        <v>#N/A</v>
      </c>
      <c r="AZ4" t="e">
        <f>IF(VLOOKUP($A4,Deaths_since_10!$H:$KU,AZ$1+2,FALSE)=0,NA(),VLOOKUP($A4,Deaths_since_10!$H:$KU,AZ$1+2,FALSE))</f>
        <v>#N/A</v>
      </c>
      <c r="BA4" t="e">
        <f>IF(VLOOKUP($A4,Deaths_since_10!$H:$KU,BA$1+2,FALSE)=0,NA(),VLOOKUP($A4,Deaths_since_10!$H:$KU,BA$1+2,FALSE))</f>
        <v>#N/A</v>
      </c>
      <c r="BB4" t="e">
        <f>IF(VLOOKUP($A4,Deaths_since_10!$H:$KU,BB$1+2,FALSE)=0,NA(),VLOOKUP($A4,Deaths_since_10!$H:$KU,BB$1+2,FALSE))</f>
        <v>#N/A</v>
      </c>
      <c r="BC4" t="e">
        <f>IF(VLOOKUP($A4,Deaths_since_10!$H:$KU,BC$1+2,FALSE)=0,NA(),VLOOKUP($A4,Deaths_since_10!$H:$KU,BC$1+2,FALSE))</f>
        <v>#N/A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 t="e">
        <f>IF(VLOOKUP($A5,Deaths_since_10!$H:$KU,CD$1+2,FALSE)=0,NA(),VLOOKUP($A5,Deaths_since_10!$H:$KU,CD$1+2,FALSE))</f>
        <v>#N/A</v>
      </c>
      <c r="CE5" t="e">
        <f>IF(VLOOKUP($A5,Deaths_since_10!$H:$KU,CE$1+2,FALSE)=0,NA(),VLOOKUP($A5,Deaths_since_10!$H:$KU,CE$1+2,FALSE))</f>
        <v>#N/A</v>
      </c>
      <c r="CF5" t="e">
        <f>IF(VLOOKUP($A5,Deaths_since_10!$H:$KU,CF$1+2,FALSE)=0,NA(),VLOOKUP($A5,Deaths_since_10!$H:$KU,CF$1+2,FALSE))</f>
        <v>#N/A</v>
      </c>
      <c r="CG5" t="e">
        <f>IF(VLOOKUP($A5,Deaths_since_10!$H:$KU,CG$1+2,FALSE)=0,NA(),VLOOKUP($A5,Deaths_since_10!$H:$KU,CG$1+2,FALSE))</f>
        <v>#N/A</v>
      </c>
      <c r="CH5" t="e">
        <f>IF(VLOOKUP($A5,Deaths_since_10!$H:$KU,CH$1+2,FALSE)=0,NA(),VLOOKUP($A5,Deaths_since_10!$H:$KU,CH$1+2,FALSE))</f>
        <v>#N/A</v>
      </c>
      <c r="CI5" t="e">
        <f>IF(VLOOKUP($A5,Deaths_since_10!$H:$KU,CI$1+2,FALSE)=0,NA(),VLOOKUP($A5,Deaths_since_10!$H:$KU,CI$1+2,FALSE))</f>
        <v>#N/A</v>
      </c>
      <c r="CJ5" t="e">
        <f>IF(VLOOKUP($A5,Deaths_since_10!$H:$KU,CJ$1+2,FALSE)=0,NA(),VLOOKUP($A5,Deaths_since_10!$H:$KU,CJ$1+2,FALSE))</f>
        <v>#N/A</v>
      </c>
      <c r="CK5" t="e">
        <f>IF(VLOOKUP($A5,Deaths_since_10!$H:$KU,CK$1+2,FALSE)=0,NA(),VLOOKUP($A5,Deaths_since_10!$H:$KU,CK$1+2,FALSE))</f>
        <v>#N/A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4043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 t="e">
        <f>IF(VLOOKUP($A6,Deaths_since_10!$H:$KU,AL$1+2,FALSE)=0,NA(),VLOOKUP($A6,Deaths_since_10!$H:$KU,AL$1+2,FALSE))</f>
        <v>#N/A</v>
      </c>
      <c r="AM6" t="e">
        <f>IF(VLOOKUP($A6,Deaths_since_10!$H:$KU,AM$1+2,FALSE)=0,NA(),VLOOKUP($A6,Deaths_since_10!$H:$KU,AM$1+2,FALSE))</f>
        <v>#N/A</v>
      </c>
      <c r="AN6" t="e">
        <f>IF(VLOOKUP($A6,Deaths_since_10!$H:$KU,AN$1+2,FALSE)=0,NA(),VLOOKUP($A6,Deaths_since_10!$H:$KU,AN$1+2,FALSE))</f>
        <v>#N/A</v>
      </c>
      <c r="AO6" t="e">
        <f>IF(VLOOKUP($A6,Deaths_since_10!$H:$KU,AO$1+2,FALSE)=0,NA(),VLOOKUP($A6,Deaths_since_10!$H:$KU,AO$1+2,FALSE))</f>
        <v>#N/A</v>
      </c>
      <c r="AP6" t="e">
        <f>IF(VLOOKUP($A6,Deaths_since_10!$H:$KU,AP$1+2,FALSE)=0,NA(),VLOOKUP($A6,Deaths_since_10!$H:$KU,AP$1+2,FALSE))</f>
        <v>#N/A</v>
      </c>
      <c r="AQ6" t="e">
        <f>IF(VLOOKUP($A6,Deaths_since_10!$H:$KU,AQ$1+2,FALSE)=0,NA(),VLOOKUP($A6,Deaths_since_10!$H:$KU,AQ$1+2,FALSE))</f>
        <v>#N/A</v>
      </c>
      <c r="AR6" t="e">
        <f>IF(VLOOKUP($A6,Deaths_since_10!$H:$KU,AR$1+2,FALSE)=0,NA(),VLOOKUP($A6,Deaths_since_10!$H:$KU,AR$1+2,FALSE))</f>
        <v>#N/A</v>
      </c>
      <c r="AS6" t="e">
        <f>IF(VLOOKUP($A6,Deaths_since_10!$H:$KU,AS$1+2,FALSE)=0,NA(),VLOOKUP($A6,Deaths_since_10!$H:$KU,AS$1+2,FALSE))</f>
        <v>#N/A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 t="e">
        <f>IF(VLOOKUP($A7,Deaths_since_10!$H:$KU,AD$1+2,FALSE)=0,NA(),VLOOKUP($A7,Deaths_since_10!$H:$KU,AD$1+2,FALSE))</f>
        <v>#N/A</v>
      </c>
      <c r="AE7" t="e">
        <f>IF(VLOOKUP($A7,Deaths_since_10!$H:$KU,AE$1+2,FALSE)=0,NA(),VLOOKUP($A7,Deaths_since_10!$H:$KU,AE$1+2,FALSE))</f>
        <v>#N/A</v>
      </c>
      <c r="AF7" t="e">
        <f>IF(VLOOKUP($A7,Deaths_since_10!$H:$KU,AF$1+2,FALSE)=0,NA(),VLOOKUP($A7,Deaths_since_10!$H:$KU,AF$1+2,FALSE))</f>
        <v>#N/A</v>
      </c>
      <c r="AG7" t="e">
        <f>IF(VLOOKUP($A7,Deaths_since_10!$H:$KU,AG$1+2,FALSE)=0,NA(),VLOOKUP($A7,Deaths_since_10!$H:$KU,AG$1+2,FALSE))</f>
        <v>#N/A</v>
      </c>
      <c r="AH7" t="e">
        <f>IF(VLOOKUP($A7,Deaths_since_10!$H:$KU,AH$1+2,FALSE)=0,NA(),VLOOKUP($A7,Deaths_since_10!$H:$KU,AH$1+2,FALSE))</f>
        <v>#N/A</v>
      </c>
      <c r="AI7" t="e">
        <f>IF(VLOOKUP($A7,Deaths_since_10!$H:$KU,AI$1+2,FALSE)=0,NA(),VLOOKUP($A7,Deaths_since_10!$H:$KU,AI$1+2,FALSE))</f>
        <v>#N/A</v>
      </c>
      <c r="AJ7" t="e">
        <f>IF(VLOOKUP($A7,Deaths_since_10!$H:$KU,AJ$1+2,FALSE)=0,NA(),VLOOKUP($A7,Deaths_since_10!$H:$KU,AJ$1+2,FALSE))</f>
        <v>#N/A</v>
      </c>
      <c r="AK7" t="e">
        <f>IF(VLOOKUP($A7,Deaths_since_10!$H:$KU,AK$1+2,FALSE)=0,NA(),VLOOKUP($A7,Deaths_since_10!$H:$KU,AK$1+2,FALSE))</f>
        <v>#N/A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 t="e">
        <f>IF(VLOOKUP($A8,Deaths_since_10!$H:$KU,AK$1+2,FALSE)=0,NA(),VLOOKUP($A8,Deaths_since_10!$H:$KU,AK$1+2,FALSE))</f>
        <v>#N/A</v>
      </c>
      <c r="AL8" t="e">
        <f>IF(VLOOKUP($A8,Deaths_since_10!$H:$KU,AL$1+2,FALSE)=0,NA(),VLOOKUP($A8,Deaths_since_10!$H:$KU,AL$1+2,FALSE))</f>
        <v>#N/A</v>
      </c>
      <c r="AM8" t="e">
        <f>IF(VLOOKUP($A8,Deaths_since_10!$H:$KU,AM$1+2,FALSE)=0,NA(),VLOOKUP($A8,Deaths_since_10!$H:$KU,AM$1+2,FALSE))</f>
        <v>#N/A</v>
      </c>
      <c r="AN8" t="e">
        <f>IF(VLOOKUP($A8,Deaths_since_10!$H:$KU,AN$1+2,FALSE)=0,NA(),VLOOKUP($A8,Deaths_since_10!$H:$KU,AN$1+2,FALSE))</f>
        <v>#N/A</v>
      </c>
      <c r="AO8" t="e">
        <f>IF(VLOOKUP($A8,Deaths_since_10!$H:$KU,AO$1+2,FALSE)=0,NA(),VLOOKUP($A8,Deaths_since_10!$H:$KU,AO$1+2,FALSE))</f>
        <v>#N/A</v>
      </c>
      <c r="AP8" t="e">
        <f>IF(VLOOKUP($A8,Deaths_since_10!$H:$KU,AP$1+2,FALSE)=0,NA(),VLOOKUP($A8,Deaths_since_10!$H:$KU,AP$1+2,FALSE))</f>
        <v>#N/A</v>
      </c>
      <c r="AQ8" t="e">
        <f>IF(VLOOKUP($A8,Deaths_since_10!$H:$KU,AQ$1+2,FALSE)=0,NA(),VLOOKUP($A8,Deaths_since_10!$H:$KU,AQ$1+2,FALSE))</f>
        <v>#N/A</v>
      </c>
      <c r="AR8" t="e">
        <f>IF(VLOOKUP($A8,Deaths_since_10!$H:$KU,AR$1+2,FALSE)=0,NA(),VLOOKUP($A8,Deaths_since_10!$H:$KU,AR$1+2,FALSE))</f>
        <v>#N/A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 t="e">
        <f t="shared" si="302"/>
        <v>#N/A</v>
      </c>
      <c r="AH14" s="96" t="e">
        <f t="shared" si="302"/>
        <v>#N/A</v>
      </c>
      <c r="AI14" s="96" t="e">
        <f t="shared" si="302"/>
        <v>#N/A</v>
      </c>
      <c r="AJ14" s="96" t="e">
        <f t="shared" si="302"/>
        <v>#N/A</v>
      </c>
      <c r="AK14" s="96" t="e">
        <f t="shared" si="302"/>
        <v>#N/A</v>
      </c>
      <c r="AL14" s="96" t="e">
        <f t="shared" si="302"/>
        <v>#N/A</v>
      </c>
      <c r="AM14" s="96" t="e">
        <f t="shared" si="302"/>
        <v>#N/A</v>
      </c>
      <c r="AN14" s="96" t="e">
        <f t="shared" si="302"/>
        <v>#N/A</v>
      </c>
      <c r="AO14" s="96" t="e">
        <f t="shared" si="302"/>
        <v>#N/A</v>
      </c>
      <c r="AP14" s="96" t="e">
        <f t="shared" si="302"/>
        <v>#N/A</v>
      </c>
      <c r="AQ14" s="96" t="e">
        <f t="shared" si="302"/>
        <v>#N/A</v>
      </c>
      <c r="AR14" s="96" t="e">
        <f t="shared" si="302"/>
        <v>#N/A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0.26218855898130644</v>
      </c>
      <c r="AD15" s="96">
        <f t="shared" ref="AD15:AD20" si="331">(AD3/Y3)^(1/5)-1</f>
        <v>0.24646548222927467</v>
      </c>
      <c r="AE15" s="96">
        <f t="shared" ref="AE15:AE20" si="332">(AE3/Z3)^(1/5)-1</f>
        <v>0.23943695588837666</v>
      </c>
      <c r="AF15" s="96">
        <f t="shared" ref="AF15:AF20" si="333">(AF3/AA3)^(1/5)-1</f>
        <v>0.23497639490024569</v>
      </c>
      <c r="AG15" s="96">
        <f t="shared" ref="AG15:AG20" si="334">(AG3/AB3)^(1/5)-1</f>
        <v>0.23067469507702443</v>
      </c>
      <c r="AH15" s="96">
        <f t="shared" ref="AH15:AH20" si="335">(AH3/AC3)^(1/5)-1</f>
        <v>0.199544836264687</v>
      </c>
      <c r="AI15" s="96">
        <f t="shared" ref="AI15:AI20" si="336">(AI3/AD3)^(1/5)-1</f>
        <v>0.177826417127255</v>
      </c>
      <c r="AJ15" s="96">
        <f t="shared" ref="AJ15:AJ20" si="337">(AJ3/AE3)^(1/5)-1</f>
        <v>0.16508805263335669</v>
      </c>
      <c r="AK15" s="96">
        <f t="shared" ref="AK15:AK20" si="338">(AK3/AF3)^(1/5)-1</f>
        <v>0.1570215062810203</v>
      </c>
      <c r="AL15" s="96">
        <f t="shared" ref="AL15:AL20" si="339">(AL3/AG3)^(1/5)-1</f>
        <v>0.14407024397433976</v>
      </c>
      <c r="AM15" s="96">
        <f t="shared" ref="AM15:AM20" si="340">(AM3/AH3)^(1/5)-1</f>
        <v>0.14080443693922517</v>
      </c>
      <c r="AN15" s="96" t="e">
        <f t="shared" ref="AN15:AN20" si="341">(AN3/AI3)^(1/5)-1</f>
        <v>#N/A</v>
      </c>
      <c r="AO15" s="96" t="e">
        <f t="shared" ref="AO15:AO20" si="342">(AO3/AJ3)^(1/5)-1</f>
        <v>#N/A</v>
      </c>
      <c r="AP15" s="96" t="e">
        <f t="shared" ref="AP15:AP20" si="343">(AP3/AK3)^(1/5)-1</f>
        <v>#N/A</v>
      </c>
      <c r="AQ15" s="96" t="e">
        <f t="shared" ref="AQ15:AQ20" si="344">(AQ3/AL3)^(1/5)-1</f>
        <v>#N/A</v>
      </c>
      <c r="AR15" s="96" t="e">
        <f t="shared" ref="AR15:AR20" si="345">(AR3/AM3)^(1/5)-1</f>
        <v>#N/A</v>
      </c>
      <c r="AS15" s="96" t="e">
        <f t="shared" ref="AS15:AS20" si="346">(AS3/AN3)^(1/5)-1</f>
        <v>#N/A</v>
      </c>
      <c r="AT15" s="96" t="e">
        <f t="shared" ref="AT15:AT20" si="347">(AT3/AO3)^(1/5)-1</f>
        <v>#N/A</v>
      </c>
      <c r="AU15" s="96" t="e">
        <f t="shared" ref="AU15:AU20" si="348">(AU3/AP3)^(1/5)-1</f>
        <v>#N/A</v>
      </c>
      <c r="AV15" s="96" t="e">
        <f t="shared" ref="AV15:AV20" si="349">(AV3/AQ3)^(1/5)-1</f>
        <v>#N/A</v>
      </c>
      <c r="AW15" s="96" t="e">
        <f t="shared" ref="AW15:AW20" si="350">(AW3/AR3)^(1/5)-1</f>
        <v>#N/A</v>
      </c>
      <c r="AX15" s="96" t="e">
        <f t="shared" ref="AX15:AX20" si="351">(AX3/AS3)^(1/5)-1</f>
        <v>#N/A</v>
      </c>
      <c r="AY15" s="96" t="e">
        <f t="shared" ref="AY15:AY20" si="352">(AY3/AT3)^(1/5)-1</f>
        <v>#N/A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 t="e">
        <f t="shared" si="349"/>
        <v>#N/A</v>
      </c>
      <c r="AW16" s="96" t="e">
        <f t="shared" si="350"/>
        <v>#N/A</v>
      </c>
      <c r="AX16" s="96" t="e">
        <f t="shared" si="351"/>
        <v>#N/A</v>
      </c>
      <c r="AY16" s="96" t="e">
        <f t="shared" si="352"/>
        <v>#N/A</v>
      </c>
      <c r="AZ16" s="96" t="e">
        <f t="shared" si="353"/>
        <v>#N/A</v>
      </c>
      <c r="BA16" s="96" t="e">
        <f t="shared" si="354"/>
        <v>#N/A</v>
      </c>
      <c r="BB16" s="96" t="e">
        <f t="shared" si="355"/>
        <v>#N/A</v>
      </c>
      <c r="BC16" s="96" t="e">
        <f t="shared" si="356"/>
        <v>#N/A</v>
      </c>
      <c r="BD16" s="96" t="e">
        <f t="shared" si="357"/>
        <v>#N/A</v>
      </c>
      <c r="BE16" s="96" t="e">
        <f t="shared" si="358"/>
        <v>#N/A</v>
      </c>
      <c r="BF16" s="96" t="e">
        <f t="shared" si="359"/>
        <v>#N/A</v>
      </c>
      <c r="BG16" s="96" t="e">
        <f t="shared" si="360"/>
        <v>#N/A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 t="e">
        <f t="shared" si="383"/>
        <v>#N/A</v>
      </c>
      <c r="CE17" s="96" t="e">
        <f t="shared" si="384"/>
        <v>#N/A</v>
      </c>
      <c r="CF17" s="96" t="e">
        <f t="shared" si="385"/>
        <v>#N/A</v>
      </c>
      <c r="CG17" s="96" t="e">
        <f t="shared" si="386"/>
        <v>#N/A</v>
      </c>
      <c r="CH17" s="96" t="e">
        <f t="shared" si="387"/>
        <v>#N/A</v>
      </c>
      <c r="CI17" s="96" t="e">
        <f t="shared" si="388"/>
        <v>#N/A</v>
      </c>
      <c r="CJ17" s="96" t="e">
        <f t="shared" si="389"/>
        <v>#N/A</v>
      </c>
      <c r="CK17" s="96" t="e">
        <f t="shared" si="390"/>
        <v>#N/A</v>
      </c>
      <c r="CL17" s="96" t="e">
        <f t="shared" si="391"/>
        <v>#N/A</v>
      </c>
      <c r="CM17" s="96" t="e">
        <f t="shared" si="392"/>
        <v>#N/A</v>
      </c>
      <c r="CN17" s="96" t="e">
        <f t="shared" si="393"/>
        <v>#N/A</v>
      </c>
      <c r="CO17" s="96" t="e">
        <f t="shared" si="394"/>
        <v>#N/A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0.15150316313614076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0.17163039068852326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 t="e">
        <f t="shared" si="339"/>
        <v>#N/A</v>
      </c>
      <c r="AM18" s="96" t="e">
        <f t="shared" si="340"/>
        <v>#N/A</v>
      </c>
      <c r="AN18" s="96" t="e">
        <f t="shared" si="341"/>
        <v>#N/A</v>
      </c>
      <c r="AO18" s="96" t="e">
        <f t="shared" si="342"/>
        <v>#N/A</v>
      </c>
      <c r="AP18" s="96" t="e">
        <f t="shared" si="343"/>
        <v>#N/A</v>
      </c>
      <c r="AQ18" s="96" t="e">
        <f t="shared" si="344"/>
        <v>#N/A</v>
      </c>
      <c r="AR18" s="96" t="e">
        <f t="shared" si="345"/>
        <v>#N/A</v>
      </c>
      <c r="AS18" s="96" t="e">
        <f t="shared" si="346"/>
        <v>#N/A</v>
      </c>
      <c r="AT18" s="96" t="e">
        <f t="shared" si="347"/>
        <v>#N/A</v>
      </c>
      <c r="AU18" s="96" t="e">
        <f t="shared" si="348"/>
        <v>#N/A</v>
      </c>
      <c r="AV18" s="96" t="e">
        <f t="shared" si="349"/>
        <v>#N/A</v>
      </c>
      <c r="AW18" s="96" t="e">
        <f t="shared" si="350"/>
        <v>#N/A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 t="e">
        <f t="shared" si="331"/>
        <v>#N/A</v>
      </c>
      <c r="AE19" s="96" t="e">
        <f t="shared" si="332"/>
        <v>#N/A</v>
      </c>
      <c r="AF19" s="96" t="e">
        <f t="shared" si="333"/>
        <v>#N/A</v>
      </c>
      <c r="AG19" s="96" t="e">
        <f t="shared" si="334"/>
        <v>#N/A</v>
      </c>
      <c r="AH19" s="96" t="e">
        <f t="shared" si="335"/>
        <v>#N/A</v>
      </c>
      <c r="AI19" s="96" t="e">
        <f t="shared" si="336"/>
        <v>#N/A</v>
      </c>
      <c r="AJ19" s="96" t="e">
        <f t="shared" si="337"/>
        <v>#N/A</v>
      </c>
      <c r="AK19" s="96" t="e">
        <f t="shared" si="338"/>
        <v>#N/A</v>
      </c>
      <c r="AL19" s="96" t="e">
        <f t="shared" si="339"/>
        <v>#N/A</v>
      </c>
      <c r="AM19" s="96" t="e">
        <f t="shared" si="340"/>
        <v>#N/A</v>
      </c>
      <c r="AN19" s="96" t="e">
        <f t="shared" si="341"/>
        <v>#N/A</v>
      </c>
      <c r="AO19" s="96" t="e">
        <f t="shared" si="342"/>
        <v>#N/A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 t="e">
        <f t="shared" si="338"/>
        <v>#N/A</v>
      </c>
      <c r="AL20" s="96" t="e">
        <f t="shared" si="339"/>
        <v>#N/A</v>
      </c>
      <c r="AM20" s="96" t="e">
        <f t="shared" si="340"/>
        <v>#N/A</v>
      </c>
      <c r="AN20" s="96" t="e">
        <f t="shared" si="341"/>
        <v>#N/A</v>
      </c>
      <c r="AO20" s="96" t="e">
        <f t="shared" si="342"/>
        <v>#N/A</v>
      </c>
      <c r="AP20" s="96" t="e">
        <f t="shared" si="343"/>
        <v>#N/A</v>
      </c>
      <c r="AQ20" s="96" t="e">
        <f t="shared" si="344"/>
        <v>#N/A</v>
      </c>
      <c r="AR20" s="96" t="e">
        <f t="shared" si="345"/>
        <v>#N/A</v>
      </c>
      <c r="AS20" s="96" t="e">
        <f t="shared" si="346"/>
        <v>#N/A</v>
      </c>
      <c r="AT20" s="96" t="e">
        <f t="shared" si="347"/>
        <v>#N/A</v>
      </c>
      <c r="AU20" s="96" t="e">
        <f t="shared" si="348"/>
        <v>#N/A</v>
      </c>
      <c r="AV20" s="96" t="e">
        <f t="shared" si="349"/>
        <v>#N/A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628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 t="e">
        <f t="shared" si="899"/>
        <v>#N/A</v>
      </c>
      <c r="AH25" s="96" t="e">
        <f t="shared" si="899"/>
        <v>#N/A</v>
      </c>
      <c r="AI25" s="96" t="e">
        <f t="shared" si="899"/>
        <v>#N/A</v>
      </c>
      <c r="AJ25" s="96" t="e">
        <f t="shared" si="899"/>
        <v>#N/A</v>
      </c>
      <c r="AK25" s="96" t="e">
        <f t="shared" si="899"/>
        <v>#N/A</v>
      </c>
      <c r="AL25" s="96" t="e">
        <f t="shared" si="899"/>
        <v>#N/A</v>
      </c>
      <c r="AM25" s="96" t="e">
        <f t="shared" si="899"/>
        <v>#N/A</v>
      </c>
      <c r="AN25" s="96" t="e">
        <f t="shared" si="899"/>
        <v>#N/A</v>
      </c>
      <c r="AO25" s="96" t="e">
        <f t="shared" si="899"/>
        <v>#N/A</v>
      </c>
      <c r="AP25" s="96" t="e">
        <f t="shared" si="899"/>
        <v>#N/A</v>
      </c>
      <c r="AQ25" s="96" t="e">
        <f t="shared" si="899"/>
        <v>#N/A</v>
      </c>
      <c r="AR25" s="96" t="e">
        <f t="shared" si="899"/>
        <v>#N/A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0.26845324985504943</v>
      </c>
      <c r="AD26" s="96">
        <f t="shared" si="899"/>
        <v>0.25583542813827931</v>
      </c>
      <c r="AE26" s="96">
        <f t="shared" si="899"/>
        <v>0.2493636656996526</v>
      </c>
      <c r="AF26" s="96">
        <f t="shared" si="899"/>
        <v>0.24029294433929901</v>
      </c>
      <c r="AG26" s="96">
        <f t="shared" si="899"/>
        <v>0.23502934862188227</v>
      </c>
      <c r="AH26" s="96">
        <f t="shared" si="899"/>
        <v>0.2217319754139857</v>
      </c>
      <c r="AI26" s="96">
        <f t="shared" si="899"/>
        <v>0.2026819828229888</v>
      </c>
      <c r="AJ26" s="96">
        <f t="shared" si="899"/>
        <v>0.18081976867509955</v>
      </c>
      <c r="AK26" s="96">
        <f t="shared" si="899"/>
        <v>0.16664532534721066</v>
      </c>
      <c r="AL26" s="96">
        <f t="shared" si="899"/>
        <v>0.15539326762957226</v>
      </c>
      <c r="AM26" s="96">
        <f t="shared" si="899"/>
        <v>0.14729872906486174</v>
      </c>
      <c r="AN26" s="96" t="e">
        <f t="shared" si="899"/>
        <v>#N/A</v>
      </c>
      <c r="AO26" s="96" t="e">
        <f t="shared" si="899"/>
        <v>#N/A</v>
      </c>
      <c r="AP26" s="96" t="e">
        <f t="shared" si="899"/>
        <v>#N/A</v>
      </c>
      <c r="AQ26" s="96" t="e">
        <f t="shared" si="899"/>
        <v>#N/A</v>
      </c>
      <c r="AR26" s="96" t="e">
        <f t="shared" si="899"/>
        <v>#N/A</v>
      </c>
      <c r="AS26" s="96" t="e">
        <f t="shared" si="899"/>
        <v>#N/A</v>
      </c>
      <c r="AT26" s="96" t="e">
        <f t="shared" si="899"/>
        <v>#N/A</v>
      </c>
      <c r="AU26" s="96" t="e">
        <f t="shared" si="899"/>
        <v>#N/A</v>
      </c>
      <c r="AV26" s="96" t="e">
        <f t="shared" si="899"/>
        <v>#N/A</v>
      </c>
      <c r="AW26" s="96" t="e">
        <f t="shared" si="899"/>
        <v>#N/A</v>
      </c>
      <c r="AX26" s="96" t="e">
        <f t="shared" si="899"/>
        <v>#N/A</v>
      </c>
      <c r="AY26" s="96" t="e">
        <f t="shared" si="899"/>
        <v>#N/A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 t="e">
        <f t="shared" si="899"/>
        <v>#N/A</v>
      </c>
      <c r="AW27" s="96" t="e">
        <f t="shared" si="899"/>
        <v>#N/A</v>
      </c>
      <c r="AX27" s="96" t="e">
        <f t="shared" si="899"/>
        <v>#N/A</v>
      </c>
      <c r="AY27" s="96" t="e">
        <f t="shared" si="899"/>
        <v>#N/A</v>
      </c>
      <c r="AZ27" s="96" t="e">
        <f t="shared" si="899"/>
        <v>#N/A</v>
      </c>
      <c r="BA27" s="96" t="e">
        <f t="shared" si="899"/>
        <v>#N/A</v>
      </c>
      <c r="BB27" s="96" t="e">
        <f t="shared" si="899"/>
        <v>#N/A</v>
      </c>
      <c r="BC27" s="96" t="e">
        <f t="shared" si="899"/>
        <v>#N/A</v>
      </c>
      <c r="BD27" s="96" t="e">
        <f t="shared" si="899"/>
        <v>#N/A</v>
      </c>
      <c r="BE27" s="96" t="e">
        <f t="shared" si="899"/>
        <v>#N/A</v>
      </c>
      <c r="BF27" s="96" t="e">
        <f t="shared" si="899"/>
        <v>#N/A</v>
      </c>
      <c r="BG27" s="96" t="e">
        <f t="shared" si="899"/>
        <v>#N/A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 t="e">
        <f t="shared" si="920"/>
        <v>#N/A</v>
      </c>
      <c r="CE28" s="96" t="e">
        <f t="shared" si="921"/>
        <v>#N/A</v>
      </c>
      <c r="CF28" s="96" t="e">
        <f t="shared" si="922"/>
        <v>#N/A</v>
      </c>
      <c r="CG28" s="96" t="e">
        <f t="shared" si="923"/>
        <v>#N/A</v>
      </c>
      <c r="CH28" s="96" t="e">
        <f t="shared" si="924"/>
        <v>#N/A</v>
      </c>
      <c r="CI28" s="96" t="e">
        <f t="shared" si="925"/>
        <v>#N/A</v>
      </c>
      <c r="CJ28" s="96" t="e">
        <f t="shared" si="926"/>
        <v>#N/A</v>
      </c>
      <c r="CK28" s="96" t="e">
        <f t="shared" si="927"/>
        <v>#N/A</v>
      </c>
      <c r="CL28" s="96" t="e">
        <f t="shared" si="928"/>
        <v>#N/A</v>
      </c>
      <c r="CM28" s="96" t="e">
        <f t="shared" si="929"/>
        <v>#N/A</v>
      </c>
      <c r="CN28" s="96" t="e">
        <f t="shared" si="930"/>
        <v>#N/A</v>
      </c>
      <c r="CO28" s="96" t="e">
        <f t="shared" si="931"/>
        <v>#N/A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0.16257958396423269</v>
      </c>
      <c r="AC29" s="96">
        <f t="shared" si="1139"/>
        <v>0.16451900409310513</v>
      </c>
      <c r="AD29" s="96">
        <f t="shared" si="1139"/>
        <v>0.17888349122783689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0.18436401314356821</v>
      </c>
      <c r="AH29" s="96">
        <f t="shared" si="1139"/>
        <v>0.16363060308592914</v>
      </c>
      <c r="AI29" s="96">
        <f t="shared" si="1139"/>
        <v>0.13950113378327167</v>
      </c>
      <c r="AJ29" s="96">
        <f t="shared" si="1139"/>
        <v>0.11580450067353569</v>
      </c>
      <c r="AK29" s="96">
        <f t="shared" si="1139"/>
        <v>0.10385389415584749</v>
      </c>
      <c r="AL29" s="96" t="e">
        <f t="shared" si="1139"/>
        <v>#N/A</v>
      </c>
      <c r="AM29" s="96" t="e">
        <f t="shared" si="1139"/>
        <v>#N/A</v>
      </c>
      <c r="AN29" s="96" t="e">
        <f t="shared" si="1139"/>
        <v>#N/A</v>
      </c>
      <c r="AO29" s="96" t="e">
        <f t="shared" si="1139"/>
        <v>#N/A</v>
      </c>
      <c r="AP29" s="96" t="e">
        <f t="shared" si="1139"/>
        <v>#N/A</v>
      </c>
      <c r="AQ29" s="96" t="e">
        <f t="shared" si="1139"/>
        <v>#N/A</v>
      </c>
      <c r="AR29" s="96" t="e">
        <f t="shared" si="1139"/>
        <v>#N/A</v>
      </c>
      <c r="AS29" s="96" t="e">
        <f t="shared" si="1139"/>
        <v>#N/A</v>
      </c>
      <c r="AT29" s="96" t="e">
        <f t="shared" si="1139"/>
        <v>#N/A</v>
      </c>
      <c r="AU29" s="96" t="e">
        <f t="shared" si="1139"/>
        <v>#N/A</v>
      </c>
      <c r="AV29" s="96" t="e">
        <f t="shared" si="1139"/>
        <v>#N/A</v>
      </c>
      <c r="AW29" s="96" t="e">
        <f t="shared" si="1139"/>
        <v>#N/A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 t="e">
        <f t="shared" si="1139"/>
        <v>#N/A</v>
      </c>
      <c r="AE30" s="96" t="e">
        <f t="shared" si="1139"/>
        <v>#N/A</v>
      </c>
      <c r="AF30" s="96" t="e">
        <f t="shared" si="1139"/>
        <v>#N/A</v>
      </c>
      <c r="AG30" s="96" t="e">
        <f t="shared" si="1139"/>
        <v>#N/A</v>
      </c>
      <c r="AH30" s="96" t="e">
        <f t="shared" si="1139"/>
        <v>#N/A</v>
      </c>
      <c r="AI30" s="96" t="e">
        <f t="shared" si="1139"/>
        <v>#N/A</v>
      </c>
      <c r="AJ30" s="96" t="e">
        <f t="shared" si="1139"/>
        <v>#N/A</v>
      </c>
      <c r="AK30" s="96" t="e">
        <f t="shared" si="1139"/>
        <v>#N/A</v>
      </c>
      <c r="AL30" s="96" t="e">
        <f t="shared" si="1139"/>
        <v>#N/A</v>
      </c>
      <c r="AM30" s="96" t="e">
        <f t="shared" si="1139"/>
        <v>#N/A</v>
      </c>
      <c r="AN30" s="96" t="e">
        <f t="shared" si="1139"/>
        <v>#N/A</v>
      </c>
      <c r="AO30" s="96" t="e">
        <f t="shared" si="1139"/>
        <v>#N/A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 t="e">
        <f t="shared" si="1139"/>
        <v>#N/A</v>
      </c>
      <c r="AL31" s="96" t="e">
        <f t="shared" si="1139"/>
        <v>#N/A</v>
      </c>
      <c r="AM31" s="96" t="e">
        <f t="shared" si="1139"/>
        <v>#N/A</v>
      </c>
      <c r="AN31" s="96" t="e">
        <f t="shared" si="1139"/>
        <v>#N/A</v>
      </c>
      <c r="AO31" s="96" t="e">
        <f t="shared" si="1139"/>
        <v>#N/A</v>
      </c>
      <c r="AP31" s="96" t="e">
        <f t="shared" si="1139"/>
        <v>#N/A</v>
      </c>
      <c r="AQ31" s="96" t="e">
        <f t="shared" si="1139"/>
        <v>#N/A</v>
      </c>
      <c r="AR31" s="96" t="e">
        <f t="shared" si="1139"/>
        <v>#N/A</v>
      </c>
      <c r="AS31" s="96" t="e">
        <f t="shared" si="1139"/>
        <v>#N/A</v>
      </c>
      <c r="AT31" s="96" t="e">
        <f t="shared" si="1139"/>
        <v>#N/A</v>
      </c>
      <c r="AU31" s="96" t="e">
        <f t="shared" si="1139"/>
        <v>#N/A</v>
      </c>
      <c r="AV31" s="96" t="e">
        <f t="shared" si="1139"/>
        <v>#N/A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619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1685800</v>
      </c>
      <c r="E5" s="6">
        <f>IF(COUNTIF(I5:XFD5,"&gt;"&amp;0)=0,,HLOOKUP(COUNTIF(I5:XFD5,"&gt;"&amp;0)-1,I$1:XFD5,A5+1,FALSE))</f>
        <v>1685800</v>
      </c>
      <c r="F5" s="7">
        <f>IF(COUNTIF(I5:XFD5,"&gt;"&amp;0)=0,,HLOOKUP(COUNTIF(I5:XFD5,"&gt;"&amp;0)-MIN($F$1+1,COUNTIF(I5:XFD5,"&gt;"&amp;0)),I$1:XFD5,A5+1,FALSE))</f>
        <v>1267942</v>
      </c>
      <c r="G5" s="8">
        <f>IF(COUNTIF(I5:XFD5,"&gt;"&amp;0)=0,,(E5/F5)^(1/MIN(COUNTIF(I5:XFD5,"&gt;"&amp;0)-1,$F$1)))</f>
        <v>1.0586230169091102</v>
      </c>
      <c r="H5" s="13" t="s">
        <v>603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376812</v>
      </c>
      <c r="BS5" s="9">
        <v>416496</v>
      </c>
      <c r="BT5" s="9">
        <v>465942</v>
      </c>
      <c r="BU5" s="9">
        <v>527572</v>
      </c>
      <c r="BV5" s="9">
        <v>591115</v>
      </c>
      <c r="BW5" s="9">
        <v>658361</v>
      </c>
      <c r="BX5" s="9">
        <v>717571</v>
      </c>
      <c r="BY5" s="9">
        <v>779681</v>
      </c>
      <c r="BZ5" s="9">
        <v>854558</v>
      </c>
      <c r="CA5" s="9">
        <v>929458</v>
      </c>
      <c r="CB5" s="9">
        <v>1010094</v>
      </c>
      <c r="CC5" s="9">
        <v>1092307</v>
      </c>
      <c r="CD5" s="9">
        <v>1193530</v>
      </c>
      <c r="CE5" s="9">
        <v>1267942</v>
      </c>
      <c r="CF5" s="9">
        <v>1340510</v>
      </c>
      <c r="CG5" s="9">
        <v>1421174</v>
      </c>
      <c r="CH5" s="9">
        <v>1505857</v>
      </c>
      <c r="CI5" s="9">
        <v>1589751</v>
      </c>
      <c r="CJ5" s="9">
        <v>1685800</v>
      </c>
      <c r="CK5" s="9">
        <v>0</v>
      </c>
      <c r="CL5" s="9">
        <v>0</v>
      </c>
      <c r="CM5" s="9">
        <v>0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858071</v>
      </c>
      <c r="E6" s="6">
        <f>IF(COUNTIF(I6:XFD6,"&gt;"&amp;0)=0,,HLOOKUP(COUNTIF(I6:XFD6,"&gt;"&amp;0)-1,I$1:XFD6,A6+1,FALSE))</f>
        <v>858071</v>
      </c>
      <c r="F6" s="7">
        <f>IF(COUNTIF(I6:XFD6,"&gt;"&amp;0)=0,,HLOOKUP(COUNTIF(I6:XFD6,"&gt;"&amp;0)-MIN($F$1+1,COUNTIF(I6:XFD6,"&gt;"&amp;0)),I$1:XFD6,A6+1,FALSE))</f>
        <v>669819</v>
      </c>
      <c r="G6" s="8">
        <f t="shared" ref="G6:G69" si="8">IF(COUNTIF(I6:XFD6,"&gt;"&amp;0)=0,,(E6/F6)^(1/MIN(COUNTIF(I6:XFD6,"&gt;"&amp;0)-1,$F$1)))</f>
        <v>1.0507832768331637</v>
      </c>
      <c r="H6" s="13" t="s">
        <v>606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636399</v>
      </c>
      <c r="AZ6" s="9">
        <v>669819</v>
      </c>
      <c r="BA6" s="9">
        <v>700464</v>
      </c>
      <c r="BB6" s="9">
        <v>739572</v>
      </c>
      <c r="BC6" s="9">
        <v>777120</v>
      </c>
      <c r="BD6" s="9">
        <v>813697</v>
      </c>
      <c r="BE6" s="9">
        <v>858071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525991</v>
      </c>
      <c r="E7" s="6">
        <f>IF(COUNTIF(I7:XFD7,"&gt;"&amp;0)=0,,HLOOKUP(COUNTIF(I7:XFD7,"&gt;"&amp;0)-1,I$1:XFD7,A7+1,FALSE))</f>
        <v>525991</v>
      </c>
      <c r="F7" s="7">
        <f>IF(COUNTIF(I7:XFD7,"&gt;"&amp;0)=0,,HLOOKUP(COUNTIF(I7:XFD7,"&gt;"&amp;0)-MIN($F$1+1,COUNTIF(I7:XFD7,"&gt;"&amp;0)),I$1:XFD7,A7+1,FALSE))</f>
        <v>357366</v>
      </c>
      <c r="G7" s="8">
        <f t="shared" si="8"/>
        <v>1.0803712446612976</v>
      </c>
      <c r="H7" s="13" t="s">
        <v>608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46816</v>
      </c>
      <c r="AF7" s="9">
        <v>57491</v>
      </c>
      <c r="AG7" s="9">
        <v>70164</v>
      </c>
      <c r="AH7" s="9">
        <v>89242</v>
      </c>
      <c r="AI7" s="9">
        <v>107974</v>
      </c>
      <c r="AJ7" s="9">
        <v>128995</v>
      </c>
      <c r="AK7" s="9">
        <v>149430</v>
      </c>
      <c r="AL7" s="9">
        <v>171754</v>
      </c>
      <c r="AM7" s="9">
        <v>199550</v>
      </c>
      <c r="AN7" s="9">
        <v>225966</v>
      </c>
      <c r="AO7" s="9">
        <v>258426</v>
      </c>
      <c r="AP7" s="9">
        <v>291755</v>
      </c>
      <c r="AQ7" s="9">
        <v>325983</v>
      </c>
      <c r="AR7" s="9">
        <v>357366</v>
      </c>
      <c r="AS7" s="9">
        <v>388251</v>
      </c>
      <c r="AT7" s="9">
        <v>419595</v>
      </c>
      <c r="AU7" s="9">
        <v>454268</v>
      </c>
      <c r="AV7" s="9">
        <v>488936</v>
      </c>
      <c r="AW7" s="9">
        <v>525991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496535</v>
      </c>
      <c r="E8" s="6">
        <f>IF(COUNTIF(I8:XFD8,"&gt;"&amp;0)=0,,HLOOKUP(COUNTIF(I8:XFD8,"&gt;"&amp;0)-1,I$1:XFD8,A8+1,FALSE))</f>
        <v>496535</v>
      </c>
      <c r="F8" s="7">
        <f>IF(COUNTIF(I8:XFD8,"&gt;"&amp;0)=0,,HLOOKUP(COUNTIF(I8:XFD8,"&gt;"&amp;0)-MIN($F$1+1,COUNTIF(I8:XFD8,"&gt;"&amp;0)),I$1:XFD8,A8+1,FALSE))</f>
        <v>337072</v>
      </c>
      <c r="G8" s="8">
        <f t="shared" si="8"/>
        <v>1.0805514183819172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43847</v>
      </c>
      <c r="AD8" s="9">
        <v>53740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213372</v>
      </c>
      <c r="AM8" s="9">
        <v>243762</v>
      </c>
      <c r="AN8" s="9">
        <v>275586</v>
      </c>
      <c r="AO8" s="9">
        <v>308853</v>
      </c>
      <c r="AP8" s="9">
        <v>337072</v>
      </c>
      <c r="AQ8" s="9">
        <v>366667</v>
      </c>
      <c r="AR8" s="9">
        <v>396223</v>
      </c>
      <c r="AS8" s="9">
        <v>429052</v>
      </c>
      <c r="AT8" s="9">
        <v>461437</v>
      </c>
      <c r="AU8" s="9">
        <v>496535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Spain</v>
      </c>
      <c r="D9" s="6">
        <f t="shared" si="7"/>
        <v>158273</v>
      </c>
      <c r="E9" s="6">
        <f>IF(COUNTIF(I9:XFD9,"&gt;"&amp;0)=0,,HLOOKUP(COUNTIF(I9:XFD9,"&gt;"&amp;0)-1,I$1:XFD9,A9+1,FALSE))</f>
        <v>158273</v>
      </c>
      <c r="F9" s="7">
        <f>IF(COUNTIF(I9:XFD9,"&gt;"&amp;0)=0,,HLOOKUP(COUNTIF(I9:XFD9,"&gt;"&amp;0)-MIN($F$1+1,COUNTIF(I9:XFD9,"&gt;"&amp;0)),I$1:XFD9,A9+1,FALSE))</f>
        <v>131646</v>
      </c>
      <c r="G9" s="8">
        <f t="shared" si="8"/>
        <v>1.0375280175708077</v>
      </c>
      <c r="H9" s="13" t="s">
        <v>60</v>
      </c>
      <c r="I9" s="9">
        <v>120</v>
      </c>
      <c r="J9" s="9">
        <v>165</v>
      </c>
      <c r="K9" s="9">
        <v>222</v>
      </c>
      <c r="L9" s="9">
        <v>259</v>
      </c>
      <c r="M9" s="9">
        <v>400</v>
      </c>
      <c r="N9" s="9">
        <v>500</v>
      </c>
      <c r="O9" s="9">
        <v>673</v>
      </c>
      <c r="P9" s="9">
        <v>1073</v>
      </c>
      <c r="Q9" s="9">
        <v>1695</v>
      </c>
      <c r="R9" s="9">
        <v>2277</v>
      </c>
      <c r="S9" s="9">
        <v>3146</v>
      </c>
      <c r="T9" s="9">
        <v>5232</v>
      </c>
      <c r="U9" s="9">
        <v>6391</v>
      </c>
      <c r="V9" s="9">
        <v>7798</v>
      </c>
      <c r="W9" s="9">
        <v>9942</v>
      </c>
      <c r="X9" s="9">
        <v>11748</v>
      </c>
      <c r="Y9" s="9">
        <v>13910</v>
      </c>
      <c r="Z9" s="9">
        <v>17963</v>
      </c>
      <c r="AA9" s="9">
        <v>20410</v>
      </c>
      <c r="AB9" s="9">
        <v>25374</v>
      </c>
      <c r="AC9" s="9">
        <v>28768</v>
      </c>
      <c r="AD9" s="9">
        <v>35136</v>
      </c>
      <c r="AE9" s="9">
        <v>39885</v>
      </c>
      <c r="AF9" s="9">
        <v>49515</v>
      </c>
      <c r="AG9" s="9">
        <v>57786</v>
      </c>
      <c r="AH9" s="9">
        <v>65719</v>
      </c>
      <c r="AI9" s="9">
        <v>73235</v>
      </c>
      <c r="AJ9" s="9">
        <v>80110</v>
      </c>
      <c r="AK9" s="9">
        <v>87956</v>
      </c>
      <c r="AL9" s="9">
        <v>95923</v>
      </c>
      <c r="AM9" s="9">
        <v>104118</v>
      </c>
      <c r="AN9" s="9">
        <v>112065</v>
      </c>
      <c r="AO9" s="9">
        <v>119199</v>
      </c>
      <c r="AP9" s="9">
        <v>126168</v>
      </c>
      <c r="AQ9" s="9">
        <v>131646</v>
      </c>
      <c r="AR9" s="9">
        <v>136675</v>
      </c>
      <c r="AS9" s="9">
        <v>141942</v>
      </c>
      <c r="AT9" s="9">
        <v>148220</v>
      </c>
      <c r="AU9" s="9">
        <v>153222</v>
      </c>
      <c r="AV9" s="9">
        <v>158273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Italy</v>
      </c>
      <c r="D10" s="6">
        <f t="shared" si="7"/>
        <v>147577</v>
      </c>
      <c r="E10" s="6">
        <f>IF(COUNTIF(I10:XFD10,"&gt;"&amp;0)=0,,HLOOKUP(COUNTIF(I10:XFD10,"&gt;"&amp;0)-1,I$1:XFD10,A10+1,FALSE))</f>
        <v>147577</v>
      </c>
      <c r="F10" s="7">
        <f>IF(COUNTIF(I10:XFD10,"&gt;"&amp;0)=0,,HLOOKUP(COUNTIF(I10:XFD10,"&gt;"&amp;0)-MIN($F$1+1,COUNTIF(I10:XFD10,"&gt;"&amp;0)),I$1:XFD10,A10+1,FALSE))</f>
        <v>128948</v>
      </c>
      <c r="G10" s="8">
        <f t="shared" si="8"/>
        <v>1.027355649309817</v>
      </c>
      <c r="H10" s="13" t="s">
        <v>58</v>
      </c>
      <c r="I10" s="9">
        <v>155</v>
      </c>
      <c r="J10" s="9">
        <v>229</v>
      </c>
      <c r="K10" s="9">
        <v>322</v>
      </c>
      <c r="L10" s="9">
        <v>453</v>
      </c>
      <c r="M10" s="9">
        <v>655</v>
      </c>
      <c r="N10" s="9">
        <v>888</v>
      </c>
      <c r="O10" s="9">
        <v>1128</v>
      </c>
      <c r="P10" s="9">
        <v>1694</v>
      </c>
      <c r="Q10" s="9">
        <v>2036</v>
      </c>
      <c r="R10" s="9">
        <v>2502</v>
      </c>
      <c r="S10" s="9">
        <v>3089</v>
      </c>
      <c r="T10" s="9">
        <v>3858</v>
      </c>
      <c r="U10" s="9">
        <v>4636</v>
      </c>
      <c r="V10" s="9">
        <v>5883</v>
      </c>
      <c r="W10" s="9">
        <v>7375</v>
      </c>
      <c r="X10" s="9">
        <v>9172</v>
      </c>
      <c r="Y10" s="9">
        <v>10149</v>
      </c>
      <c r="Z10" s="9">
        <v>12462</v>
      </c>
      <c r="AA10" s="9">
        <v>15113</v>
      </c>
      <c r="AB10" s="9">
        <v>17660</v>
      </c>
      <c r="AC10" s="9">
        <v>21157</v>
      </c>
      <c r="AD10" s="9">
        <v>24747</v>
      </c>
      <c r="AE10" s="9">
        <v>27980</v>
      </c>
      <c r="AF10" s="9">
        <v>31506</v>
      </c>
      <c r="AG10" s="9">
        <v>35713</v>
      </c>
      <c r="AH10" s="9">
        <v>41035</v>
      </c>
      <c r="AI10" s="9">
        <v>47021</v>
      </c>
      <c r="AJ10" s="9">
        <v>53578</v>
      </c>
      <c r="AK10" s="9">
        <v>59138</v>
      </c>
      <c r="AL10" s="9">
        <v>63927</v>
      </c>
      <c r="AM10" s="9">
        <v>69176</v>
      </c>
      <c r="AN10" s="9">
        <v>74386</v>
      </c>
      <c r="AO10" s="9">
        <v>80589</v>
      </c>
      <c r="AP10" s="9">
        <v>86498</v>
      </c>
      <c r="AQ10" s="9">
        <v>92472</v>
      </c>
      <c r="AR10" s="9">
        <v>97689</v>
      </c>
      <c r="AS10" s="9">
        <v>101739</v>
      </c>
      <c r="AT10" s="9">
        <v>105792</v>
      </c>
      <c r="AU10" s="9">
        <v>110574</v>
      </c>
      <c r="AV10" s="9">
        <v>115242</v>
      </c>
      <c r="AW10" s="9">
        <v>119827</v>
      </c>
      <c r="AX10" s="9">
        <v>124632</v>
      </c>
      <c r="AY10" s="9">
        <v>128948</v>
      </c>
      <c r="AZ10" s="9">
        <v>132547</v>
      </c>
      <c r="BA10" s="9">
        <v>135586</v>
      </c>
      <c r="BB10" s="9">
        <v>139422</v>
      </c>
      <c r="BC10" s="9">
        <v>143626</v>
      </c>
      <c r="BD10" s="9">
        <v>147577</v>
      </c>
      <c r="CD10" s="9">
        <v>0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Asia</v>
      </c>
      <c r="D11" s="6">
        <f t="shared" si="7"/>
        <v>143006</v>
      </c>
      <c r="E11" s="6">
        <f>IF(COUNTIF(I11:XFD11,"&gt;"&amp;0)=0,,HLOOKUP(COUNTIF(I11:XFD11,"&gt;"&amp;0)-1,I$1:XFD11,A11+1,FALSE))</f>
        <v>143006</v>
      </c>
      <c r="F11" s="7">
        <f>IF(COUNTIF(I11:XFD11,"&gt;"&amp;0)=0,,HLOOKUP(COUNTIF(I11:XFD11,"&gt;"&amp;0)-MIN($F$1+1,COUNTIF(I11:XFD11,"&gt;"&amp;0)),I$1:XFD11,A11+1,FALSE))</f>
        <v>122989</v>
      </c>
      <c r="G11" s="8">
        <f t="shared" si="8"/>
        <v>1.030617702228771</v>
      </c>
      <c r="H11" s="13" t="s">
        <v>605</v>
      </c>
      <c r="I11" s="9">
        <v>554</v>
      </c>
      <c r="J11" s="9">
        <v>653</v>
      </c>
      <c r="K11" s="9">
        <v>937</v>
      </c>
      <c r="L11" s="9">
        <v>1429</v>
      </c>
      <c r="M11" s="9">
        <v>2105</v>
      </c>
      <c r="N11" s="9">
        <v>2911</v>
      </c>
      <c r="O11" s="9">
        <v>5557</v>
      </c>
      <c r="P11" s="9">
        <v>6138</v>
      </c>
      <c r="Q11" s="9">
        <v>8203</v>
      </c>
      <c r="R11" s="9">
        <v>9886</v>
      </c>
      <c r="S11" s="9">
        <v>11988</v>
      </c>
      <c r="T11" s="9">
        <v>16734</v>
      </c>
      <c r="U11" s="9">
        <v>19823</v>
      </c>
      <c r="V11" s="9">
        <v>23832</v>
      </c>
      <c r="W11" s="9">
        <v>27574</v>
      </c>
      <c r="X11" s="9">
        <v>30732</v>
      </c>
      <c r="Y11" s="9">
        <v>34262</v>
      </c>
      <c r="Z11" s="9">
        <v>36984</v>
      </c>
      <c r="AA11" s="9">
        <v>40009</v>
      </c>
      <c r="AB11" s="9">
        <v>42544</v>
      </c>
      <c r="AC11" s="9">
        <v>44581</v>
      </c>
      <c r="AD11" s="9">
        <v>50200</v>
      </c>
      <c r="AE11" s="9">
        <v>60105</v>
      </c>
      <c r="AF11" s="9">
        <v>66578</v>
      </c>
      <c r="AG11" s="9">
        <v>68655</v>
      </c>
      <c r="AH11" s="9">
        <v>70778</v>
      </c>
      <c r="AI11" s="9">
        <v>72712</v>
      </c>
      <c r="AJ11" s="9">
        <v>74502</v>
      </c>
      <c r="AK11" s="9">
        <v>74924</v>
      </c>
      <c r="AL11" s="9">
        <v>75466</v>
      </c>
      <c r="AM11" s="9">
        <v>76053</v>
      </c>
      <c r="AN11" s="9">
        <v>77750</v>
      </c>
      <c r="AO11" s="9">
        <v>77971</v>
      </c>
      <c r="AP11" s="9">
        <v>78435</v>
      </c>
      <c r="AQ11" s="9">
        <v>79108</v>
      </c>
      <c r="AR11" s="9">
        <v>79831</v>
      </c>
      <c r="AS11" s="9">
        <v>80796</v>
      </c>
      <c r="AT11" s="9">
        <v>81712</v>
      </c>
      <c r="AU11" s="9">
        <v>82985</v>
      </c>
      <c r="AV11" s="9">
        <v>84174</v>
      </c>
      <c r="AW11" s="9">
        <v>85004</v>
      </c>
      <c r="AX11" s="9">
        <v>86010</v>
      </c>
      <c r="AY11" s="9">
        <v>86645</v>
      </c>
      <c r="AZ11" s="9">
        <v>87311</v>
      </c>
      <c r="BA11" s="9">
        <v>88093</v>
      </c>
      <c r="BB11" s="9">
        <v>88691</v>
      </c>
      <c r="BC11" s="9">
        <v>89110</v>
      </c>
      <c r="BD11" s="9">
        <v>89366</v>
      </c>
      <c r="BE11" s="9">
        <v>89578</v>
      </c>
      <c r="BF11" s="9">
        <v>90009</v>
      </c>
      <c r="BG11" s="9">
        <v>90170</v>
      </c>
      <c r="BH11" s="9">
        <v>90559</v>
      </c>
      <c r="BI11" s="9">
        <v>90960</v>
      </c>
      <c r="BJ11" s="9">
        <v>91494</v>
      </c>
      <c r="BK11" s="9">
        <v>91957</v>
      </c>
      <c r="BL11" s="9">
        <v>92557</v>
      </c>
      <c r="BM11" s="9">
        <v>93142</v>
      </c>
      <c r="BN11" s="9">
        <v>93991</v>
      </c>
      <c r="BO11" s="9">
        <v>94711</v>
      </c>
      <c r="BP11" s="9">
        <v>95824</v>
      </c>
      <c r="BQ11" s="9">
        <v>96920</v>
      </c>
      <c r="BR11" s="9">
        <v>97888</v>
      </c>
      <c r="BS11" s="9">
        <v>98851</v>
      </c>
      <c r="BT11" s="9">
        <v>100098</v>
      </c>
      <c r="BU11" s="9">
        <v>101468</v>
      </c>
      <c r="BV11" s="9">
        <v>102919</v>
      </c>
      <c r="BW11" s="9">
        <v>104697</v>
      </c>
      <c r="BX11" s="9">
        <v>106439</v>
      </c>
      <c r="BY11" s="9">
        <v>107938</v>
      </c>
      <c r="BZ11" s="9">
        <v>110182</v>
      </c>
      <c r="CA11" s="9">
        <v>112645</v>
      </c>
      <c r="CB11" s="9">
        <v>115669</v>
      </c>
      <c r="CC11" s="9">
        <v>117911</v>
      </c>
      <c r="CD11" s="9">
        <v>120459</v>
      </c>
      <c r="CE11" s="9">
        <v>122989</v>
      </c>
      <c r="CF11" s="9">
        <v>127434</v>
      </c>
      <c r="CG11" s="9">
        <v>130573</v>
      </c>
      <c r="CH11" s="9">
        <v>134008</v>
      </c>
      <c r="CI11" s="9">
        <v>138294</v>
      </c>
      <c r="CJ11" s="9">
        <v>143006</v>
      </c>
      <c r="CK11" s="9">
        <v>0</v>
      </c>
      <c r="CL11" s="9">
        <v>0</v>
      </c>
      <c r="CM11" s="9">
        <v>0</v>
      </c>
      <c r="CN11" s="9">
        <v>0</v>
      </c>
      <c r="CO11" s="9">
        <v>0</v>
      </c>
      <c r="CP11" s="9">
        <v>0</v>
      </c>
      <c r="CQ11" s="9">
        <v>0</v>
      </c>
      <c r="CR11" s="9">
        <v>0</v>
      </c>
      <c r="CS11" s="9">
        <v>0</v>
      </c>
      <c r="CT11" s="9">
        <v>0</v>
      </c>
      <c r="CU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125931</v>
      </c>
      <c r="E12" s="6">
        <f>IF(COUNTIF(I12:XFD12,"&gt;"&amp;0)=0,,HLOOKUP(COUNTIF(I12:XFD12,"&gt;"&amp;0)-1,I$1:XFD12,A12+1,FALSE))</f>
        <v>125931</v>
      </c>
      <c r="F12" s="7">
        <f>IF(COUNTIF(I12:XFD12,"&gt;"&amp;0)=0,,HLOOKUP(COUNTIF(I12:XFD12,"&gt;"&amp;0)-MIN($F$1+1,COUNTIF(I12:XFD12,"&gt;"&amp;0)),I$1:XFD12,A12+1,FALSE))</f>
        <v>93773</v>
      </c>
      <c r="G12" s="8">
        <f t="shared" si="8"/>
        <v>1.060744939027386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90848</v>
      </c>
      <c r="AS12" s="9">
        <v>93773</v>
      </c>
      <c r="AT12" s="9">
        <v>98963</v>
      </c>
      <c r="AU12" s="9">
        <v>110065</v>
      </c>
      <c r="AV12" s="9">
        <v>113959</v>
      </c>
      <c r="AW12" s="9">
        <v>118781</v>
      </c>
      <c r="AX12" s="9">
        <v>125931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Germany</v>
      </c>
      <c r="D13" s="6">
        <f t="shared" si="7"/>
        <v>122171</v>
      </c>
      <c r="E13" s="6">
        <f>IF(COUNTIF(I13:XFD13,"&gt;"&amp;0)=0,,HLOOKUP(COUNTIF(I13:XFD13,"&gt;"&amp;0)-1,I$1:XFD13,A13+1,FALSE))</f>
        <v>122171</v>
      </c>
      <c r="F13" s="7">
        <f>IF(COUNTIF(I13:XFD13,"&gt;"&amp;0)=0,,HLOOKUP(COUNTIF(I13:XFD13,"&gt;"&amp;0)-MIN($F$1+1,COUNTIF(I13:XFD13,"&gt;"&amp;0)),I$1:XFD13,A13+1,FALSE))</f>
        <v>100123</v>
      </c>
      <c r="G13" s="8">
        <f t="shared" si="8"/>
        <v>1.040607268235497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  <c r="AV13" s="9">
        <v>118181</v>
      </c>
      <c r="AW13" s="9">
        <v>122171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93306</v>
      </c>
      <c r="E14" s="6">
        <f>IF(COUNTIF(I14:XFD14,"&gt;"&amp;0)=0,,HLOOKUP(COUNTIF(I14:XFD14,"&gt;"&amp;0)-1,I$1:XFD14,A14+1,FALSE))</f>
        <v>93306</v>
      </c>
      <c r="F14" s="7">
        <f>IF(COUNTIF(I14:XFD14,"&gt;"&amp;0)=0,,HLOOKUP(COUNTIF(I14:XFD14,"&gt;"&amp;0)-MIN($F$1+1,COUNTIF(I14:XFD14,"&gt;"&amp;0)),I$1:XFD14,A14+1,FALSE))</f>
        <v>76197</v>
      </c>
      <c r="G14" s="8">
        <f t="shared" si="8"/>
        <v>1.0413442894842655</v>
      </c>
      <c r="H14" s="13" t="s">
        <v>607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  <c r="BA14" s="9">
        <v>89765</v>
      </c>
      <c r="BB14" s="9">
        <v>93306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China</v>
      </c>
      <c r="D15" s="6">
        <f t="shared" si="7"/>
        <v>82941</v>
      </c>
      <c r="E15" s="6">
        <f>IF(COUNTIF(I15:XFD15,"&gt;"&amp;0)=0,,HLOOKUP(COUNTIF(I15:XFD15,"&gt;"&amp;0)-1,I$1:XFD15,A15+1,FALSE))</f>
        <v>82941</v>
      </c>
      <c r="F15" s="7">
        <f>IF(COUNTIF(I15:XFD15,"&gt;"&amp;0)=0,,HLOOKUP(COUNTIF(I15:XFD15,"&gt;"&amp;0)-MIN($F$1+1,COUNTIF(I15:XFD15,"&gt;"&amp;0)),I$1:XFD15,A15+1,FALSE))</f>
        <v>82602</v>
      </c>
      <c r="G15" s="8">
        <f t="shared" si="8"/>
        <v>1.0008194592424715</v>
      </c>
      <c r="H15" s="13" t="s">
        <v>337</v>
      </c>
      <c r="I15" s="9">
        <v>548</v>
      </c>
      <c r="J15" s="9">
        <v>643</v>
      </c>
      <c r="K15" s="9">
        <v>920</v>
      </c>
      <c r="L15" s="9">
        <v>1406</v>
      </c>
      <c r="M15" s="9">
        <v>2075</v>
      </c>
      <c r="N15" s="9">
        <v>2877</v>
      </c>
      <c r="O15" s="9">
        <v>5509</v>
      </c>
      <c r="P15" s="9">
        <v>6087</v>
      </c>
      <c r="Q15" s="9">
        <v>8141</v>
      </c>
      <c r="R15" s="9">
        <v>9802</v>
      </c>
      <c r="S15" s="9">
        <v>11891</v>
      </c>
      <c r="T15" s="9">
        <v>16630</v>
      </c>
      <c r="U15" s="9">
        <v>19716</v>
      </c>
      <c r="V15" s="9">
        <v>23707</v>
      </c>
      <c r="W15" s="9">
        <v>27440</v>
      </c>
      <c r="X15" s="9">
        <v>30587</v>
      </c>
      <c r="Y15" s="9">
        <v>34110</v>
      </c>
      <c r="Z15" s="9">
        <v>36814</v>
      </c>
      <c r="AA15" s="9">
        <v>39829</v>
      </c>
      <c r="AB15" s="9">
        <v>42354</v>
      </c>
      <c r="AC15" s="9">
        <v>44386</v>
      </c>
      <c r="AD15" s="9">
        <v>50000</v>
      </c>
      <c r="AE15" s="9">
        <v>59895</v>
      </c>
      <c r="AF15" s="9">
        <v>66358</v>
      </c>
      <c r="AG15" s="9">
        <v>68413</v>
      </c>
      <c r="AH15" s="9">
        <v>70513</v>
      </c>
      <c r="AI15" s="9">
        <v>72434</v>
      </c>
      <c r="AJ15" s="9">
        <v>74211</v>
      </c>
      <c r="AK15" s="9">
        <v>74619</v>
      </c>
      <c r="AL15" s="9">
        <v>75077</v>
      </c>
      <c r="AM15" s="9">
        <v>75550</v>
      </c>
      <c r="AN15" s="9">
        <v>77001</v>
      </c>
      <c r="AO15" s="9">
        <v>77022</v>
      </c>
      <c r="AP15" s="9">
        <v>77241</v>
      </c>
      <c r="AQ15" s="9">
        <v>77754</v>
      </c>
      <c r="AR15" s="9">
        <v>78166</v>
      </c>
      <c r="AS15" s="9">
        <v>78600</v>
      </c>
      <c r="AT15" s="9">
        <v>78928</v>
      </c>
      <c r="AU15" s="9">
        <v>79356</v>
      </c>
      <c r="AV15" s="9">
        <v>79932</v>
      </c>
      <c r="AW15" s="9">
        <v>80136</v>
      </c>
      <c r="AX15" s="9">
        <v>80261</v>
      </c>
      <c r="AY15" s="9">
        <v>80386</v>
      </c>
      <c r="AZ15" s="9">
        <v>80537</v>
      </c>
      <c r="BA15" s="9">
        <v>80690</v>
      </c>
      <c r="BB15" s="9">
        <v>80770</v>
      </c>
      <c r="BC15" s="9">
        <v>80823</v>
      </c>
      <c r="BD15" s="9">
        <v>80860</v>
      </c>
      <c r="BE15" s="9">
        <v>80887</v>
      </c>
      <c r="BF15" s="9">
        <v>80921</v>
      </c>
      <c r="BG15" s="9">
        <v>80932</v>
      </c>
      <c r="BH15" s="9">
        <v>80945</v>
      </c>
      <c r="BI15" s="9">
        <v>80977</v>
      </c>
      <c r="BJ15" s="9">
        <v>81003</v>
      </c>
      <c r="BK15" s="9">
        <v>81033</v>
      </c>
      <c r="BL15" s="9">
        <v>81058</v>
      </c>
      <c r="BM15" s="9">
        <v>81102</v>
      </c>
      <c r="BN15" s="9">
        <v>81156</v>
      </c>
      <c r="BO15" s="9">
        <v>81250</v>
      </c>
      <c r="BP15" s="9">
        <v>81305</v>
      </c>
      <c r="BQ15" s="9">
        <v>81435</v>
      </c>
      <c r="BR15" s="9">
        <v>81498</v>
      </c>
      <c r="BS15" s="9">
        <v>81591</v>
      </c>
      <c r="BT15" s="9">
        <v>81661</v>
      </c>
      <c r="BU15" s="9">
        <v>81782</v>
      </c>
      <c r="BV15" s="9">
        <v>81897</v>
      </c>
      <c r="BW15" s="9">
        <v>81999</v>
      </c>
      <c r="BX15" s="9">
        <v>82122</v>
      </c>
      <c r="BY15" s="9">
        <v>82198</v>
      </c>
      <c r="BZ15" s="9">
        <v>82279</v>
      </c>
      <c r="CA15" s="9">
        <v>82361</v>
      </c>
      <c r="CB15" s="9">
        <v>82432</v>
      </c>
      <c r="CC15" s="9">
        <v>82511</v>
      </c>
      <c r="CD15" s="9">
        <v>82543</v>
      </c>
      <c r="CE15" s="9">
        <v>82602</v>
      </c>
      <c r="CF15" s="9">
        <v>82665</v>
      </c>
      <c r="CG15" s="9">
        <v>82718</v>
      </c>
      <c r="CH15" s="9">
        <v>82809</v>
      </c>
      <c r="CI15" s="9">
        <v>82883</v>
      </c>
      <c r="CJ15" s="9">
        <v>82941</v>
      </c>
      <c r="CK15" s="9">
        <v>0</v>
      </c>
      <c r="CL15" s="9">
        <v>0</v>
      </c>
      <c r="CM15" s="9">
        <v>0</v>
      </c>
      <c r="CN15" s="9">
        <v>0</v>
      </c>
      <c r="CO15" s="9">
        <v>0</v>
      </c>
      <c r="CP15" s="9">
        <v>0</v>
      </c>
      <c r="CQ15" s="9">
        <v>0</v>
      </c>
      <c r="CR15" s="9">
        <v>0</v>
      </c>
      <c r="CS15" s="9">
        <v>0</v>
      </c>
      <c r="CT15" s="9">
        <v>0</v>
      </c>
      <c r="CU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United Kingdom</v>
      </c>
      <c r="D16" s="6">
        <f t="shared" si="7"/>
        <v>74605</v>
      </c>
      <c r="E16" s="6">
        <f>IF(COUNTIF(I16:XFD16,"&gt;"&amp;0)=0,,HLOOKUP(COUNTIF(I16:XFD16,"&gt;"&amp;0)-1,I$1:XFD16,A16+1,FALSE))</f>
        <v>74605</v>
      </c>
      <c r="F16" s="7">
        <f>IF(COUNTIF(I16:XFD16,"&gt;"&amp;0)=0,,HLOOKUP(COUNTIF(I16:XFD16,"&gt;"&amp;0)-MIN($F$1+1,COUNTIF(I16:XFD16,"&gt;"&amp;0)),I$1:XFD16,A16+1,FALSE))</f>
        <v>48436</v>
      </c>
      <c r="G16" s="8">
        <f t="shared" si="8"/>
        <v>1.0902345297885865</v>
      </c>
      <c r="H16" s="13" t="s">
        <v>349</v>
      </c>
      <c r="I16" s="9">
        <v>116</v>
      </c>
      <c r="J16" s="9">
        <v>164</v>
      </c>
      <c r="K16" s="9">
        <v>207</v>
      </c>
      <c r="L16" s="9">
        <v>274</v>
      </c>
      <c r="M16" s="9">
        <v>322</v>
      </c>
      <c r="N16" s="9">
        <v>384</v>
      </c>
      <c r="O16" s="9">
        <v>459</v>
      </c>
      <c r="P16" s="9">
        <v>590</v>
      </c>
      <c r="Q16" s="9">
        <v>802</v>
      </c>
      <c r="R16" s="9">
        <v>1144</v>
      </c>
      <c r="S16" s="9">
        <v>1355</v>
      </c>
      <c r="T16" s="9">
        <v>1551</v>
      </c>
      <c r="U16" s="9">
        <v>1960</v>
      </c>
      <c r="V16" s="9">
        <v>2642</v>
      </c>
      <c r="W16" s="9">
        <v>3269</v>
      </c>
      <c r="X16" s="9">
        <v>4014</v>
      </c>
      <c r="Y16" s="9">
        <v>5067</v>
      </c>
      <c r="Z16" s="9">
        <v>5745</v>
      </c>
      <c r="AA16" s="9">
        <v>6726</v>
      </c>
      <c r="AB16" s="9">
        <v>8164</v>
      </c>
      <c r="AC16" s="9">
        <v>9640</v>
      </c>
      <c r="AD16" s="9">
        <v>11812</v>
      </c>
      <c r="AE16" s="9">
        <v>14745</v>
      </c>
      <c r="AF16" s="9">
        <v>17312</v>
      </c>
      <c r="AG16" s="9">
        <v>19780</v>
      </c>
      <c r="AH16" s="9">
        <v>22453</v>
      </c>
      <c r="AI16" s="9">
        <v>25481</v>
      </c>
      <c r="AJ16" s="9">
        <v>29865</v>
      </c>
      <c r="AK16" s="9">
        <v>34173</v>
      </c>
      <c r="AL16" s="9">
        <v>38689</v>
      </c>
      <c r="AM16" s="9">
        <v>42477</v>
      </c>
      <c r="AN16" s="9">
        <v>48436</v>
      </c>
      <c r="AO16" s="9">
        <v>52279</v>
      </c>
      <c r="AP16" s="9">
        <v>55949</v>
      </c>
      <c r="AQ16" s="9">
        <v>61474</v>
      </c>
      <c r="AR16" s="9">
        <v>65872</v>
      </c>
      <c r="AS16" s="9">
        <v>74605</v>
      </c>
    </row>
    <row r="17" spans="1:85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Iran</v>
      </c>
      <c r="D17" s="6">
        <f t="shared" si="7"/>
        <v>68192</v>
      </c>
      <c r="E17" s="6">
        <f>IF(COUNTIF(I17:XFD17,"&gt;"&amp;0)=0,,HLOOKUP(COUNTIF(I17:XFD17,"&gt;"&amp;0)-1,I$1:XFD17,A17+1,FALSE))</f>
        <v>68192</v>
      </c>
      <c r="F17" s="7">
        <f>IF(COUNTIF(I17:XFD17,"&gt;"&amp;0)=0,,HLOOKUP(COUNTIF(I17:XFD17,"&gt;"&amp;0)-MIN($F$1+1,COUNTIF(I17:XFD17,"&gt;"&amp;0)),I$1:XFD17,A17+1,FALSE))</f>
        <v>58226</v>
      </c>
      <c r="G17" s="8">
        <f t="shared" si="8"/>
        <v>1.0321036036023121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  <c r="AR17" s="9">
        <v>47593</v>
      </c>
      <c r="AS17" s="9">
        <v>50468</v>
      </c>
      <c r="AT17" s="9">
        <v>53183</v>
      </c>
      <c r="AU17" s="9">
        <v>55743</v>
      </c>
      <c r="AV17" s="9">
        <v>58226</v>
      </c>
      <c r="AW17" s="9">
        <v>60500</v>
      </c>
      <c r="AX17" s="9">
        <v>62589</v>
      </c>
      <c r="AY17" s="9">
        <v>64586</v>
      </c>
      <c r="AZ17" s="9">
        <v>66220</v>
      </c>
      <c r="BA17" s="9">
        <v>68192</v>
      </c>
    </row>
    <row r="18" spans="1:85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South America</v>
      </c>
      <c r="D18" s="6">
        <f t="shared" si="7"/>
        <v>47200</v>
      </c>
      <c r="E18" s="6">
        <f>IF(COUNTIF(I18:XFD18,"&gt;"&amp;0)=0,,HLOOKUP(COUNTIF(I18:XFD18,"&gt;"&amp;0)-1,I$1:XFD18,A18+1,FALSE))</f>
        <v>47200</v>
      </c>
      <c r="F18" s="7">
        <f>IF(COUNTIF(I18:XFD18,"&gt;"&amp;0)=0,,HLOOKUP(COUNTIF(I18:XFD18,"&gt;"&amp;0)-MIN($F$1+1,COUNTIF(I18:XFD18,"&gt;"&amp;0)),I$1:XFD18,A18+1,FALSE))</f>
        <v>26876</v>
      </c>
      <c r="G18" s="8">
        <f t="shared" si="8"/>
        <v>1.1192200284171923</v>
      </c>
      <c r="H18" s="13" t="s">
        <v>609</v>
      </c>
      <c r="I18" s="9">
        <v>134</v>
      </c>
      <c r="J18" s="9">
        <v>153</v>
      </c>
      <c r="K18" s="9">
        <v>305</v>
      </c>
      <c r="L18" s="9">
        <v>371</v>
      </c>
      <c r="M18" s="9">
        <v>427</v>
      </c>
      <c r="N18" s="9">
        <v>635</v>
      </c>
      <c r="O18" s="9">
        <v>919</v>
      </c>
      <c r="P18" s="9">
        <v>1133</v>
      </c>
      <c r="Q18" s="9">
        <v>1604</v>
      </c>
      <c r="R18" s="9">
        <v>2266</v>
      </c>
      <c r="S18" s="9">
        <v>2969</v>
      </c>
      <c r="T18" s="9">
        <v>4204</v>
      </c>
      <c r="U18" s="9">
        <v>5055</v>
      </c>
      <c r="V18" s="9">
        <v>5926</v>
      </c>
      <c r="W18" s="9">
        <v>6804</v>
      </c>
      <c r="X18" s="9">
        <v>7992</v>
      </c>
      <c r="Y18" s="9">
        <v>9251</v>
      </c>
      <c r="Z18" s="9">
        <v>10656</v>
      </c>
      <c r="AA18" s="9">
        <v>11838</v>
      </c>
      <c r="AB18" s="9">
        <v>12874</v>
      </c>
      <c r="AC18" s="9">
        <v>15263</v>
      </c>
      <c r="AD18" s="9">
        <v>17825</v>
      </c>
      <c r="AE18" s="9">
        <v>20247</v>
      </c>
      <c r="AF18" s="9">
        <v>22359</v>
      </c>
      <c r="AG18" s="9">
        <v>24713</v>
      </c>
      <c r="AH18" s="9">
        <v>26876</v>
      </c>
      <c r="AI18" s="9">
        <v>28984</v>
      </c>
      <c r="AJ18" s="9">
        <v>31977</v>
      </c>
      <c r="AK18" s="9">
        <v>37183</v>
      </c>
      <c r="AL18" s="9">
        <v>41539</v>
      </c>
      <c r="AM18" s="9">
        <v>47200</v>
      </c>
    </row>
    <row r="19" spans="1:85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Turkey</v>
      </c>
      <c r="D19" s="6">
        <f t="shared" si="7"/>
        <v>47029</v>
      </c>
      <c r="E19" s="6">
        <f>IF(COUNTIF(I19:XFD19,"&gt;"&amp;0)=0,,HLOOKUP(COUNTIF(I19:XFD19,"&gt;"&amp;0)-1,I$1:XFD19,A19+1,FALSE))</f>
        <v>47029</v>
      </c>
      <c r="F19" s="7">
        <f>IF(COUNTIF(I19:XFD19,"&gt;"&amp;0)=0,,HLOOKUP(COUNTIF(I19:XFD19,"&gt;"&amp;0)-MIN($F$1+1,COUNTIF(I19:XFD19,"&gt;"&amp;0)),I$1:XFD19,A19+1,FALSE))</f>
        <v>27069</v>
      </c>
      <c r="G19" s="8">
        <f t="shared" si="8"/>
        <v>1.1168084890294094</v>
      </c>
      <c r="H19" s="13" t="s">
        <v>355</v>
      </c>
      <c r="I19" s="9">
        <v>192</v>
      </c>
      <c r="J19" s="9">
        <v>359</v>
      </c>
      <c r="K19" s="9">
        <v>670</v>
      </c>
      <c r="L19" s="9">
        <v>1236</v>
      </c>
      <c r="M19" s="9">
        <v>1529</v>
      </c>
      <c r="N19" s="9">
        <v>1872</v>
      </c>
      <c r="O19" s="9">
        <v>2433</v>
      </c>
      <c r="P19" s="9">
        <v>3629</v>
      </c>
      <c r="Q19" s="9">
        <v>5698</v>
      </c>
      <c r="R19" s="9">
        <v>7402</v>
      </c>
      <c r="S19" s="9">
        <v>9217</v>
      </c>
      <c r="T19" s="9">
        <v>10827</v>
      </c>
      <c r="U19" s="9">
        <v>13531</v>
      </c>
      <c r="V19" s="9">
        <v>15679</v>
      </c>
      <c r="W19" s="9">
        <v>18135</v>
      </c>
      <c r="X19" s="9">
        <v>20921</v>
      </c>
      <c r="Y19" s="9">
        <v>23934</v>
      </c>
      <c r="Z19" s="9">
        <v>27069</v>
      </c>
      <c r="AA19" s="9">
        <v>30217</v>
      </c>
      <c r="AB19" s="9">
        <v>34109</v>
      </c>
      <c r="AC19" s="9">
        <v>38226</v>
      </c>
      <c r="AD19" s="9">
        <v>42282</v>
      </c>
      <c r="AE19" s="9">
        <v>47029</v>
      </c>
    </row>
    <row r="20" spans="1:85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Belgium</v>
      </c>
      <c r="D20" s="6">
        <f t="shared" si="7"/>
        <v>26667</v>
      </c>
      <c r="E20" s="6">
        <f>IF(COUNTIF(I20:XFD20,"&gt;"&amp;0)=0,,HLOOKUP(COUNTIF(I20:XFD20,"&gt;"&amp;0)-1,I$1:XFD20,A20+1,FALSE))</f>
        <v>26667</v>
      </c>
      <c r="F20" s="7">
        <f>IF(COUNTIF(I20:XFD20,"&gt;"&amp;0)=0,,HLOOKUP(COUNTIF(I20:XFD20,"&gt;"&amp;0)-MIN($F$1+1,COUNTIF(I20:XFD20,"&gt;"&amp;0)),I$1:XFD20,A20+1,FALSE))</f>
        <v>19691</v>
      </c>
      <c r="G20" s="8">
        <f t="shared" si="8"/>
        <v>1.0625301878138593</v>
      </c>
      <c r="H20" s="13" t="s">
        <v>63</v>
      </c>
      <c r="I20" s="9">
        <v>109</v>
      </c>
      <c r="J20" s="9">
        <v>169</v>
      </c>
      <c r="K20" s="9">
        <v>200</v>
      </c>
      <c r="L20" s="9">
        <v>239</v>
      </c>
      <c r="M20" s="9">
        <v>267</v>
      </c>
      <c r="N20" s="9">
        <v>314</v>
      </c>
      <c r="O20" s="9">
        <v>314</v>
      </c>
      <c r="P20" s="9">
        <v>559</v>
      </c>
      <c r="Q20" s="9">
        <v>689</v>
      </c>
      <c r="R20" s="9">
        <v>886</v>
      </c>
      <c r="S20" s="9">
        <v>1058</v>
      </c>
      <c r="T20" s="9">
        <v>1243</v>
      </c>
      <c r="U20" s="9">
        <v>1486</v>
      </c>
      <c r="V20" s="9">
        <v>1795</v>
      </c>
      <c r="W20" s="9">
        <v>2257</v>
      </c>
      <c r="X20" s="9">
        <v>2815</v>
      </c>
      <c r="Y20" s="9">
        <v>3401</v>
      </c>
      <c r="Z20" s="9">
        <v>3743</v>
      </c>
      <c r="AA20" s="9">
        <v>4269</v>
      </c>
      <c r="AB20" s="9">
        <v>4937</v>
      </c>
      <c r="AC20" s="9">
        <v>6235</v>
      </c>
      <c r="AD20" s="9">
        <v>7284</v>
      </c>
      <c r="AE20" s="9">
        <v>9134</v>
      </c>
      <c r="AF20" s="9">
        <v>10836</v>
      </c>
      <c r="AG20" s="9">
        <v>11899</v>
      </c>
      <c r="AH20" s="9">
        <v>12775</v>
      </c>
      <c r="AI20" s="9">
        <v>13964</v>
      </c>
      <c r="AJ20" s="9">
        <v>15348</v>
      </c>
      <c r="AK20" s="9">
        <v>16770</v>
      </c>
      <c r="AL20" s="9">
        <v>18431</v>
      </c>
      <c r="AM20" s="9">
        <v>19691</v>
      </c>
      <c r="AN20" s="9">
        <v>20814</v>
      </c>
      <c r="AO20" s="9">
        <v>22194</v>
      </c>
      <c r="AP20" s="9">
        <v>23403</v>
      </c>
      <c r="AQ20" s="9">
        <v>24983</v>
      </c>
      <c r="AR20" s="9">
        <v>26667</v>
      </c>
    </row>
    <row r="21" spans="1:85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Switzerland</v>
      </c>
      <c r="D21" s="6">
        <f t="shared" si="7"/>
        <v>24551</v>
      </c>
      <c r="E21" s="6">
        <f>IF(COUNTIF(I21:XFD21,"&gt;"&amp;0)=0,,HLOOKUP(COUNTIF(I21:XFD21,"&gt;"&amp;0)-1,I$1:XFD21,A21+1,FALSE))</f>
        <v>24551</v>
      </c>
      <c r="F21" s="7">
        <f>IF(COUNTIF(I21:XFD21,"&gt;"&amp;0)=0,,HLOOKUP(COUNTIF(I21:XFD21,"&gt;"&amp;0)-MIN($F$1+1,COUNTIF(I21:XFD21,"&gt;"&amp;0)),I$1:XFD21,A21+1,FALSE))</f>
        <v>21100</v>
      </c>
      <c r="G21" s="8">
        <f t="shared" si="8"/>
        <v>1.0307595000752832</v>
      </c>
      <c r="H21" s="13" t="s">
        <v>77</v>
      </c>
      <c r="I21" s="9">
        <v>114</v>
      </c>
      <c r="J21" s="9">
        <v>214</v>
      </c>
      <c r="K21" s="9">
        <v>268</v>
      </c>
      <c r="L21" s="9">
        <v>337</v>
      </c>
      <c r="M21" s="9">
        <v>374</v>
      </c>
      <c r="N21" s="9">
        <v>491</v>
      </c>
      <c r="O21" s="9">
        <v>652</v>
      </c>
      <c r="P21" s="9">
        <v>652</v>
      </c>
      <c r="Q21" s="9">
        <v>1139</v>
      </c>
      <c r="R21" s="9">
        <v>1359</v>
      </c>
      <c r="S21" s="9">
        <v>2200</v>
      </c>
      <c r="T21" s="9">
        <v>2200</v>
      </c>
      <c r="U21" s="9">
        <v>2700</v>
      </c>
      <c r="V21" s="9">
        <v>3028</v>
      </c>
      <c r="W21" s="9">
        <v>4075</v>
      </c>
      <c r="X21" s="9">
        <v>5294</v>
      </c>
      <c r="Y21" s="9">
        <v>6575</v>
      </c>
      <c r="Z21" s="9">
        <v>7474</v>
      </c>
      <c r="AA21" s="9">
        <v>8795</v>
      </c>
      <c r="AB21" s="9">
        <v>9877</v>
      </c>
      <c r="AC21" s="9">
        <v>10897</v>
      </c>
      <c r="AD21" s="9">
        <v>11811</v>
      </c>
      <c r="AE21" s="9">
        <v>12928</v>
      </c>
      <c r="AF21" s="9">
        <v>14076</v>
      </c>
      <c r="AG21" s="9">
        <v>14829</v>
      </c>
      <c r="AH21" s="9">
        <v>15922</v>
      </c>
      <c r="AI21" s="9">
        <v>16605</v>
      </c>
      <c r="AJ21" s="9">
        <v>17768</v>
      </c>
      <c r="AK21" s="9">
        <v>18827</v>
      </c>
      <c r="AL21" s="9">
        <v>19606</v>
      </c>
      <c r="AM21" s="9">
        <v>20505</v>
      </c>
      <c r="AN21" s="9">
        <v>21100</v>
      </c>
      <c r="AO21" s="9">
        <v>21657</v>
      </c>
      <c r="AP21" s="9">
        <v>22253</v>
      </c>
      <c r="AQ21" s="9">
        <v>23280</v>
      </c>
      <c r="AR21" s="9">
        <v>24051</v>
      </c>
      <c r="AS21" s="9">
        <v>24551</v>
      </c>
    </row>
    <row r="22" spans="1:85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Netherlands</v>
      </c>
      <c r="D22" s="6">
        <f t="shared" si="7"/>
        <v>23249</v>
      </c>
      <c r="E22" s="6">
        <f>IF(COUNTIF(I22:XFD22,"&gt;"&amp;0)=0,,HLOOKUP(COUNTIF(I22:XFD22,"&gt;"&amp;0)-1,I$1:XFD22,A22+1,FALSE))</f>
        <v>23249</v>
      </c>
      <c r="F22" s="7">
        <f>IF(COUNTIF(I22:XFD22,"&gt;"&amp;0)=0,,HLOOKUP(COUNTIF(I22:XFD22,"&gt;"&amp;0)-MIN($F$1+1,COUNTIF(I22:XFD22,"&gt;"&amp;0)),I$1:XFD22,A22+1,FALSE))</f>
        <v>17953</v>
      </c>
      <c r="G22" s="8">
        <f t="shared" si="8"/>
        <v>1.0530608067578759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  <c r="AI22" s="9">
        <v>13696</v>
      </c>
      <c r="AJ22" s="9">
        <v>14788</v>
      </c>
      <c r="AK22" s="9">
        <v>15821</v>
      </c>
      <c r="AL22" s="9">
        <v>16727</v>
      </c>
      <c r="AM22" s="9">
        <v>17953</v>
      </c>
      <c r="AN22" s="9">
        <v>18926</v>
      </c>
      <c r="AO22" s="9">
        <v>19709</v>
      </c>
      <c r="AP22" s="9">
        <v>20682</v>
      </c>
      <c r="AQ22" s="9">
        <v>21903</v>
      </c>
      <c r="AR22" s="9">
        <v>23249</v>
      </c>
    </row>
    <row r="23" spans="1:85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Canada</v>
      </c>
      <c r="D23" s="6">
        <f t="shared" si="7"/>
        <v>22059</v>
      </c>
      <c r="E23" s="6">
        <f>IF(COUNTIF(I23:XFD23,"&gt;"&amp;0)=0,,HLOOKUP(COUNTIF(I23:XFD23,"&gt;"&amp;0)-1,I$1:XFD23,A23+1,FALSE))</f>
        <v>22059</v>
      </c>
      <c r="F23" s="7">
        <f>IF(COUNTIF(I23:XFD23,"&gt;"&amp;0)=0,,HLOOKUP(COUNTIF(I23:XFD23,"&gt;"&amp;0)-MIN($F$1+1,COUNTIF(I23:XFD23,"&gt;"&amp;0)),I$1:XFD23,A23+1,FALSE))</f>
        <v>15756</v>
      </c>
      <c r="G23" s="8">
        <f t="shared" si="8"/>
        <v>1.0696161944539251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  <c r="AH23" s="9">
        <v>15756</v>
      </c>
      <c r="AI23" s="9">
        <v>16563</v>
      </c>
      <c r="AJ23" s="9">
        <v>17872</v>
      </c>
      <c r="AK23" s="9">
        <v>19141</v>
      </c>
      <c r="AL23" s="9">
        <v>20654</v>
      </c>
      <c r="AM23" s="9">
        <v>22059</v>
      </c>
    </row>
    <row r="24" spans="1:85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Brazil</v>
      </c>
      <c r="D24" s="6">
        <f t="shared" si="7"/>
        <v>19638</v>
      </c>
      <c r="E24" s="6">
        <f>IF(COUNTIF(I24:XFD24,"&gt;"&amp;0)=0,,HLOOKUP(COUNTIF(I24:XFD24,"&gt;"&amp;0)-1,I$1:XFD24,A24+1,FALSE))</f>
        <v>19638</v>
      </c>
      <c r="F24" s="7">
        <f>IF(COUNTIF(I24:XFD24,"&gt;"&amp;0)=0,,HLOOKUP(COUNTIF(I24:XFD24,"&gt;"&amp;0)-MIN($F$1+1,COUNTIF(I24:XFD24,"&gt;"&amp;0)),I$1:XFD24,A24+1,FALSE))</f>
        <v>11130</v>
      </c>
      <c r="G24" s="8">
        <f t="shared" si="8"/>
        <v>1.1202640986677703</v>
      </c>
      <c r="H24" s="13" t="s">
        <v>81</v>
      </c>
      <c r="I24" s="9">
        <v>151</v>
      </c>
      <c r="J24" s="9">
        <v>151</v>
      </c>
      <c r="K24" s="9">
        <v>162</v>
      </c>
      <c r="L24" s="9">
        <v>200</v>
      </c>
      <c r="M24" s="9">
        <v>321</v>
      </c>
      <c r="N24" s="9">
        <v>372</v>
      </c>
      <c r="O24" s="9">
        <v>621</v>
      </c>
      <c r="P24" s="9">
        <v>793</v>
      </c>
      <c r="Q24" s="9">
        <v>1021</v>
      </c>
      <c r="R24" s="9">
        <v>1546</v>
      </c>
      <c r="S24" s="9">
        <v>1924</v>
      </c>
      <c r="T24" s="9">
        <v>2247</v>
      </c>
      <c r="U24" s="9">
        <v>2554</v>
      </c>
      <c r="V24" s="9">
        <v>2985</v>
      </c>
      <c r="W24" s="9">
        <v>3417</v>
      </c>
      <c r="X24" s="9">
        <v>3904</v>
      </c>
      <c r="Y24" s="9">
        <v>4256</v>
      </c>
      <c r="Z24" s="9">
        <v>4579</v>
      </c>
      <c r="AA24" s="9">
        <v>5717</v>
      </c>
      <c r="AB24" s="9">
        <v>6836</v>
      </c>
      <c r="AC24" s="9">
        <v>8044</v>
      </c>
      <c r="AD24" s="9">
        <v>9056</v>
      </c>
      <c r="AE24" s="9">
        <v>10360</v>
      </c>
      <c r="AF24" s="9">
        <v>11130</v>
      </c>
      <c r="AG24" s="9">
        <v>12161</v>
      </c>
      <c r="AH24" s="9">
        <v>14034</v>
      </c>
      <c r="AI24" s="9">
        <v>16170</v>
      </c>
      <c r="AJ24" s="9">
        <v>18092</v>
      </c>
      <c r="AK24" s="9">
        <v>19638</v>
      </c>
    </row>
    <row r="25" spans="1:85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Portugal</v>
      </c>
      <c r="D25" s="6">
        <f t="shared" si="7"/>
        <v>15472</v>
      </c>
      <c r="E25" s="6">
        <f>IF(COUNTIF(I25:XFD25,"&gt;"&amp;0)=0,,HLOOKUP(COUNTIF(I25:XFD25,"&gt;"&amp;0)-1,I$1:XFD25,A25+1,FALSE))</f>
        <v>15472</v>
      </c>
      <c r="F25" s="7">
        <f>IF(COUNTIF(I25:XFD25,"&gt;"&amp;0)=0,,HLOOKUP(COUNTIF(I25:XFD25,"&gt;"&amp;0)-MIN($F$1+1,COUNTIF(I25:XFD25,"&gt;"&amp;0)),I$1:XFD25,A25+1,FALSE))</f>
        <v>11278</v>
      </c>
      <c r="G25" s="8">
        <f t="shared" si="8"/>
        <v>1.0652777919545313</v>
      </c>
      <c r="H25" s="13" t="s">
        <v>108</v>
      </c>
      <c r="I25" s="9">
        <v>112</v>
      </c>
      <c r="J25" s="9">
        <v>169</v>
      </c>
      <c r="K25" s="9">
        <v>245</v>
      </c>
      <c r="L25" s="9">
        <v>331</v>
      </c>
      <c r="M25" s="9">
        <v>448</v>
      </c>
      <c r="N25" s="9">
        <v>448</v>
      </c>
      <c r="O25" s="9">
        <v>785</v>
      </c>
      <c r="P25" s="9">
        <v>1020</v>
      </c>
      <c r="Q25" s="9">
        <v>1280</v>
      </c>
      <c r="R25" s="9">
        <v>1600</v>
      </c>
      <c r="S25" s="9">
        <v>2060</v>
      </c>
      <c r="T25" s="9">
        <v>2362</v>
      </c>
      <c r="U25" s="9">
        <v>2995</v>
      </c>
      <c r="V25" s="9">
        <v>3544</v>
      </c>
      <c r="W25" s="9">
        <v>4268</v>
      </c>
      <c r="X25" s="9">
        <v>5170</v>
      </c>
      <c r="Y25" s="9">
        <v>5962</v>
      </c>
      <c r="Z25" s="9">
        <v>6408</v>
      </c>
      <c r="AA25" s="9">
        <v>7443</v>
      </c>
      <c r="AB25" s="9">
        <v>8251</v>
      </c>
      <c r="AC25" s="9">
        <v>9034</v>
      </c>
      <c r="AD25" s="9">
        <v>9886</v>
      </c>
      <c r="AE25" s="9">
        <v>10524</v>
      </c>
      <c r="AF25" s="9">
        <v>11278</v>
      </c>
      <c r="AG25" s="9">
        <v>11730</v>
      </c>
      <c r="AH25" s="9">
        <v>12442</v>
      </c>
      <c r="AI25" s="9">
        <v>13141</v>
      </c>
      <c r="AJ25" s="9">
        <v>13956</v>
      </c>
      <c r="AK25" s="9">
        <v>15472</v>
      </c>
    </row>
    <row r="26" spans="1:85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Austria</v>
      </c>
      <c r="D26" s="6">
        <f t="shared" si="7"/>
        <v>13555</v>
      </c>
      <c r="E26" s="6">
        <f>IF(COUNTIF(I26:XFD26,"&gt;"&amp;0)=0,,HLOOKUP(COUNTIF(I26:XFD26,"&gt;"&amp;0)-1,I$1:XFD26,A26+1,FALSE))</f>
        <v>13555</v>
      </c>
      <c r="F26" s="7">
        <f>IF(COUNTIF(I26:XFD26,"&gt;"&amp;0)=0,,HLOOKUP(COUNTIF(I26:XFD26,"&gt;"&amp;0)-MIN($F$1+1,COUNTIF(I26:XFD26,"&gt;"&amp;0)),I$1:XFD26,A26+1,FALSE))</f>
        <v>12051</v>
      </c>
      <c r="G26" s="8">
        <f t="shared" si="8"/>
        <v>1.0238003816110057</v>
      </c>
      <c r="H26" s="13" t="s">
        <v>78</v>
      </c>
      <c r="I26" s="9">
        <v>104</v>
      </c>
      <c r="J26" s="9">
        <v>131</v>
      </c>
      <c r="K26" s="9">
        <v>182</v>
      </c>
      <c r="L26" s="9">
        <v>246</v>
      </c>
      <c r="M26" s="9">
        <v>302</v>
      </c>
      <c r="N26" s="9">
        <v>504</v>
      </c>
      <c r="O26" s="9">
        <v>655</v>
      </c>
      <c r="P26" s="9">
        <v>860</v>
      </c>
      <c r="Q26" s="9">
        <v>1018</v>
      </c>
      <c r="R26" s="9">
        <v>1332</v>
      </c>
      <c r="S26" s="9">
        <v>1646</v>
      </c>
      <c r="T26" s="9">
        <v>2013</v>
      </c>
      <c r="U26" s="9">
        <v>2388</v>
      </c>
      <c r="V26" s="9">
        <v>2814</v>
      </c>
      <c r="W26" s="9">
        <v>3582</v>
      </c>
      <c r="X26" s="9">
        <v>4474</v>
      </c>
      <c r="Y26" s="9">
        <v>5283</v>
      </c>
      <c r="Z26" s="9">
        <v>5588</v>
      </c>
      <c r="AA26" s="9">
        <v>6909</v>
      </c>
      <c r="AB26" s="9">
        <v>7657</v>
      </c>
      <c r="AC26" s="9">
        <v>8271</v>
      </c>
      <c r="AD26" s="9">
        <v>8788</v>
      </c>
      <c r="AE26" s="9">
        <v>9618</v>
      </c>
      <c r="AF26" s="9">
        <v>10180</v>
      </c>
      <c r="AG26" s="9">
        <v>10711</v>
      </c>
      <c r="AH26" s="9">
        <v>11129</v>
      </c>
      <c r="AI26" s="9">
        <v>11524</v>
      </c>
      <c r="AJ26" s="9">
        <v>11781</v>
      </c>
      <c r="AK26" s="9">
        <v>12051</v>
      </c>
      <c r="AL26" s="9">
        <v>12297</v>
      </c>
      <c r="AM26" s="9">
        <v>12639</v>
      </c>
      <c r="AN26" s="9">
        <v>12942</v>
      </c>
      <c r="AO26" s="9">
        <v>13244</v>
      </c>
      <c r="AP26" s="9">
        <v>13555</v>
      </c>
    </row>
    <row r="27" spans="1:85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Russia</v>
      </c>
      <c r="D27" s="6">
        <f t="shared" si="7"/>
        <v>11917</v>
      </c>
      <c r="E27" s="6">
        <f>IF(COUNTIF(I27:XFD27,"&gt;"&amp;0)=0,,HLOOKUP(COUNTIF(I27:XFD27,"&gt;"&amp;0)-1,I$1:XFD27,A27+1,FALSE))</f>
        <v>11917</v>
      </c>
      <c r="F27" s="7">
        <f>IF(COUNTIF(I27:XFD27,"&gt;"&amp;0)=0,,HLOOKUP(COUNTIF(I27:XFD27,"&gt;"&amp;0)-MIN($F$1+1,COUNTIF(I27:XFD27,"&gt;"&amp;0)),I$1:XFD27,A27+1,FALSE))</f>
        <v>5389</v>
      </c>
      <c r="G27" s="8">
        <f t="shared" si="8"/>
        <v>1.172011170943861</v>
      </c>
      <c r="H27" s="13" t="s">
        <v>344</v>
      </c>
      <c r="I27" s="9">
        <v>114</v>
      </c>
      <c r="J27" s="9">
        <v>147</v>
      </c>
      <c r="K27" s="9">
        <v>199</v>
      </c>
      <c r="L27" s="9">
        <v>253</v>
      </c>
      <c r="M27" s="9">
        <v>306</v>
      </c>
      <c r="N27" s="9">
        <v>367</v>
      </c>
      <c r="O27" s="9">
        <v>438</v>
      </c>
      <c r="P27" s="9">
        <v>495</v>
      </c>
      <c r="Q27" s="9">
        <v>658</v>
      </c>
      <c r="R27" s="9">
        <v>840</v>
      </c>
      <c r="S27" s="9">
        <v>1036</v>
      </c>
      <c r="T27" s="9">
        <v>1264</v>
      </c>
      <c r="U27" s="9">
        <v>1534</v>
      </c>
      <c r="V27" s="9">
        <v>1836</v>
      </c>
      <c r="W27" s="9">
        <v>2337</v>
      </c>
      <c r="X27" s="9">
        <v>2777</v>
      </c>
      <c r="Y27" s="9">
        <v>3548</v>
      </c>
      <c r="Z27" s="9">
        <v>4149</v>
      </c>
      <c r="AA27" s="9">
        <v>4731</v>
      </c>
      <c r="AB27" s="9">
        <v>5389</v>
      </c>
      <c r="AC27" s="9">
        <v>6343</v>
      </c>
      <c r="AD27" s="9">
        <v>7497</v>
      </c>
      <c r="AE27" s="9">
        <v>8672</v>
      </c>
      <c r="AF27" s="9">
        <v>10131</v>
      </c>
      <c r="AG27" s="9">
        <v>11917</v>
      </c>
    </row>
    <row r="28" spans="1:85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Africa</v>
      </c>
      <c r="D28" s="6">
        <f t="shared" si="7"/>
        <v>10728</v>
      </c>
      <c r="E28" s="6">
        <f>IF(COUNTIF(I28:XFD28,"&gt;"&amp;0)=0,,HLOOKUP(COUNTIF(I28:XFD28,"&gt;"&amp;0)-1,I$1:XFD28,A28+1,FALSE))</f>
        <v>10728</v>
      </c>
      <c r="F28" s="7">
        <f>IF(COUNTIF(I28:XFD28,"&gt;"&amp;0)=0,,HLOOKUP(COUNTIF(I28:XFD28,"&gt;"&amp;0)-MIN($F$1+1,COUNTIF(I28:XFD28,"&gt;"&amp;0)),I$1:XFD28,A28+1,FALSE))</f>
        <v>7969</v>
      </c>
      <c r="G28" s="8">
        <f t="shared" si="8"/>
        <v>1.0612629130176403</v>
      </c>
      <c r="H28" s="13" t="s">
        <v>610</v>
      </c>
      <c r="I28" s="9">
        <v>104</v>
      </c>
      <c r="J28" s="9">
        <v>118</v>
      </c>
      <c r="K28" s="9">
        <v>134</v>
      </c>
      <c r="L28" s="9">
        <v>177</v>
      </c>
      <c r="M28" s="9">
        <v>243</v>
      </c>
      <c r="N28" s="9">
        <v>296</v>
      </c>
      <c r="O28" s="9">
        <v>374</v>
      </c>
      <c r="P28" s="9">
        <v>453</v>
      </c>
      <c r="Q28" s="9">
        <v>556</v>
      </c>
      <c r="R28" s="9">
        <v>720</v>
      </c>
      <c r="S28" s="9">
        <v>873</v>
      </c>
      <c r="T28" s="9">
        <v>1062</v>
      </c>
      <c r="U28" s="9">
        <v>1294</v>
      </c>
      <c r="V28" s="9">
        <v>1616</v>
      </c>
      <c r="W28" s="9">
        <v>1996</v>
      </c>
      <c r="X28" s="9">
        <v>2434</v>
      </c>
      <c r="Y28" s="9">
        <v>2878</v>
      </c>
      <c r="Z28" s="9">
        <v>3382</v>
      </c>
      <c r="AA28" s="9">
        <v>3672</v>
      </c>
      <c r="AB28" s="9">
        <v>4145</v>
      </c>
      <c r="AC28" s="9">
        <v>4492</v>
      </c>
      <c r="AD28" s="9">
        <v>4979</v>
      </c>
      <c r="AE28" s="9">
        <v>5444</v>
      </c>
      <c r="AF28" s="9">
        <v>6015</v>
      </c>
      <c r="AG28" s="9">
        <v>6807</v>
      </c>
      <c r="AH28" s="9">
        <v>7409</v>
      </c>
      <c r="AI28" s="9">
        <v>7969</v>
      </c>
      <c r="AJ28" s="9">
        <v>8517</v>
      </c>
      <c r="AK28" s="9">
        <v>8983</v>
      </c>
      <c r="AL28" s="9">
        <v>9590</v>
      </c>
      <c r="AM28" s="9">
        <v>10173</v>
      </c>
      <c r="AN28" s="9">
        <v>10728</v>
      </c>
    </row>
    <row r="29" spans="1:85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Korea, South</v>
      </c>
      <c r="D29" s="6">
        <f t="shared" si="7"/>
        <v>10450</v>
      </c>
      <c r="E29" s="6">
        <f>IF(COUNTIF(I29:XFD29,"&gt;"&amp;0)=0,,HLOOKUP(COUNTIF(I29:XFD29,"&gt;"&amp;0)-1,I$1:XFD29,A29+1,FALSE))</f>
        <v>10450</v>
      </c>
      <c r="F29" s="7">
        <f>IF(COUNTIF(I29:XFD29,"&gt;"&amp;0)=0,,HLOOKUP(COUNTIF(I29:XFD29,"&gt;"&amp;0)-MIN($F$1+1,COUNTIF(I29:XFD29,"&gt;"&amp;0)),I$1:XFD29,A29+1,FALSE))</f>
        <v>10237</v>
      </c>
      <c r="G29" s="8">
        <f t="shared" si="8"/>
        <v>1.0041271674892911</v>
      </c>
      <c r="H29" s="13" t="s">
        <v>339</v>
      </c>
      <c r="I29" s="9">
        <v>104</v>
      </c>
      <c r="J29" s="9">
        <v>204</v>
      </c>
      <c r="K29" s="9">
        <v>433</v>
      </c>
      <c r="L29" s="9">
        <v>602</v>
      </c>
      <c r="M29" s="9">
        <v>833</v>
      </c>
      <c r="N29" s="9">
        <v>977</v>
      </c>
      <c r="O29" s="9">
        <v>1261</v>
      </c>
      <c r="P29" s="9">
        <v>1766</v>
      </c>
      <c r="Q29" s="9">
        <v>2337</v>
      </c>
      <c r="R29" s="9">
        <v>3150</v>
      </c>
      <c r="S29" s="9">
        <v>3736</v>
      </c>
      <c r="T29" s="9">
        <v>4335</v>
      </c>
      <c r="U29" s="9">
        <v>5186</v>
      </c>
      <c r="V29" s="9">
        <v>5621</v>
      </c>
      <c r="W29" s="9">
        <v>6088</v>
      </c>
      <c r="X29" s="9">
        <v>6593</v>
      </c>
      <c r="Y29" s="9">
        <v>7041</v>
      </c>
      <c r="Z29" s="9">
        <v>7314</v>
      </c>
      <c r="AA29" s="9">
        <v>7478</v>
      </c>
      <c r="AB29" s="9">
        <v>7513</v>
      </c>
      <c r="AC29" s="9">
        <v>7755</v>
      </c>
      <c r="AD29" s="9">
        <v>7869</v>
      </c>
      <c r="AE29" s="9">
        <v>7979</v>
      </c>
      <c r="AF29" s="9">
        <v>8086</v>
      </c>
      <c r="AG29" s="9">
        <v>8162</v>
      </c>
      <c r="AH29" s="9">
        <v>8236</v>
      </c>
      <c r="AI29" s="9">
        <v>8320</v>
      </c>
      <c r="AJ29" s="9">
        <v>8413</v>
      </c>
      <c r="AK29" s="9">
        <v>8565</v>
      </c>
      <c r="AL29" s="9">
        <v>8652</v>
      </c>
      <c r="AM29" s="9">
        <v>8799</v>
      </c>
      <c r="AN29" s="9">
        <v>8961</v>
      </c>
      <c r="AO29" s="9">
        <v>8961</v>
      </c>
      <c r="AP29" s="9">
        <v>9037</v>
      </c>
      <c r="AQ29" s="9">
        <v>9137</v>
      </c>
      <c r="AR29" s="9">
        <v>9241</v>
      </c>
      <c r="AS29" s="9">
        <v>9332</v>
      </c>
      <c r="AT29" s="9">
        <v>9478</v>
      </c>
      <c r="AU29" s="9">
        <v>9583</v>
      </c>
      <c r="AV29" s="9">
        <v>9661</v>
      </c>
      <c r="AW29" s="9">
        <v>9786</v>
      </c>
      <c r="AX29" s="9">
        <v>9887</v>
      </c>
      <c r="AY29" s="9">
        <v>9976</v>
      </c>
      <c r="AZ29" s="9">
        <v>10062</v>
      </c>
      <c r="BA29" s="9">
        <v>10156</v>
      </c>
      <c r="BB29" s="9">
        <v>10237</v>
      </c>
      <c r="BC29" s="9">
        <v>10284</v>
      </c>
      <c r="BD29" s="9">
        <v>10331</v>
      </c>
      <c r="BE29" s="9">
        <v>10384</v>
      </c>
      <c r="BF29" s="9">
        <v>10423</v>
      </c>
      <c r="BG29" s="9">
        <v>10450</v>
      </c>
      <c r="CD29" s="9">
        <v>0</v>
      </c>
      <c r="CE29" s="9">
        <v>0</v>
      </c>
      <c r="CF29" s="9">
        <v>0</v>
      </c>
      <c r="CG29" s="9">
        <v>0</v>
      </c>
    </row>
    <row r="30" spans="1:85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Israel</v>
      </c>
      <c r="D30" s="6">
        <f t="shared" si="7"/>
        <v>10408</v>
      </c>
      <c r="E30" s="6">
        <f>IF(COUNTIF(I30:XFD30,"&gt;"&amp;0)=0,,HLOOKUP(COUNTIF(I30:XFD30,"&gt;"&amp;0)-1,I$1:XFD30,A30+1,FALSE))</f>
        <v>10408</v>
      </c>
      <c r="F30" s="7">
        <f>IF(COUNTIF(I30:XFD30,"&gt;"&amp;0)=0,,HLOOKUP(COUNTIF(I30:XFD30,"&gt;"&amp;0)-MIN($F$1+1,COUNTIF(I30:XFD30,"&gt;"&amp;0)),I$1:XFD30,A30+1,FALSE))</f>
        <v>8430</v>
      </c>
      <c r="G30" s="8">
        <f t="shared" si="8"/>
        <v>1.0430567593312863</v>
      </c>
      <c r="H30" s="13" t="s">
        <v>79</v>
      </c>
      <c r="I30" s="9">
        <v>100</v>
      </c>
      <c r="J30" s="9">
        <v>126</v>
      </c>
      <c r="K30" s="9">
        <v>155</v>
      </c>
      <c r="L30" s="9">
        <v>213</v>
      </c>
      <c r="M30" s="9">
        <v>218</v>
      </c>
      <c r="N30" s="9">
        <v>250</v>
      </c>
      <c r="O30" s="9">
        <v>304</v>
      </c>
      <c r="P30" s="9">
        <v>427</v>
      </c>
      <c r="Q30" s="9">
        <v>529</v>
      </c>
      <c r="R30" s="9">
        <v>712</v>
      </c>
      <c r="S30" s="9">
        <v>883</v>
      </c>
      <c r="T30" s="9">
        <v>1071</v>
      </c>
      <c r="U30" s="9">
        <v>1238</v>
      </c>
      <c r="V30" s="9">
        <v>2369</v>
      </c>
      <c r="W30" s="9">
        <v>2693</v>
      </c>
      <c r="X30" s="9">
        <v>3035</v>
      </c>
      <c r="Y30" s="9">
        <v>3619</v>
      </c>
      <c r="Z30" s="9">
        <v>4247</v>
      </c>
      <c r="AA30" s="9">
        <v>4695</v>
      </c>
      <c r="AB30" s="9">
        <v>5358</v>
      </c>
      <c r="AC30" s="9">
        <v>6092</v>
      </c>
      <c r="AD30" s="9">
        <v>6857</v>
      </c>
      <c r="AE30" s="9">
        <v>7428</v>
      </c>
      <c r="AF30" s="9">
        <v>7851</v>
      </c>
      <c r="AG30" s="9">
        <v>8430</v>
      </c>
      <c r="AH30" s="9">
        <v>8904</v>
      </c>
      <c r="AI30" s="9">
        <v>9248</v>
      </c>
      <c r="AJ30" s="9">
        <v>9404</v>
      </c>
      <c r="AK30" s="9">
        <v>9968</v>
      </c>
      <c r="AL30" s="9">
        <v>10408</v>
      </c>
    </row>
    <row r="31" spans="1:85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Sweden</v>
      </c>
      <c r="D31" s="6">
        <f t="shared" si="7"/>
        <v>9685</v>
      </c>
      <c r="E31" s="6">
        <f>IF(COUNTIF(I31:XFD31,"&gt;"&amp;0)=0,,HLOOKUP(COUNTIF(I31:XFD31,"&gt;"&amp;0)-1,I$1:XFD31,A31+1,FALSE))</f>
        <v>9685</v>
      </c>
      <c r="F31" s="7">
        <f>IF(COUNTIF(I31:XFD31,"&gt;"&amp;0)=0,,HLOOKUP(COUNTIF(I31:XFD31,"&gt;"&amp;0)-MIN($F$1+1,COUNTIF(I31:XFD31,"&gt;"&amp;0)),I$1:XFD31,A31+1,FALSE))</f>
        <v>6830</v>
      </c>
      <c r="G31" s="8">
        <f t="shared" si="8"/>
        <v>1.0723480941745391</v>
      </c>
      <c r="H31" s="13" t="s">
        <v>59</v>
      </c>
      <c r="I31" s="9">
        <v>101</v>
      </c>
      <c r="J31" s="9">
        <v>161</v>
      </c>
      <c r="K31" s="9">
        <v>203</v>
      </c>
      <c r="L31" s="9">
        <v>248</v>
      </c>
      <c r="M31" s="9">
        <v>355</v>
      </c>
      <c r="N31" s="9">
        <v>500</v>
      </c>
      <c r="O31" s="9">
        <v>599</v>
      </c>
      <c r="P31" s="9">
        <v>814</v>
      </c>
      <c r="Q31" s="9">
        <v>961</v>
      </c>
      <c r="R31" s="9">
        <v>1022</v>
      </c>
      <c r="S31" s="9">
        <v>1103</v>
      </c>
      <c r="T31" s="9">
        <v>1190</v>
      </c>
      <c r="U31" s="9">
        <v>1279</v>
      </c>
      <c r="V31" s="9">
        <v>1439</v>
      </c>
      <c r="W31" s="9">
        <v>1639</v>
      </c>
      <c r="X31" s="9">
        <v>1763</v>
      </c>
      <c r="Y31" s="9">
        <v>1934</v>
      </c>
      <c r="Z31" s="9">
        <v>2046</v>
      </c>
      <c r="AA31" s="9">
        <v>2286</v>
      </c>
      <c r="AB31" s="9">
        <v>2526</v>
      </c>
      <c r="AC31" s="9">
        <v>2840</v>
      </c>
      <c r="AD31" s="9">
        <v>3069</v>
      </c>
      <c r="AE31" s="9">
        <v>3447</v>
      </c>
      <c r="AF31" s="9">
        <v>3700</v>
      </c>
      <c r="AG31" s="9">
        <v>4028</v>
      </c>
      <c r="AH31" s="9">
        <v>4435</v>
      </c>
      <c r="AI31" s="9">
        <v>4947</v>
      </c>
      <c r="AJ31" s="9">
        <v>5568</v>
      </c>
      <c r="AK31" s="9">
        <v>6131</v>
      </c>
      <c r="AL31" s="9">
        <v>6443</v>
      </c>
      <c r="AM31" s="9">
        <v>6830</v>
      </c>
      <c r="AN31" s="9">
        <v>7206</v>
      </c>
      <c r="AO31" s="9">
        <v>7693</v>
      </c>
      <c r="AP31" s="9">
        <v>8419</v>
      </c>
      <c r="AQ31" s="9">
        <v>9141</v>
      </c>
      <c r="AR31" s="9">
        <v>9685</v>
      </c>
    </row>
    <row r="32" spans="1:85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Ireland</v>
      </c>
      <c r="D32" s="6">
        <f t="shared" si="7"/>
        <v>8089</v>
      </c>
      <c r="E32" s="6">
        <f>IF(COUNTIF(I32:XFD32,"&gt;"&amp;0)=0,,HLOOKUP(COUNTIF(I32:XFD32,"&gt;"&amp;0)-1,I$1:XFD32,A32+1,FALSE))</f>
        <v>8089</v>
      </c>
      <c r="F32" s="7">
        <f>IF(COUNTIF(I32:XFD32,"&gt;"&amp;0)=0,,HLOOKUP(COUNTIF(I32:XFD32,"&gt;"&amp;0)-MIN($F$1+1,COUNTIF(I32:XFD32,"&gt;"&amp;0)),I$1:XFD32,A32+1,FALSE))</f>
        <v>4994</v>
      </c>
      <c r="G32" s="8">
        <f t="shared" si="8"/>
        <v>1.1012584644243728</v>
      </c>
      <c r="H32" s="13" t="s">
        <v>98</v>
      </c>
      <c r="I32" s="9">
        <v>129</v>
      </c>
      <c r="J32" s="9">
        <v>129</v>
      </c>
      <c r="K32" s="9">
        <v>169</v>
      </c>
      <c r="L32" s="9">
        <v>223</v>
      </c>
      <c r="M32" s="9">
        <v>292</v>
      </c>
      <c r="N32" s="9">
        <v>557</v>
      </c>
      <c r="O32" s="9">
        <v>683</v>
      </c>
      <c r="P32" s="9">
        <v>785</v>
      </c>
      <c r="Q32" s="9">
        <v>906</v>
      </c>
      <c r="R32" s="9">
        <v>1125</v>
      </c>
      <c r="S32" s="9">
        <v>1329</v>
      </c>
      <c r="T32" s="9">
        <v>1564</v>
      </c>
      <c r="U32" s="9">
        <v>1819</v>
      </c>
      <c r="V32" s="9">
        <v>2121</v>
      </c>
      <c r="W32" s="9">
        <v>2415</v>
      </c>
      <c r="X32" s="9">
        <v>2615</v>
      </c>
      <c r="Y32" s="9">
        <v>2910</v>
      </c>
      <c r="Z32" s="9">
        <v>3235</v>
      </c>
      <c r="AA32" s="9">
        <v>3447</v>
      </c>
      <c r="AB32" s="9">
        <v>3849</v>
      </c>
      <c r="AC32" s="9">
        <v>4273</v>
      </c>
      <c r="AD32" s="9">
        <v>4604</v>
      </c>
      <c r="AE32" s="9">
        <v>4994</v>
      </c>
      <c r="AF32" s="9">
        <v>5364</v>
      </c>
      <c r="AG32" s="9">
        <v>5709</v>
      </c>
      <c r="AH32" s="9">
        <v>6074</v>
      </c>
      <c r="AI32" s="9">
        <v>6574</v>
      </c>
      <c r="AJ32" s="9">
        <v>8089</v>
      </c>
    </row>
    <row r="33" spans="1:84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India</v>
      </c>
      <c r="D33" s="6">
        <f t="shared" si="7"/>
        <v>7598</v>
      </c>
      <c r="E33" s="6">
        <f>IF(COUNTIF(I33:XFD33,"&gt;"&amp;0)=0,,HLOOKUP(COUNTIF(I33:XFD33,"&gt;"&amp;0)-1,I$1:XFD33,A33+1,FALSE))</f>
        <v>7598</v>
      </c>
      <c r="F33" s="7">
        <f>IF(COUNTIF(I33:XFD33,"&gt;"&amp;0)=0,,HLOOKUP(COUNTIF(I33:XFD33,"&gt;"&amp;0)-MIN($F$1+1,COUNTIF(I33:XFD33,"&gt;"&amp;0)),I$1:XFD33,A33+1,FALSE))</f>
        <v>3588</v>
      </c>
      <c r="G33" s="8">
        <f t="shared" si="8"/>
        <v>1.1619016567626381</v>
      </c>
      <c r="H33" s="13" t="s">
        <v>57</v>
      </c>
      <c r="I33" s="9">
        <v>102</v>
      </c>
      <c r="J33" s="9">
        <v>113</v>
      </c>
      <c r="K33" s="9">
        <v>119</v>
      </c>
      <c r="L33" s="9">
        <v>142</v>
      </c>
      <c r="M33" s="9">
        <v>156</v>
      </c>
      <c r="N33" s="9">
        <v>194</v>
      </c>
      <c r="O33" s="9">
        <v>244</v>
      </c>
      <c r="P33" s="9">
        <v>330</v>
      </c>
      <c r="Q33" s="9">
        <v>396</v>
      </c>
      <c r="R33" s="9">
        <v>499</v>
      </c>
      <c r="S33" s="9">
        <v>536</v>
      </c>
      <c r="T33" s="9">
        <v>657</v>
      </c>
      <c r="U33" s="9">
        <v>727</v>
      </c>
      <c r="V33" s="9">
        <v>887</v>
      </c>
      <c r="W33" s="9">
        <v>987</v>
      </c>
      <c r="X33" s="9">
        <v>1024</v>
      </c>
      <c r="Y33" s="9">
        <v>1251</v>
      </c>
      <c r="Z33" s="9">
        <v>1397</v>
      </c>
      <c r="AA33" s="9">
        <v>1998</v>
      </c>
      <c r="AB33" s="9">
        <v>2543</v>
      </c>
      <c r="AC33" s="9">
        <v>2567</v>
      </c>
      <c r="AD33" s="9">
        <v>3082</v>
      </c>
      <c r="AE33" s="9">
        <v>3588</v>
      </c>
      <c r="AF33" s="9">
        <v>4778</v>
      </c>
      <c r="AG33" s="9">
        <v>5311</v>
      </c>
      <c r="AH33" s="9">
        <v>5916</v>
      </c>
      <c r="AI33" s="9">
        <v>6725</v>
      </c>
      <c r="AJ33" s="9">
        <v>7598</v>
      </c>
    </row>
    <row r="34" spans="1:84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Ecuador</v>
      </c>
      <c r="D34" s="6">
        <f t="shared" si="7"/>
        <v>7161</v>
      </c>
      <c r="E34" s="6">
        <f>IF(COUNTIF(I34:XFD34,"&gt;"&amp;0)=0,,HLOOKUP(COUNTIF(I34:XFD34,"&gt;"&amp;0)-1,I$1:XFD34,A34+1,FALSE))</f>
        <v>7161</v>
      </c>
      <c r="F34" s="7">
        <f>IF(COUNTIF(I34:XFD34,"&gt;"&amp;0)=0,,HLOOKUP(COUNTIF(I34:XFD34,"&gt;"&amp;0)-MIN($F$1+1,COUNTIF(I34:XFD34,"&gt;"&amp;0)),I$1:XFD34,A34+1,FALSE))</f>
        <v>3646</v>
      </c>
      <c r="G34" s="8">
        <f t="shared" si="8"/>
        <v>1.1445411243899988</v>
      </c>
      <c r="H34" s="13" t="s">
        <v>103</v>
      </c>
      <c r="I34" s="9">
        <v>111</v>
      </c>
      <c r="J34" s="9">
        <v>199</v>
      </c>
      <c r="K34" s="9">
        <v>367</v>
      </c>
      <c r="L34" s="9">
        <v>506</v>
      </c>
      <c r="M34" s="9">
        <v>789</v>
      </c>
      <c r="N34" s="9">
        <v>981</v>
      </c>
      <c r="O34" s="9">
        <v>1082</v>
      </c>
      <c r="P34" s="9">
        <v>1173</v>
      </c>
      <c r="Q34" s="9">
        <v>1403</v>
      </c>
      <c r="R34" s="9">
        <v>1595</v>
      </c>
      <c r="S34" s="9">
        <v>1823</v>
      </c>
      <c r="T34" s="9">
        <v>1924</v>
      </c>
      <c r="U34" s="9">
        <v>1962</v>
      </c>
      <c r="V34" s="9">
        <v>2240</v>
      </c>
      <c r="W34" s="9">
        <v>2748</v>
      </c>
      <c r="X34" s="9">
        <v>3163</v>
      </c>
      <c r="Y34" s="9">
        <v>3368</v>
      </c>
      <c r="Z34" s="9">
        <v>3465</v>
      </c>
      <c r="AA34" s="9">
        <v>3646</v>
      </c>
      <c r="AB34" s="9">
        <v>3747</v>
      </c>
      <c r="AC34" s="9">
        <v>3747</v>
      </c>
      <c r="AD34" s="9">
        <v>4450</v>
      </c>
      <c r="AE34" s="9">
        <v>4965</v>
      </c>
      <c r="AF34" s="9">
        <v>7161</v>
      </c>
    </row>
    <row r="35" spans="1:84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Chile</v>
      </c>
      <c r="D35" s="6">
        <f t="shared" si="7"/>
        <v>6501</v>
      </c>
      <c r="E35" s="6">
        <f>IF(COUNTIF(I35:XFD35,"&gt;"&amp;0)=0,,HLOOKUP(COUNTIF(I35:XFD35,"&gt;"&amp;0)-1,I$1:XFD35,A35+1,FALSE))</f>
        <v>6501</v>
      </c>
      <c r="F35" s="7">
        <f>IF(COUNTIF(I35:XFD35,"&gt;"&amp;0)=0,,HLOOKUP(COUNTIF(I35:XFD35,"&gt;"&amp;0)-MIN($F$1+1,COUNTIF(I35:XFD35,"&gt;"&amp;0)),I$1:XFD35,A35+1,FALSE))</f>
        <v>4471</v>
      </c>
      <c r="G35" s="8">
        <f t="shared" si="8"/>
        <v>1.0777427232171406</v>
      </c>
      <c r="H35" s="13" t="s">
        <v>124</v>
      </c>
      <c r="I35" s="9">
        <v>155</v>
      </c>
      <c r="J35" s="9">
        <v>201</v>
      </c>
      <c r="K35" s="9">
        <v>238</v>
      </c>
      <c r="L35" s="9">
        <v>238</v>
      </c>
      <c r="M35" s="9">
        <v>434</v>
      </c>
      <c r="N35" s="9">
        <v>537</v>
      </c>
      <c r="O35" s="9">
        <v>632</v>
      </c>
      <c r="P35" s="9">
        <v>746</v>
      </c>
      <c r="Q35" s="9">
        <v>922</v>
      </c>
      <c r="R35" s="9">
        <v>1142</v>
      </c>
      <c r="S35" s="9">
        <v>1306</v>
      </c>
      <c r="T35" s="9">
        <v>1610</v>
      </c>
      <c r="U35" s="9">
        <v>1909</v>
      </c>
      <c r="V35" s="9">
        <v>2139</v>
      </c>
      <c r="W35" s="9">
        <v>2449</v>
      </c>
      <c r="X35" s="9">
        <v>2738</v>
      </c>
      <c r="Y35" s="9">
        <v>3031</v>
      </c>
      <c r="Z35" s="9">
        <v>3404</v>
      </c>
      <c r="AA35" s="9">
        <v>3737</v>
      </c>
      <c r="AB35" s="9">
        <v>4161</v>
      </c>
      <c r="AC35" s="9">
        <v>4471</v>
      </c>
      <c r="AD35" s="9">
        <v>4815</v>
      </c>
      <c r="AE35" s="9">
        <v>5116</v>
      </c>
      <c r="AF35" s="9">
        <v>5546</v>
      </c>
      <c r="AG35" s="9">
        <v>5972</v>
      </c>
      <c r="AH35" s="9">
        <v>6501</v>
      </c>
    </row>
    <row r="36" spans="1:84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Norway</v>
      </c>
      <c r="D36" s="6">
        <f t="shared" si="7"/>
        <v>6314</v>
      </c>
      <c r="E36" s="6">
        <f>IF(COUNTIF(I36:XFD36,"&gt;"&amp;0)=0,,HLOOKUP(COUNTIF(I36:XFD36,"&gt;"&amp;0)-1,I$1:XFD36,A36+1,FALSE))</f>
        <v>6314</v>
      </c>
      <c r="F36" s="7">
        <f>IF(COUNTIF(I36:XFD36,"&gt;"&amp;0)=0,,HLOOKUP(COUNTIF(I36:XFD36,"&gt;"&amp;0)-MIN($F$1+1,COUNTIF(I36:XFD36,"&gt;"&amp;0)),I$1:XFD36,A36+1,FALSE))</f>
        <v>5687</v>
      </c>
      <c r="G36" s="8">
        <f t="shared" si="8"/>
        <v>1.0211376045204132</v>
      </c>
      <c r="H36" s="13" t="s">
        <v>85</v>
      </c>
      <c r="I36" s="9">
        <v>108</v>
      </c>
      <c r="J36" s="9">
        <v>147</v>
      </c>
      <c r="K36" s="9">
        <v>176</v>
      </c>
      <c r="L36" s="9">
        <v>205</v>
      </c>
      <c r="M36" s="9">
        <v>400</v>
      </c>
      <c r="N36" s="9">
        <v>598</v>
      </c>
      <c r="O36" s="9">
        <v>702</v>
      </c>
      <c r="P36" s="9">
        <v>996</v>
      </c>
      <c r="Q36" s="9">
        <v>1090</v>
      </c>
      <c r="R36" s="9">
        <v>1221</v>
      </c>
      <c r="S36" s="9">
        <v>1333</v>
      </c>
      <c r="T36" s="9">
        <v>1463</v>
      </c>
      <c r="U36" s="9">
        <v>1550</v>
      </c>
      <c r="V36" s="9">
        <v>1746</v>
      </c>
      <c r="W36" s="9">
        <v>1914</v>
      </c>
      <c r="X36" s="9">
        <v>2118</v>
      </c>
      <c r="Y36" s="9">
        <v>2385</v>
      </c>
      <c r="Z36" s="9">
        <v>2621</v>
      </c>
      <c r="AA36" s="9">
        <v>2863</v>
      </c>
      <c r="AB36" s="9">
        <v>3084</v>
      </c>
      <c r="AC36" s="9">
        <v>3369</v>
      </c>
      <c r="AD36" s="9">
        <v>3755</v>
      </c>
      <c r="AE36" s="9">
        <v>4015</v>
      </c>
      <c r="AF36" s="9">
        <v>4284</v>
      </c>
      <c r="AG36" s="9">
        <v>4445</v>
      </c>
      <c r="AH36" s="9">
        <v>4641</v>
      </c>
      <c r="AI36" s="9">
        <v>4863</v>
      </c>
      <c r="AJ36" s="9">
        <v>5147</v>
      </c>
      <c r="AK36" s="9">
        <v>5370</v>
      </c>
      <c r="AL36" s="9">
        <v>5550</v>
      </c>
      <c r="AM36" s="9">
        <v>5687</v>
      </c>
      <c r="AN36" s="9">
        <v>5865</v>
      </c>
      <c r="AO36" s="9">
        <v>6086</v>
      </c>
      <c r="AP36" s="9">
        <v>6086</v>
      </c>
      <c r="AQ36" s="9">
        <v>6211</v>
      </c>
      <c r="AR36" s="9">
        <v>6314</v>
      </c>
    </row>
    <row r="37" spans="1:84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Australia</v>
      </c>
      <c r="D37" s="6">
        <f t="shared" si="7"/>
        <v>6215</v>
      </c>
      <c r="E37" s="6">
        <f>IF(COUNTIF(I37:XFD37,"&gt;"&amp;0)=0,,HLOOKUP(COUNTIF(I37:XFD37,"&gt;"&amp;0)-1,I$1:XFD37,A37+1,FALSE))</f>
        <v>6215</v>
      </c>
      <c r="F37" s="7">
        <f>IF(COUNTIF(I37:XFD37,"&gt;"&amp;0)=0,,HLOOKUP(COUNTIF(I37:XFD37,"&gt;"&amp;0)-MIN($F$1+1,COUNTIF(I37:XFD37,"&gt;"&amp;0)),I$1:XFD37,A37+1,FALSE))</f>
        <v>5687</v>
      </c>
      <c r="G37" s="8">
        <f t="shared" si="8"/>
        <v>1.0179151564926248</v>
      </c>
      <c r="H37" s="13" t="s">
        <v>48</v>
      </c>
      <c r="I37" s="9">
        <v>107</v>
      </c>
      <c r="J37" s="9">
        <v>128</v>
      </c>
      <c r="K37" s="9">
        <v>128</v>
      </c>
      <c r="L37" s="9">
        <v>200</v>
      </c>
      <c r="M37" s="9">
        <v>250</v>
      </c>
      <c r="N37" s="9">
        <v>297</v>
      </c>
      <c r="O37" s="9">
        <v>377</v>
      </c>
      <c r="P37" s="9">
        <v>452</v>
      </c>
      <c r="Q37" s="9">
        <v>568</v>
      </c>
      <c r="R37" s="9">
        <v>681</v>
      </c>
      <c r="S37" s="9">
        <v>791</v>
      </c>
      <c r="T37" s="9">
        <v>1071</v>
      </c>
      <c r="U37" s="9">
        <v>1549</v>
      </c>
      <c r="V37" s="9">
        <v>1682</v>
      </c>
      <c r="W37" s="9">
        <v>2044</v>
      </c>
      <c r="X37" s="9">
        <v>2364</v>
      </c>
      <c r="Y37" s="9">
        <v>2810</v>
      </c>
      <c r="Z37" s="9">
        <v>3143</v>
      </c>
      <c r="AA37" s="9">
        <v>3640</v>
      </c>
      <c r="AB37" s="9">
        <v>3984</v>
      </c>
      <c r="AC37" s="9">
        <v>4361</v>
      </c>
      <c r="AD37" s="9">
        <v>4559</v>
      </c>
      <c r="AE37" s="9">
        <v>4862</v>
      </c>
      <c r="AF37" s="9">
        <v>5116</v>
      </c>
      <c r="AG37" s="9">
        <v>5330</v>
      </c>
      <c r="AH37" s="9">
        <v>5550</v>
      </c>
      <c r="AI37" s="9">
        <v>5687</v>
      </c>
      <c r="AJ37" s="9">
        <v>5797</v>
      </c>
      <c r="AK37" s="9">
        <v>5895</v>
      </c>
      <c r="AL37" s="9">
        <v>6010</v>
      </c>
      <c r="AM37" s="9">
        <v>6108</v>
      </c>
      <c r="AN37" s="9">
        <v>6215</v>
      </c>
    </row>
    <row r="38" spans="1:84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Denmark</v>
      </c>
      <c r="D38" s="6">
        <f t="shared" si="7"/>
        <v>6014</v>
      </c>
      <c r="E38" s="6">
        <f>IF(COUNTIF(I38:XFD38,"&gt;"&amp;0)=0,,HLOOKUP(COUNTIF(I38:XFD38,"&gt;"&amp;0)-1,I$1:XFD38,A38+1,FALSE))</f>
        <v>6014</v>
      </c>
      <c r="F38" s="7">
        <f>IF(COUNTIF(I38:XFD38,"&gt;"&amp;0)=0,,HLOOKUP(COUNTIF(I38:XFD38,"&gt;"&amp;0)-MIN($F$1+1,COUNTIF(I38:XFD38,"&gt;"&amp;0)),I$1:XFD38,A38+1,FALSE))</f>
        <v>4561</v>
      </c>
      <c r="G38" s="8">
        <f t="shared" si="8"/>
        <v>1.0568678097832276</v>
      </c>
      <c r="H38" s="13" t="s">
        <v>87</v>
      </c>
      <c r="I38" s="9">
        <v>264</v>
      </c>
      <c r="J38" s="9">
        <v>444</v>
      </c>
      <c r="K38" s="9">
        <v>617</v>
      </c>
      <c r="L38" s="9">
        <v>804</v>
      </c>
      <c r="M38" s="9">
        <v>836</v>
      </c>
      <c r="N38" s="9">
        <v>875</v>
      </c>
      <c r="O38" s="9">
        <v>933</v>
      </c>
      <c r="P38" s="9">
        <v>1025</v>
      </c>
      <c r="Q38" s="9">
        <v>1116</v>
      </c>
      <c r="R38" s="9">
        <v>1225</v>
      </c>
      <c r="S38" s="9">
        <v>1337</v>
      </c>
      <c r="T38" s="9">
        <v>1420</v>
      </c>
      <c r="U38" s="9">
        <v>1514</v>
      </c>
      <c r="V38" s="9">
        <v>1572</v>
      </c>
      <c r="W38" s="9">
        <v>1718</v>
      </c>
      <c r="X38" s="9">
        <v>1862</v>
      </c>
      <c r="Y38" s="9">
        <v>2023</v>
      </c>
      <c r="Z38" s="9">
        <v>2200</v>
      </c>
      <c r="AA38" s="9">
        <v>2366</v>
      </c>
      <c r="AB38" s="9">
        <v>2564</v>
      </c>
      <c r="AC38" s="9">
        <v>2755</v>
      </c>
      <c r="AD38" s="9">
        <v>3039</v>
      </c>
      <c r="AE38" s="9">
        <v>3290</v>
      </c>
      <c r="AF38" s="9">
        <v>3573</v>
      </c>
      <c r="AG38" s="9">
        <v>3946</v>
      </c>
      <c r="AH38" s="9">
        <v>4269</v>
      </c>
      <c r="AI38" s="9">
        <v>4561</v>
      </c>
      <c r="AJ38" s="9">
        <v>4875</v>
      </c>
      <c r="AK38" s="9">
        <v>5266</v>
      </c>
      <c r="AL38" s="9">
        <v>5597</v>
      </c>
      <c r="AM38" s="9">
        <v>5830</v>
      </c>
      <c r="AN38" s="9">
        <v>6014</v>
      </c>
    </row>
    <row r="39" spans="1:84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Poland</v>
      </c>
      <c r="D39" s="6">
        <f t="shared" si="7"/>
        <v>5955</v>
      </c>
      <c r="E39" s="6">
        <f>IF(COUNTIF(I39:XFD39,"&gt;"&amp;0)=0,,HLOOKUP(COUNTIF(I39:XFD39,"&gt;"&amp;0)-1,I$1:XFD39,A39+1,FALSE))</f>
        <v>5955</v>
      </c>
      <c r="F39" s="7">
        <f>IF(COUNTIF(I39:XFD39,"&gt;"&amp;0)=0,,HLOOKUP(COUNTIF(I39:XFD39,"&gt;"&amp;0)-MIN($F$1+1,COUNTIF(I39:XFD39,"&gt;"&amp;0)),I$1:XFD39,A39+1,FALSE))</f>
        <v>4102</v>
      </c>
      <c r="G39" s="8">
        <f t="shared" si="8"/>
        <v>1.0774006220555132</v>
      </c>
      <c r="H39" s="13" t="s">
        <v>137</v>
      </c>
      <c r="I39" s="9">
        <v>103</v>
      </c>
      <c r="J39" s="9">
        <v>119</v>
      </c>
      <c r="K39" s="9">
        <v>177</v>
      </c>
      <c r="L39" s="9">
        <v>238</v>
      </c>
      <c r="M39" s="9">
        <v>251</v>
      </c>
      <c r="N39" s="9">
        <v>355</v>
      </c>
      <c r="O39" s="9">
        <v>425</v>
      </c>
      <c r="P39" s="9">
        <v>536</v>
      </c>
      <c r="Q39" s="9">
        <v>634</v>
      </c>
      <c r="R39" s="9">
        <v>749</v>
      </c>
      <c r="S39" s="9">
        <v>901</v>
      </c>
      <c r="T39" s="9">
        <v>1051</v>
      </c>
      <c r="U39" s="9">
        <v>1221</v>
      </c>
      <c r="V39" s="9">
        <v>1389</v>
      </c>
      <c r="W39" s="9">
        <v>1638</v>
      </c>
      <c r="X39" s="9">
        <v>1862</v>
      </c>
      <c r="Y39" s="9">
        <v>2055</v>
      </c>
      <c r="Z39" s="9">
        <v>2311</v>
      </c>
      <c r="AA39" s="9">
        <v>2554</v>
      </c>
      <c r="AB39" s="9">
        <v>2946</v>
      </c>
      <c r="AC39" s="9">
        <v>3383</v>
      </c>
      <c r="AD39" s="9">
        <v>3627</v>
      </c>
      <c r="AE39" s="9">
        <v>4102</v>
      </c>
      <c r="AF39" s="9">
        <v>4413</v>
      </c>
      <c r="AG39" s="9">
        <v>4848</v>
      </c>
      <c r="AH39" s="9">
        <v>5205</v>
      </c>
      <c r="AI39" s="9">
        <v>5575</v>
      </c>
      <c r="AJ39" s="9">
        <v>5955</v>
      </c>
    </row>
    <row r="40" spans="1:84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Peru</v>
      </c>
      <c r="D40" s="6">
        <f t="shared" si="7"/>
        <v>5897</v>
      </c>
      <c r="E40" s="6">
        <f>IF(COUNTIF(I40:XFD40,"&gt;"&amp;0)=0,,HLOOKUP(COUNTIF(I40:XFD40,"&gt;"&amp;0)-1,I$1:XFD40,A40+1,FALSE))</f>
        <v>5897</v>
      </c>
      <c r="F40" s="7">
        <f>IF(COUNTIF(I40:XFD40,"&gt;"&amp;0)=0,,HLOOKUP(COUNTIF(I40:XFD40,"&gt;"&amp;0)-MIN($F$1+1,COUNTIF(I40:XFD40,"&gt;"&amp;0)),I$1:XFD40,A40+1,FALSE))</f>
        <v>2281</v>
      </c>
      <c r="G40" s="8">
        <f t="shared" si="8"/>
        <v>1.2092084364002429</v>
      </c>
      <c r="H40" s="13" t="s">
        <v>160</v>
      </c>
      <c r="I40" s="9">
        <v>117</v>
      </c>
      <c r="J40" s="9">
        <v>145</v>
      </c>
      <c r="K40" s="9">
        <v>234</v>
      </c>
      <c r="L40" s="9">
        <v>234</v>
      </c>
      <c r="M40" s="9">
        <v>318</v>
      </c>
      <c r="N40" s="9">
        <v>363</v>
      </c>
      <c r="O40" s="9">
        <v>395</v>
      </c>
      <c r="P40" s="9">
        <v>416</v>
      </c>
      <c r="Q40" s="9">
        <v>480</v>
      </c>
      <c r="R40" s="9">
        <v>580</v>
      </c>
      <c r="S40" s="9">
        <v>635</v>
      </c>
      <c r="T40" s="9">
        <v>671</v>
      </c>
      <c r="U40" s="9">
        <v>852</v>
      </c>
      <c r="V40" s="9">
        <v>950</v>
      </c>
      <c r="W40" s="9">
        <v>1065</v>
      </c>
      <c r="X40" s="9">
        <v>1323</v>
      </c>
      <c r="Y40" s="9">
        <v>1414</v>
      </c>
      <c r="Z40" s="9">
        <v>1595</v>
      </c>
      <c r="AA40" s="9">
        <v>1746</v>
      </c>
      <c r="AB40" s="9">
        <v>2281</v>
      </c>
      <c r="AC40" s="9">
        <v>2561</v>
      </c>
      <c r="AD40" s="9">
        <v>2954</v>
      </c>
      <c r="AE40" s="9">
        <v>4342</v>
      </c>
      <c r="AF40" s="9">
        <v>5256</v>
      </c>
      <c r="AG40" s="9">
        <v>5897</v>
      </c>
    </row>
    <row r="41" spans="1:84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Czechia</v>
      </c>
      <c r="D41" s="6">
        <f t="shared" si="7"/>
        <v>5732</v>
      </c>
      <c r="E41" s="6">
        <f>IF(COUNTIF(I41:XFD41,"&gt;"&amp;0)=0,,HLOOKUP(COUNTIF(I41:XFD41,"&gt;"&amp;0)-1,I$1:XFD41,A41+1,FALSE))</f>
        <v>5732</v>
      </c>
      <c r="F41" s="7">
        <f>IF(COUNTIF(I41:XFD41,"&gt;"&amp;0)=0,,HLOOKUP(COUNTIF(I41:XFD41,"&gt;"&amp;0)-MIN($F$1+1,COUNTIF(I41:XFD41,"&gt;"&amp;0)),I$1:XFD41,A41+1,FALSE))</f>
        <v>4587</v>
      </c>
      <c r="G41" s="8">
        <f t="shared" si="8"/>
        <v>1.0455757167890152</v>
      </c>
      <c r="H41" s="13" t="s">
        <v>341</v>
      </c>
      <c r="I41" s="9">
        <v>141</v>
      </c>
      <c r="J41" s="9">
        <v>189</v>
      </c>
      <c r="K41" s="9">
        <v>253</v>
      </c>
      <c r="L41" s="9">
        <v>298</v>
      </c>
      <c r="M41" s="9">
        <v>396</v>
      </c>
      <c r="N41" s="9">
        <v>464</v>
      </c>
      <c r="O41" s="9">
        <v>694</v>
      </c>
      <c r="P41" s="9">
        <v>833</v>
      </c>
      <c r="Q41" s="9">
        <v>995</v>
      </c>
      <c r="R41" s="9">
        <v>1120</v>
      </c>
      <c r="S41" s="9">
        <v>1236</v>
      </c>
      <c r="T41" s="9">
        <v>1394</v>
      </c>
      <c r="U41" s="9">
        <v>1654</v>
      </c>
      <c r="V41" s="9">
        <v>1925</v>
      </c>
      <c r="W41" s="9">
        <v>2279</v>
      </c>
      <c r="X41" s="9">
        <v>2631</v>
      </c>
      <c r="Y41" s="9">
        <v>2817</v>
      </c>
      <c r="Z41" s="9">
        <v>3001</v>
      </c>
      <c r="AA41" s="9">
        <v>3308</v>
      </c>
      <c r="AB41" s="9">
        <v>3508</v>
      </c>
      <c r="AC41" s="9">
        <v>3858</v>
      </c>
      <c r="AD41" s="9">
        <v>4091</v>
      </c>
      <c r="AE41" s="9">
        <v>4472</v>
      </c>
      <c r="AF41" s="9">
        <v>4587</v>
      </c>
      <c r="AG41" s="9">
        <v>4822</v>
      </c>
      <c r="AH41" s="9">
        <v>5017</v>
      </c>
      <c r="AI41" s="9">
        <v>5312</v>
      </c>
      <c r="AJ41" s="9">
        <v>5569</v>
      </c>
      <c r="AK41" s="9">
        <v>5732</v>
      </c>
    </row>
    <row r="42" spans="1:84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Japan</v>
      </c>
      <c r="D42" s="6">
        <f t="shared" si="7"/>
        <v>5530</v>
      </c>
      <c r="E42" s="6">
        <f>IF(COUNTIF(I42:XFD42,"&gt;"&amp;0)=0,,HLOOKUP(COUNTIF(I42:XFD42,"&gt;"&amp;0)-1,I$1:XFD42,A42+1,FALSE))</f>
        <v>5530</v>
      </c>
      <c r="F42" s="7">
        <f>IF(COUNTIF(I42:XFD42,"&gt;"&amp;0)=0,,HLOOKUP(COUNTIF(I42:XFD42,"&gt;"&amp;0)-MIN($F$1+1,COUNTIF(I42:XFD42,"&gt;"&amp;0)),I$1:XFD42,A42+1,FALSE))</f>
        <v>3139</v>
      </c>
      <c r="G42" s="8">
        <f t="shared" si="8"/>
        <v>1.1199193877964062</v>
      </c>
      <c r="H42" s="13" t="s">
        <v>36</v>
      </c>
      <c r="I42" s="9">
        <v>105</v>
      </c>
      <c r="J42" s="9">
        <v>122</v>
      </c>
      <c r="K42" s="9">
        <v>147</v>
      </c>
      <c r="L42" s="9">
        <v>159</v>
      </c>
      <c r="M42" s="9">
        <v>170</v>
      </c>
      <c r="N42" s="9">
        <v>189</v>
      </c>
      <c r="O42" s="9">
        <v>214</v>
      </c>
      <c r="P42" s="9">
        <v>228</v>
      </c>
      <c r="Q42" s="9">
        <v>241</v>
      </c>
      <c r="R42" s="9">
        <v>256</v>
      </c>
      <c r="S42" s="9">
        <v>274</v>
      </c>
      <c r="T42" s="9">
        <v>293</v>
      </c>
      <c r="U42" s="9">
        <v>331</v>
      </c>
      <c r="V42" s="9">
        <v>360</v>
      </c>
      <c r="W42" s="9">
        <v>420</v>
      </c>
      <c r="X42" s="9">
        <v>461</v>
      </c>
      <c r="Y42" s="9">
        <v>502</v>
      </c>
      <c r="Z42" s="9">
        <v>511</v>
      </c>
      <c r="AA42" s="9">
        <v>581</v>
      </c>
      <c r="AB42" s="9">
        <v>639</v>
      </c>
      <c r="AC42" s="9">
        <v>639</v>
      </c>
      <c r="AD42" s="9">
        <v>701</v>
      </c>
      <c r="AE42" s="9">
        <v>773</v>
      </c>
      <c r="AF42" s="9">
        <v>839</v>
      </c>
      <c r="AG42" s="9">
        <v>839</v>
      </c>
      <c r="AH42" s="9">
        <v>878</v>
      </c>
      <c r="AI42" s="9">
        <v>889</v>
      </c>
      <c r="AJ42" s="9">
        <v>924</v>
      </c>
      <c r="AK42" s="9">
        <v>963</v>
      </c>
      <c r="AL42" s="9">
        <v>1007</v>
      </c>
      <c r="AM42" s="9">
        <v>1101</v>
      </c>
      <c r="AN42" s="9">
        <v>1128</v>
      </c>
      <c r="AO42" s="9">
        <v>1193</v>
      </c>
      <c r="AP42" s="9">
        <v>1307</v>
      </c>
      <c r="AQ42" s="9">
        <v>1387</v>
      </c>
      <c r="AR42" s="9">
        <v>1468</v>
      </c>
      <c r="AS42" s="9">
        <v>1693</v>
      </c>
      <c r="AT42" s="9">
        <v>1866</v>
      </c>
      <c r="AU42" s="9">
        <v>1866</v>
      </c>
      <c r="AV42" s="9">
        <v>1953</v>
      </c>
      <c r="AW42" s="9">
        <v>2178</v>
      </c>
      <c r="AX42" s="9">
        <v>2495</v>
      </c>
      <c r="AY42" s="9">
        <v>2617</v>
      </c>
      <c r="AZ42" s="9">
        <v>3139</v>
      </c>
      <c r="BA42" s="9">
        <v>3139</v>
      </c>
      <c r="BB42" s="9">
        <v>3654</v>
      </c>
      <c r="BC42" s="9">
        <v>3906</v>
      </c>
      <c r="BD42" s="9">
        <v>4257</v>
      </c>
      <c r="BE42" s="9">
        <v>4667</v>
      </c>
      <c r="BF42" s="9">
        <v>5530</v>
      </c>
      <c r="CD42" s="9">
        <v>0</v>
      </c>
      <c r="CE42" s="9">
        <v>0</v>
      </c>
      <c r="CF42" s="9">
        <v>0</v>
      </c>
    </row>
    <row r="43" spans="1:84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Romania</v>
      </c>
      <c r="D43" s="6">
        <f t="shared" si="7"/>
        <v>5467</v>
      </c>
      <c r="E43" s="6">
        <f>IF(COUNTIF(I43:XFD43,"&gt;"&amp;0)=0,,HLOOKUP(COUNTIF(I43:XFD43,"&gt;"&amp;0)-1,I$1:XFD43,A43+1,FALSE))</f>
        <v>5467</v>
      </c>
      <c r="F43" s="7">
        <f>IF(COUNTIF(I43:XFD43,"&gt;"&amp;0)=0,,HLOOKUP(COUNTIF(I43:XFD43,"&gt;"&amp;0)-MIN($F$1+1,COUNTIF(I43:XFD43,"&gt;"&amp;0)),I$1:XFD43,A43+1,FALSE))</f>
        <v>3864</v>
      </c>
      <c r="G43" s="8">
        <f t="shared" si="8"/>
        <v>1.0718706796453952</v>
      </c>
      <c r="H43" s="13" t="s">
        <v>86</v>
      </c>
      <c r="I43" s="9">
        <v>123</v>
      </c>
      <c r="J43" s="9">
        <v>131</v>
      </c>
      <c r="K43" s="9">
        <v>158</v>
      </c>
      <c r="L43" s="9">
        <v>184</v>
      </c>
      <c r="M43" s="9">
        <v>260</v>
      </c>
      <c r="N43" s="9">
        <v>277</v>
      </c>
      <c r="O43" s="9">
        <v>308</v>
      </c>
      <c r="P43" s="9">
        <v>367</v>
      </c>
      <c r="Q43" s="9">
        <v>433</v>
      </c>
      <c r="R43" s="9">
        <v>576</v>
      </c>
      <c r="S43" s="9">
        <v>794</v>
      </c>
      <c r="T43" s="9">
        <v>906</v>
      </c>
      <c r="U43" s="9">
        <v>1029</v>
      </c>
      <c r="V43" s="9">
        <v>1292</v>
      </c>
      <c r="W43" s="9">
        <v>1452</v>
      </c>
      <c r="X43" s="9">
        <v>1815</v>
      </c>
      <c r="Y43" s="9">
        <v>2109</v>
      </c>
      <c r="Z43" s="9">
        <v>2245</v>
      </c>
      <c r="AA43" s="9">
        <v>2460</v>
      </c>
      <c r="AB43" s="9">
        <v>2738</v>
      </c>
      <c r="AC43" s="9">
        <v>3183</v>
      </c>
      <c r="AD43" s="9">
        <v>3613</v>
      </c>
      <c r="AE43" s="9">
        <v>3864</v>
      </c>
      <c r="AF43" s="9">
        <v>4057</v>
      </c>
      <c r="AG43" s="9">
        <v>4417</v>
      </c>
      <c r="AH43" s="9">
        <v>4761</v>
      </c>
      <c r="AI43" s="9">
        <v>5202</v>
      </c>
      <c r="AJ43" s="9">
        <v>5467</v>
      </c>
    </row>
    <row r="44" spans="1:84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Pakistan</v>
      </c>
      <c r="D44" s="6">
        <f t="shared" si="7"/>
        <v>4695</v>
      </c>
      <c r="E44" s="6">
        <f>IF(COUNTIF(I44:XFD44,"&gt;"&amp;0)=0,,HLOOKUP(COUNTIF(I44:XFD44,"&gt;"&amp;0)-1,I$1:XFD44,A44+1,FALSE))</f>
        <v>4695</v>
      </c>
      <c r="F44" s="7">
        <f>IF(COUNTIF(I44:XFD44,"&gt;"&amp;0)=0,,HLOOKUP(COUNTIF(I44:XFD44,"&gt;"&amp;0)-MIN($F$1+1,COUNTIF(I44:XFD44,"&gt;"&amp;0)),I$1:XFD44,A44+1,FALSE))</f>
        <v>3157</v>
      </c>
      <c r="G44" s="8">
        <f t="shared" si="8"/>
        <v>1.0826104203307876</v>
      </c>
      <c r="H44" s="13" t="s">
        <v>80</v>
      </c>
      <c r="I44" s="9">
        <v>136</v>
      </c>
      <c r="J44" s="9">
        <v>236</v>
      </c>
      <c r="K44" s="9">
        <v>299</v>
      </c>
      <c r="L44" s="9">
        <v>454</v>
      </c>
      <c r="M44" s="9">
        <v>501</v>
      </c>
      <c r="N44" s="9">
        <v>730</v>
      </c>
      <c r="O44" s="9">
        <v>776</v>
      </c>
      <c r="P44" s="9">
        <v>875</v>
      </c>
      <c r="Q44" s="9">
        <v>972</v>
      </c>
      <c r="R44" s="9">
        <v>1063</v>
      </c>
      <c r="S44" s="9">
        <v>1201</v>
      </c>
      <c r="T44" s="9">
        <v>1373</v>
      </c>
      <c r="U44" s="9">
        <v>1495</v>
      </c>
      <c r="V44" s="9">
        <v>1597</v>
      </c>
      <c r="W44" s="9">
        <v>1717</v>
      </c>
      <c r="X44" s="9">
        <v>1938</v>
      </c>
      <c r="Y44" s="9">
        <v>2118</v>
      </c>
      <c r="Z44" s="9">
        <v>2421</v>
      </c>
      <c r="AA44" s="9">
        <v>2686</v>
      </c>
      <c r="AB44" s="9">
        <v>2818</v>
      </c>
      <c r="AC44" s="9">
        <v>3157</v>
      </c>
      <c r="AD44" s="9">
        <v>3766</v>
      </c>
      <c r="AE44" s="9">
        <v>4035</v>
      </c>
      <c r="AF44" s="9">
        <v>4263</v>
      </c>
      <c r="AG44" s="9">
        <v>4489</v>
      </c>
      <c r="AH44" s="9">
        <v>4695</v>
      </c>
    </row>
    <row r="45" spans="1:84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Malaysia</v>
      </c>
      <c r="D45" s="6">
        <f t="shared" si="7"/>
        <v>4346</v>
      </c>
      <c r="E45" s="6">
        <f>IF(COUNTIF(I45:XFD45,"&gt;"&amp;0)=0,,HLOOKUP(COUNTIF(I45:XFD45,"&gt;"&amp;0)-1,I$1:XFD45,A45+1,FALSE))</f>
        <v>4346</v>
      </c>
      <c r="F45" s="7">
        <f>IF(COUNTIF(I45:XFD45,"&gt;"&amp;0)=0,,HLOOKUP(COUNTIF(I45:XFD45,"&gt;"&amp;0)-MIN($F$1+1,COUNTIF(I45:XFD45,"&gt;"&amp;0)),I$1:XFD45,A45+1,FALSE))</f>
        <v>3662</v>
      </c>
      <c r="G45" s="8">
        <f t="shared" si="8"/>
        <v>1.0348425474907028</v>
      </c>
      <c r="H45" s="13" t="s">
        <v>43</v>
      </c>
      <c r="I45" s="9">
        <v>117</v>
      </c>
      <c r="J45" s="9">
        <v>129</v>
      </c>
      <c r="K45" s="9">
        <v>149</v>
      </c>
      <c r="L45" s="9">
        <v>149</v>
      </c>
      <c r="M45" s="9">
        <v>197</v>
      </c>
      <c r="N45" s="9">
        <v>238</v>
      </c>
      <c r="O45" s="9">
        <v>428</v>
      </c>
      <c r="P45" s="9">
        <v>566</v>
      </c>
      <c r="Q45" s="9">
        <v>673</v>
      </c>
      <c r="R45" s="9">
        <v>790</v>
      </c>
      <c r="S45" s="9">
        <v>900</v>
      </c>
      <c r="T45" s="9">
        <v>1030</v>
      </c>
      <c r="U45" s="9">
        <v>1183</v>
      </c>
      <c r="V45" s="9">
        <v>1306</v>
      </c>
      <c r="W45" s="9">
        <v>1518</v>
      </c>
      <c r="X45" s="9">
        <v>1624</v>
      </c>
      <c r="Y45" s="9">
        <v>1796</v>
      </c>
      <c r="Z45" s="9">
        <v>2031</v>
      </c>
      <c r="AA45" s="9">
        <v>2161</v>
      </c>
      <c r="AB45" s="9">
        <v>2320</v>
      </c>
      <c r="AC45" s="9">
        <v>2470</v>
      </c>
      <c r="AD45" s="9">
        <v>2626</v>
      </c>
      <c r="AE45" s="9">
        <v>2766</v>
      </c>
      <c r="AF45" s="9">
        <v>2908</v>
      </c>
      <c r="AG45" s="9">
        <v>3116</v>
      </c>
      <c r="AH45" s="9">
        <v>3333</v>
      </c>
      <c r="AI45" s="9">
        <v>3483</v>
      </c>
      <c r="AJ45" s="9">
        <v>3662</v>
      </c>
      <c r="AK45" s="9">
        <v>3793</v>
      </c>
      <c r="AL45" s="9">
        <v>3963</v>
      </c>
      <c r="AM45" s="9">
        <v>4119</v>
      </c>
      <c r="AN45" s="9">
        <v>4228</v>
      </c>
      <c r="AO45" s="9">
        <v>4346</v>
      </c>
    </row>
    <row r="46" spans="1:84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Philippines</v>
      </c>
      <c r="D46" s="6">
        <f t="shared" si="7"/>
        <v>4195</v>
      </c>
      <c r="E46" s="6">
        <f>IF(COUNTIF(I46:XFD46,"&gt;"&amp;0)=0,,HLOOKUP(COUNTIF(I46:XFD46,"&gt;"&amp;0)-1,I$1:XFD46,A46+1,FALSE))</f>
        <v>4195</v>
      </c>
      <c r="F46" s="7">
        <f>IF(COUNTIF(I46:XFD46,"&gt;"&amp;0)=0,,HLOOKUP(COUNTIF(I46:XFD46,"&gt;"&amp;0)-MIN($F$1+1,COUNTIF(I46:XFD46,"&gt;"&amp;0)),I$1:XFD46,A46+1,FALSE))</f>
        <v>3246</v>
      </c>
      <c r="G46" s="8">
        <f t="shared" si="8"/>
        <v>1.0526322945031943</v>
      </c>
      <c r="H46" s="13" t="s">
        <v>56</v>
      </c>
      <c r="I46" s="9">
        <v>111</v>
      </c>
      <c r="J46" s="9">
        <v>140</v>
      </c>
      <c r="K46" s="9">
        <v>142</v>
      </c>
      <c r="L46" s="9">
        <v>187</v>
      </c>
      <c r="M46" s="9">
        <v>202</v>
      </c>
      <c r="N46" s="9">
        <v>217</v>
      </c>
      <c r="O46" s="9">
        <v>230</v>
      </c>
      <c r="P46" s="9">
        <v>307</v>
      </c>
      <c r="Q46" s="9">
        <v>380</v>
      </c>
      <c r="R46" s="9">
        <v>462</v>
      </c>
      <c r="S46" s="9">
        <v>552</v>
      </c>
      <c r="T46" s="9">
        <v>636</v>
      </c>
      <c r="U46" s="9">
        <v>707</v>
      </c>
      <c r="V46" s="9">
        <v>803</v>
      </c>
      <c r="W46" s="9">
        <v>1075</v>
      </c>
      <c r="X46" s="9">
        <v>1418</v>
      </c>
      <c r="Y46" s="9">
        <v>1546</v>
      </c>
      <c r="Z46" s="9">
        <v>2084</v>
      </c>
      <c r="AA46" s="9">
        <v>2311</v>
      </c>
      <c r="AB46" s="9">
        <v>2633</v>
      </c>
      <c r="AC46" s="9">
        <v>3018</v>
      </c>
      <c r="AD46" s="9">
        <v>3094</v>
      </c>
      <c r="AE46" s="9">
        <v>3246</v>
      </c>
      <c r="AF46" s="9">
        <v>3660</v>
      </c>
      <c r="AG46" s="9">
        <v>3764</v>
      </c>
      <c r="AH46" s="9">
        <v>3870</v>
      </c>
      <c r="AI46" s="9">
        <v>4076</v>
      </c>
      <c r="AJ46" s="9">
        <v>4195</v>
      </c>
    </row>
    <row r="47" spans="1:84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Saudi Arabia</v>
      </c>
      <c r="D47" s="6">
        <f t="shared" si="7"/>
        <v>3651</v>
      </c>
      <c r="E47" s="6">
        <f>IF(COUNTIF(I47:XFD47,"&gt;"&amp;0)=0,,HLOOKUP(COUNTIF(I47:XFD47,"&gt;"&amp;0)-1,I$1:XFD47,A47+1,FALSE))</f>
        <v>3651</v>
      </c>
      <c r="F47" s="7">
        <f>IF(COUNTIF(I47:XFD47,"&gt;"&amp;0)=0,,HLOOKUP(COUNTIF(I47:XFD47,"&gt;"&amp;0)-MIN($F$1+1,COUNTIF(I47:XFD47,"&gt;"&amp;0)),I$1:XFD47,A47+1,FALSE))</f>
        <v>2402</v>
      </c>
      <c r="G47" s="8">
        <f t="shared" si="8"/>
        <v>1.0873460120101397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  <c r="Y47" s="9">
        <v>1453</v>
      </c>
      <c r="Z47" s="9">
        <v>1563</v>
      </c>
      <c r="AA47" s="9">
        <v>1720</v>
      </c>
      <c r="AB47" s="9">
        <v>1885</v>
      </c>
      <c r="AC47" s="9">
        <v>2039</v>
      </c>
      <c r="AD47" s="9">
        <v>2179</v>
      </c>
      <c r="AE47" s="9">
        <v>2402</v>
      </c>
      <c r="AF47" s="9">
        <v>2605</v>
      </c>
      <c r="AG47" s="9">
        <v>2795</v>
      </c>
      <c r="AH47" s="9">
        <v>2932</v>
      </c>
      <c r="AI47" s="9">
        <v>3287</v>
      </c>
      <c r="AJ47" s="9">
        <v>3651</v>
      </c>
    </row>
    <row r="48" spans="1:84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Indonesia</v>
      </c>
      <c r="D48" s="6">
        <f t="shared" si="7"/>
        <v>3512</v>
      </c>
      <c r="E48" s="6">
        <f>IF(COUNTIF(I48:XFD48,"&gt;"&amp;0)=0,,HLOOKUP(COUNTIF(I48:XFD48,"&gt;"&amp;0)-1,I$1:XFD48,A48+1,FALSE))</f>
        <v>3512</v>
      </c>
      <c r="F48" s="7">
        <f>IF(COUNTIF(I48:XFD48,"&gt;"&amp;0)=0,,HLOOKUP(COUNTIF(I48:XFD48,"&gt;"&amp;0)-MIN($F$1+1,COUNTIF(I48:XFD48,"&gt;"&amp;0)),I$1:XFD48,A48+1,FALSE))</f>
        <v>2273</v>
      </c>
      <c r="G48" s="8">
        <f t="shared" si="8"/>
        <v>1.090915253680167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  <c r="Z48" s="9">
        <v>1677</v>
      </c>
      <c r="AA48" s="9">
        <v>1790</v>
      </c>
      <c r="AB48" s="9">
        <v>1986</v>
      </c>
      <c r="AC48" s="9">
        <v>2092</v>
      </c>
      <c r="AD48" s="9">
        <v>2273</v>
      </c>
      <c r="AE48" s="9">
        <v>2491</v>
      </c>
      <c r="AF48" s="9">
        <v>2738</v>
      </c>
      <c r="AG48" s="9">
        <v>2956</v>
      </c>
      <c r="AH48" s="9">
        <v>3293</v>
      </c>
      <c r="AI48" s="9">
        <v>3512</v>
      </c>
    </row>
    <row r="49" spans="1:50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Mexico</v>
      </c>
      <c r="D49" s="6">
        <f t="shared" si="7"/>
        <v>3441</v>
      </c>
      <c r="E49" s="6">
        <f>IF(COUNTIF(I49:XFD49,"&gt;"&amp;0)=0,,HLOOKUP(COUNTIF(I49:XFD49,"&gt;"&amp;0)-1,I$1:XFD49,A49+1,FALSE))</f>
        <v>3441</v>
      </c>
      <c r="F49" s="7">
        <f>IF(COUNTIF(I49:XFD49,"&gt;"&amp;0)=0,,HLOOKUP(COUNTIF(I49:XFD49,"&gt;"&amp;0)-MIN($F$1+1,COUNTIF(I49:XFD49,"&gt;"&amp;0)),I$1:XFD49,A49+1,FALSE))</f>
        <v>1890</v>
      </c>
      <c r="G49" s="8">
        <f t="shared" si="8"/>
        <v>1.1273131517000829</v>
      </c>
      <c r="H49" s="13" t="s">
        <v>94</v>
      </c>
      <c r="I49" s="9">
        <v>118</v>
      </c>
      <c r="J49" s="9">
        <v>164</v>
      </c>
      <c r="K49" s="9">
        <v>203</v>
      </c>
      <c r="L49" s="9">
        <v>251</v>
      </c>
      <c r="M49" s="9">
        <v>316</v>
      </c>
      <c r="N49" s="9">
        <v>367</v>
      </c>
      <c r="O49" s="9">
        <v>405</v>
      </c>
      <c r="P49" s="9">
        <v>475</v>
      </c>
      <c r="Q49" s="9">
        <v>585</v>
      </c>
      <c r="R49" s="9">
        <v>717</v>
      </c>
      <c r="S49" s="9">
        <v>848</v>
      </c>
      <c r="T49" s="9">
        <v>993</v>
      </c>
      <c r="U49" s="9">
        <v>1094</v>
      </c>
      <c r="V49" s="9">
        <v>1215</v>
      </c>
      <c r="W49" s="9">
        <v>1378</v>
      </c>
      <c r="X49" s="9">
        <v>1510</v>
      </c>
      <c r="Y49" s="9">
        <v>1688</v>
      </c>
      <c r="Z49" s="9">
        <v>1890</v>
      </c>
      <c r="AA49" s="9">
        <v>2143</v>
      </c>
      <c r="AB49" s="9">
        <v>2439</v>
      </c>
      <c r="AC49" s="9">
        <v>2785</v>
      </c>
      <c r="AD49" s="9">
        <v>3181</v>
      </c>
      <c r="AE49" s="9">
        <v>3441</v>
      </c>
    </row>
    <row r="50" spans="1:50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United Arab Emirates</v>
      </c>
      <c r="D50" s="6">
        <f t="shared" si="7"/>
        <v>3360</v>
      </c>
      <c r="E50" s="6">
        <f>IF(COUNTIF(I50:XFD50,"&gt;"&amp;0)=0,,HLOOKUP(COUNTIF(I50:XFD50,"&gt;"&amp;0)-1,I$1:XFD50,A50+1,FALSE))</f>
        <v>3360</v>
      </c>
      <c r="F50" s="7">
        <f>IF(COUNTIF(I50:XFD50,"&gt;"&amp;0)=0,,HLOOKUP(COUNTIF(I50:XFD50,"&gt;"&amp;0)-MIN($F$1+1,COUNTIF(I50:XFD50,"&gt;"&amp;0)),I$1:XFD50,A50+1,FALSE))</f>
        <v>1799</v>
      </c>
      <c r="G50" s="8">
        <f t="shared" si="8"/>
        <v>1.1330827366697038</v>
      </c>
      <c r="H50" s="13" t="s">
        <v>55</v>
      </c>
      <c r="I50" s="9">
        <v>113</v>
      </c>
      <c r="J50" s="9">
        <v>140</v>
      </c>
      <c r="K50" s="9">
        <v>140</v>
      </c>
      <c r="L50" s="9">
        <v>153</v>
      </c>
      <c r="M50" s="9">
        <v>153</v>
      </c>
      <c r="N50" s="9">
        <v>198</v>
      </c>
      <c r="O50" s="9">
        <v>248</v>
      </c>
      <c r="P50" s="9">
        <v>333</v>
      </c>
      <c r="Q50" s="9">
        <v>333</v>
      </c>
      <c r="R50" s="9">
        <v>405</v>
      </c>
      <c r="S50" s="9">
        <v>468</v>
      </c>
      <c r="T50" s="9">
        <v>570</v>
      </c>
      <c r="U50" s="9">
        <v>611</v>
      </c>
      <c r="V50" s="9">
        <v>664</v>
      </c>
      <c r="W50" s="9">
        <v>814</v>
      </c>
      <c r="X50" s="9">
        <v>1024</v>
      </c>
      <c r="Y50" s="9">
        <v>1264</v>
      </c>
      <c r="Z50" s="9">
        <v>1505</v>
      </c>
      <c r="AA50" s="9">
        <v>1799</v>
      </c>
      <c r="AB50" s="9">
        <v>2076</v>
      </c>
      <c r="AC50" s="9">
        <v>2359</v>
      </c>
      <c r="AD50" s="9">
        <v>2659</v>
      </c>
      <c r="AE50" s="9">
        <v>2990</v>
      </c>
      <c r="AF50" s="9">
        <v>3360</v>
      </c>
    </row>
    <row r="51" spans="1:50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Luxembourg</v>
      </c>
      <c r="D51" s="6">
        <f t="shared" si="7"/>
        <v>3223</v>
      </c>
      <c r="E51" s="6">
        <f>IF(COUNTIF(I51:XFD51,"&gt;"&amp;0)=0,,HLOOKUP(COUNTIF(I51:XFD51,"&gt;"&amp;0)-1,I$1:XFD51,A51+1,FALSE))</f>
        <v>3223</v>
      </c>
      <c r="F51" s="7">
        <f>IF(COUNTIF(I51:XFD51,"&gt;"&amp;0)=0,,HLOOKUP(COUNTIF(I51:XFD51,"&gt;"&amp;0)-MIN($F$1+1,COUNTIF(I51:XFD51,"&gt;"&amp;0)),I$1:XFD51,A51+1,FALSE))</f>
        <v>2804</v>
      </c>
      <c r="G51" s="8">
        <f t="shared" si="8"/>
        <v>1.0282446516782615</v>
      </c>
      <c r="H51" s="13" t="s">
        <v>99</v>
      </c>
      <c r="I51" s="9">
        <v>140</v>
      </c>
      <c r="J51" s="9">
        <v>203</v>
      </c>
      <c r="K51" s="9">
        <v>335</v>
      </c>
      <c r="L51" s="9">
        <v>484</v>
      </c>
      <c r="M51" s="9">
        <v>670</v>
      </c>
      <c r="N51" s="9">
        <v>798</v>
      </c>
      <c r="O51" s="9">
        <v>875</v>
      </c>
      <c r="P51" s="9">
        <v>1099</v>
      </c>
      <c r="Q51" s="9">
        <v>1333</v>
      </c>
      <c r="R51" s="9">
        <v>1453</v>
      </c>
      <c r="S51" s="9">
        <v>1605</v>
      </c>
      <c r="T51" s="9">
        <v>1831</v>
      </c>
      <c r="U51" s="9">
        <v>1950</v>
      </c>
      <c r="V51" s="9">
        <v>1988</v>
      </c>
      <c r="W51" s="9">
        <v>2178</v>
      </c>
      <c r="X51" s="9">
        <v>2319</v>
      </c>
      <c r="Y51" s="9">
        <v>2487</v>
      </c>
      <c r="Z51" s="9">
        <v>2612</v>
      </c>
      <c r="AA51" s="9">
        <v>2729</v>
      </c>
      <c r="AB51" s="9">
        <v>2804</v>
      </c>
      <c r="AC51" s="9">
        <v>2843</v>
      </c>
      <c r="AD51" s="9">
        <v>2970</v>
      </c>
      <c r="AE51" s="9">
        <v>3034</v>
      </c>
      <c r="AF51" s="9">
        <v>3115</v>
      </c>
      <c r="AG51" s="9">
        <v>3223</v>
      </c>
    </row>
    <row r="52" spans="1:50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Serbia</v>
      </c>
      <c r="D52" s="6">
        <f t="shared" si="7"/>
        <v>3105</v>
      </c>
      <c r="E52" s="6">
        <f>IF(COUNTIF(I52:XFD52,"&gt;"&amp;0)=0,,HLOOKUP(COUNTIF(I52:XFD52,"&gt;"&amp;0)-1,I$1:XFD52,A52+1,FALSE))</f>
        <v>3105</v>
      </c>
      <c r="F52" s="7">
        <f>IF(COUNTIF(I52:XFD52,"&gt;"&amp;0)=0,,HLOOKUP(COUNTIF(I52:XFD52,"&gt;"&amp;0)-MIN($F$1+1,COUNTIF(I52:XFD52,"&gt;"&amp;0)),I$1:XFD52,A52+1,FALSE))</f>
        <v>1908</v>
      </c>
      <c r="G52" s="8">
        <f t="shared" si="8"/>
        <v>1.1022919780241154</v>
      </c>
      <c r="H52" s="13" t="s">
        <v>161</v>
      </c>
      <c r="I52" s="9">
        <v>103</v>
      </c>
      <c r="J52" s="9">
        <v>135</v>
      </c>
      <c r="K52" s="9">
        <v>171</v>
      </c>
      <c r="L52" s="9">
        <v>222</v>
      </c>
      <c r="M52" s="9">
        <v>249</v>
      </c>
      <c r="N52" s="9">
        <v>303</v>
      </c>
      <c r="O52" s="9">
        <v>384</v>
      </c>
      <c r="P52" s="9">
        <v>384</v>
      </c>
      <c r="Q52" s="9">
        <v>457</v>
      </c>
      <c r="R52" s="9">
        <v>659</v>
      </c>
      <c r="S52" s="9">
        <v>741</v>
      </c>
      <c r="T52" s="9">
        <v>785</v>
      </c>
      <c r="U52" s="9">
        <v>900</v>
      </c>
      <c r="V52" s="9">
        <v>1060</v>
      </c>
      <c r="W52" s="9">
        <v>1171</v>
      </c>
      <c r="X52" s="9">
        <v>1476</v>
      </c>
      <c r="Y52" s="9">
        <v>1624</v>
      </c>
      <c r="Z52" s="9">
        <v>1908</v>
      </c>
      <c r="AA52" s="9">
        <v>2200</v>
      </c>
      <c r="AB52" s="9">
        <v>2447</v>
      </c>
      <c r="AC52" s="9">
        <v>2666</v>
      </c>
      <c r="AD52" s="9">
        <v>2867</v>
      </c>
      <c r="AE52" s="9">
        <v>3105</v>
      </c>
    </row>
    <row r="53" spans="1:50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Finland</v>
      </c>
      <c r="D53" s="6">
        <f t="shared" si="7"/>
        <v>2769</v>
      </c>
      <c r="E53" s="6">
        <f>IF(COUNTIF(I53:XFD53,"&gt;"&amp;0)=0,,HLOOKUP(COUNTIF(I53:XFD53,"&gt;"&amp;0)-1,I$1:XFD53,A53+1,FALSE))</f>
        <v>2769</v>
      </c>
      <c r="F53" s="7">
        <f>IF(COUNTIF(I53:XFD53,"&gt;"&amp;0)=0,,HLOOKUP(COUNTIF(I53:XFD53,"&gt;"&amp;0)-MIN($F$1+1,COUNTIF(I53:XFD53,"&gt;"&amp;0)),I$1:XFD53,A53+1,FALSE))</f>
        <v>1927</v>
      </c>
      <c r="G53" s="8">
        <f t="shared" si="8"/>
        <v>1.0751975057158401</v>
      </c>
      <c r="H53" s="13" t="s">
        <v>54</v>
      </c>
      <c r="I53" s="9">
        <v>155</v>
      </c>
      <c r="J53" s="9">
        <v>225</v>
      </c>
      <c r="K53" s="9">
        <v>244</v>
      </c>
      <c r="L53" s="9">
        <v>277</v>
      </c>
      <c r="M53" s="9">
        <v>321</v>
      </c>
      <c r="N53" s="9">
        <v>336</v>
      </c>
      <c r="O53" s="9">
        <v>400</v>
      </c>
      <c r="P53" s="9">
        <v>450</v>
      </c>
      <c r="Q53" s="9">
        <v>523</v>
      </c>
      <c r="R53" s="9">
        <v>626</v>
      </c>
      <c r="S53" s="9">
        <v>700</v>
      </c>
      <c r="T53" s="9">
        <v>792</v>
      </c>
      <c r="U53" s="9">
        <v>880</v>
      </c>
      <c r="V53" s="9">
        <v>958</v>
      </c>
      <c r="W53" s="9">
        <v>1041</v>
      </c>
      <c r="X53" s="9">
        <v>1167</v>
      </c>
      <c r="Y53" s="9">
        <v>1240</v>
      </c>
      <c r="Z53" s="9">
        <v>1352</v>
      </c>
      <c r="AA53" s="9">
        <v>1418</v>
      </c>
      <c r="AB53" s="9">
        <v>1446</v>
      </c>
      <c r="AC53" s="9">
        <v>1518</v>
      </c>
      <c r="AD53" s="9">
        <v>1615</v>
      </c>
      <c r="AE53" s="9">
        <v>1882</v>
      </c>
      <c r="AF53" s="9">
        <v>1927</v>
      </c>
      <c r="AG53" s="9">
        <v>2176</v>
      </c>
      <c r="AH53" s="9">
        <v>2308</v>
      </c>
      <c r="AI53" s="9">
        <v>2487</v>
      </c>
      <c r="AJ53" s="9">
        <v>2605</v>
      </c>
      <c r="AK53" s="9">
        <v>2769</v>
      </c>
    </row>
    <row r="54" spans="1:50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Panama</v>
      </c>
      <c r="D54" s="6">
        <f t="shared" si="7"/>
        <v>2752</v>
      </c>
      <c r="E54" s="6">
        <f>IF(COUNTIF(I54:XFD54,"&gt;"&amp;0)=0,,HLOOKUP(COUNTIF(I54:XFD54,"&gt;"&amp;0)-1,I$1:XFD54,A54+1,FALSE))</f>
        <v>2752</v>
      </c>
      <c r="F54" s="7">
        <f>IF(COUNTIF(I54:XFD54,"&gt;"&amp;0)=0,,HLOOKUP(COUNTIF(I54:XFD54,"&gt;"&amp;0)-MIN($F$1+1,COUNTIF(I54:XFD54,"&gt;"&amp;0)),I$1:XFD54,A54+1,FALSE))</f>
        <v>1801</v>
      </c>
      <c r="G54" s="8">
        <f t="shared" si="8"/>
        <v>1.0884962654532417</v>
      </c>
      <c r="H54" s="13" t="s">
        <v>283</v>
      </c>
      <c r="I54" s="9">
        <v>109</v>
      </c>
      <c r="J54" s="9">
        <v>137</v>
      </c>
      <c r="K54" s="9">
        <v>200</v>
      </c>
      <c r="L54" s="9">
        <v>313</v>
      </c>
      <c r="M54" s="9">
        <v>345</v>
      </c>
      <c r="N54" s="9">
        <v>345</v>
      </c>
      <c r="O54" s="9">
        <v>443</v>
      </c>
      <c r="P54" s="9">
        <v>558</v>
      </c>
      <c r="Q54" s="9">
        <v>674</v>
      </c>
      <c r="R54" s="9">
        <v>786</v>
      </c>
      <c r="S54" s="9">
        <v>901</v>
      </c>
      <c r="T54" s="9">
        <v>989</v>
      </c>
      <c r="U54" s="9">
        <v>1181</v>
      </c>
      <c r="V54" s="9">
        <v>1181</v>
      </c>
      <c r="W54" s="9">
        <v>1317</v>
      </c>
      <c r="X54" s="9">
        <v>1475</v>
      </c>
      <c r="Y54" s="9">
        <v>1673</v>
      </c>
      <c r="Z54" s="9">
        <v>1801</v>
      </c>
      <c r="AA54" s="9">
        <v>1988</v>
      </c>
      <c r="AB54" s="9">
        <v>2100</v>
      </c>
      <c r="AC54" s="9">
        <v>2249</v>
      </c>
      <c r="AD54" s="9">
        <v>2528</v>
      </c>
      <c r="AE54" s="9">
        <v>2752</v>
      </c>
    </row>
    <row r="55" spans="1:50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Dominican Republic</v>
      </c>
      <c r="D55" s="6">
        <f t="shared" si="7"/>
        <v>2620</v>
      </c>
      <c r="E55" s="6">
        <f>IF(COUNTIF(I55:XFD55,"&gt;"&amp;0)=0,,HLOOKUP(COUNTIF(I55:XFD55,"&gt;"&amp;0)-1,I$1:XFD55,A55+1,FALSE))</f>
        <v>2620</v>
      </c>
      <c r="F55" s="7">
        <f>IF(COUNTIF(I55:XFD55,"&gt;"&amp;0)=0,,HLOOKUP(COUNTIF(I55:XFD55,"&gt;"&amp;0)-MIN($F$1+1,COUNTIF(I55:XFD55,"&gt;"&amp;0)),I$1:XFD55,A55+1,FALSE))</f>
        <v>1745</v>
      </c>
      <c r="G55" s="8">
        <f t="shared" si="8"/>
        <v>1.0846788500310522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  <c r="R55" s="9">
        <v>901</v>
      </c>
      <c r="S55" s="9">
        <v>1109</v>
      </c>
      <c r="T55" s="9">
        <v>1284</v>
      </c>
      <c r="U55" s="9">
        <v>1380</v>
      </c>
      <c r="V55" s="9">
        <v>1488</v>
      </c>
      <c r="W55" s="9">
        <v>1488</v>
      </c>
      <c r="X55" s="9">
        <v>1745</v>
      </c>
      <c r="Y55" s="9">
        <v>1828</v>
      </c>
      <c r="Z55" s="9">
        <v>1956</v>
      </c>
      <c r="AA55" s="9">
        <v>2111</v>
      </c>
      <c r="AB55" s="9">
        <v>2349</v>
      </c>
      <c r="AC55" s="9">
        <v>2620</v>
      </c>
    </row>
    <row r="56" spans="1:50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Qatar</v>
      </c>
      <c r="D56" s="6">
        <f t="shared" si="7"/>
        <v>2512</v>
      </c>
      <c r="E56" s="6">
        <f>IF(COUNTIF(I56:XFD56,"&gt;"&amp;0)=0,,HLOOKUP(COUNTIF(I56:XFD56,"&gt;"&amp;0)-1,I$1:XFD56,A56+1,FALSE))</f>
        <v>2512</v>
      </c>
      <c r="F56" s="7">
        <f>IF(COUNTIF(I56:XFD56,"&gt;"&amp;0)=0,,HLOOKUP(COUNTIF(I56:XFD56,"&gt;"&amp;0)-MIN($F$1+1,COUNTIF(I56:XFD56,"&gt;"&amp;0)),I$1:XFD56,A56+1,FALSE))</f>
        <v>1604</v>
      </c>
      <c r="G56" s="8">
        <f t="shared" si="8"/>
        <v>1.093863306493321</v>
      </c>
      <c r="H56" s="13" t="s">
        <v>101</v>
      </c>
      <c r="I56" s="9">
        <v>262</v>
      </c>
      <c r="J56" s="9">
        <v>262</v>
      </c>
      <c r="K56" s="9">
        <v>320</v>
      </c>
      <c r="L56" s="9">
        <v>337</v>
      </c>
      <c r="M56" s="9">
        <v>401</v>
      </c>
      <c r="N56" s="9">
        <v>439</v>
      </c>
      <c r="O56" s="9">
        <v>439</v>
      </c>
      <c r="P56" s="9">
        <v>452</v>
      </c>
      <c r="Q56" s="9">
        <v>460</v>
      </c>
      <c r="R56" s="9">
        <v>470</v>
      </c>
      <c r="S56" s="9">
        <v>481</v>
      </c>
      <c r="T56" s="9">
        <v>494</v>
      </c>
      <c r="U56" s="9">
        <v>501</v>
      </c>
      <c r="V56" s="9">
        <v>526</v>
      </c>
      <c r="W56" s="9">
        <v>537</v>
      </c>
      <c r="X56" s="9">
        <v>549</v>
      </c>
      <c r="Y56" s="9">
        <v>562</v>
      </c>
      <c r="Z56" s="9">
        <v>590</v>
      </c>
      <c r="AA56" s="9">
        <v>634</v>
      </c>
      <c r="AB56" s="9">
        <v>693</v>
      </c>
      <c r="AC56" s="9">
        <v>781</v>
      </c>
      <c r="AD56" s="9">
        <v>835</v>
      </c>
      <c r="AE56" s="9">
        <v>949</v>
      </c>
      <c r="AF56" s="9">
        <v>1075</v>
      </c>
      <c r="AG56" s="9">
        <v>1325</v>
      </c>
      <c r="AH56" s="9">
        <v>1604</v>
      </c>
      <c r="AI56" s="9">
        <v>1832</v>
      </c>
      <c r="AJ56" s="9">
        <v>2057</v>
      </c>
      <c r="AK56" s="9">
        <v>2210</v>
      </c>
      <c r="AL56" s="9">
        <v>2376</v>
      </c>
      <c r="AM56" s="9">
        <v>2512</v>
      </c>
    </row>
    <row r="57" spans="1:50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Thailand</v>
      </c>
      <c r="D57" s="6">
        <f t="shared" si="7"/>
        <v>2473</v>
      </c>
      <c r="E57" s="6">
        <f>IF(COUNTIF(I57:XFD57,"&gt;"&amp;0)=0,,HLOOKUP(COUNTIF(I57:XFD57,"&gt;"&amp;0)-1,I$1:XFD57,A57+1,FALSE))</f>
        <v>2473</v>
      </c>
      <c r="F57" s="7">
        <f>IF(COUNTIF(I57:XFD57,"&gt;"&amp;0)=0,,HLOOKUP(COUNTIF(I57:XFD57,"&gt;"&amp;0)-MIN($F$1+1,COUNTIF(I57:XFD57,"&gt;"&amp;0)),I$1:XFD57,A57+1,FALSE))</f>
        <v>2169</v>
      </c>
      <c r="G57" s="8">
        <f t="shared" si="8"/>
        <v>1.0265802691376378</v>
      </c>
      <c r="H57" s="13" t="s">
        <v>35</v>
      </c>
      <c r="I57" s="9">
        <v>114</v>
      </c>
      <c r="J57" s="9">
        <v>147</v>
      </c>
      <c r="K57" s="9">
        <v>177</v>
      </c>
      <c r="L57" s="9">
        <v>212</v>
      </c>
      <c r="M57" s="9">
        <v>272</v>
      </c>
      <c r="N57" s="9">
        <v>322</v>
      </c>
      <c r="O57" s="9">
        <v>411</v>
      </c>
      <c r="P57" s="9">
        <v>599</v>
      </c>
      <c r="Q57" s="9">
        <v>721</v>
      </c>
      <c r="R57" s="9">
        <v>827</v>
      </c>
      <c r="S57" s="9">
        <v>934</v>
      </c>
      <c r="T57" s="9">
        <v>1045</v>
      </c>
      <c r="U57" s="9">
        <v>1136</v>
      </c>
      <c r="V57" s="9">
        <v>1245</v>
      </c>
      <c r="W57" s="9">
        <v>1388</v>
      </c>
      <c r="X57" s="9">
        <v>1524</v>
      </c>
      <c r="Y57" s="9">
        <v>1651</v>
      </c>
      <c r="Z57" s="9">
        <v>1771</v>
      </c>
      <c r="AA57" s="9">
        <v>1875</v>
      </c>
      <c r="AB57" s="9">
        <v>1978</v>
      </c>
      <c r="AC57" s="9">
        <v>2067</v>
      </c>
      <c r="AD57" s="9">
        <v>2169</v>
      </c>
      <c r="AE57" s="9">
        <v>2220</v>
      </c>
      <c r="AF57" s="9">
        <v>2258</v>
      </c>
      <c r="AG57" s="9">
        <v>2369</v>
      </c>
      <c r="AH57" s="9">
        <v>2423</v>
      </c>
      <c r="AI57" s="9">
        <v>2473</v>
      </c>
    </row>
    <row r="58" spans="1:50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Colombia</v>
      </c>
      <c r="D58" s="6">
        <f t="shared" si="7"/>
        <v>2473</v>
      </c>
      <c r="E58" s="6">
        <f>IF(COUNTIF(I58:XFD58,"&gt;"&amp;0)=0,,HLOOKUP(COUNTIF(I58:XFD58,"&gt;"&amp;0)-1,I$1:XFD58,A58+1,FALSE))</f>
        <v>2473</v>
      </c>
      <c r="F58" s="7">
        <f>IF(COUNTIF(I58:XFD58,"&gt;"&amp;0)=0,,HLOOKUP(COUNTIF(I58:XFD58,"&gt;"&amp;0)-MIN($F$1+1,COUNTIF(I58:XFD58,"&gt;"&amp;0)),I$1:XFD58,A58+1,FALSE))</f>
        <v>1485</v>
      </c>
      <c r="G58" s="8">
        <f t="shared" si="8"/>
        <v>1.1073872847403037</v>
      </c>
      <c r="H58" s="13" t="s">
        <v>158</v>
      </c>
      <c r="I58" s="9">
        <v>102</v>
      </c>
      <c r="J58" s="9">
        <v>128</v>
      </c>
      <c r="K58" s="9">
        <v>196</v>
      </c>
      <c r="L58" s="9">
        <v>231</v>
      </c>
      <c r="M58" s="9">
        <v>277</v>
      </c>
      <c r="N58" s="9">
        <v>378</v>
      </c>
      <c r="O58" s="9">
        <v>470</v>
      </c>
      <c r="P58" s="9">
        <v>491</v>
      </c>
      <c r="Q58" s="9">
        <v>539</v>
      </c>
      <c r="R58" s="9">
        <v>608</v>
      </c>
      <c r="S58" s="9">
        <v>702</v>
      </c>
      <c r="T58" s="9">
        <v>798</v>
      </c>
      <c r="U58" s="9">
        <v>906</v>
      </c>
      <c r="V58" s="9">
        <v>1065</v>
      </c>
      <c r="W58" s="9">
        <v>1161</v>
      </c>
      <c r="X58" s="9">
        <v>1267</v>
      </c>
      <c r="Y58" s="9">
        <v>1406</v>
      </c>
      <c r="Z58" s="9">
        <v>1485</v>
      </c>
      <c r="AA58" s="9">
        <v>1579</v>
      </c>
      <c r="AB58" s="9">
        <v>1780</v>
      </c>
      <c r="AC58" s="9">
        <v>2054</v>
      </c>
      <c r="AD58" s="9">
        <v>2223</v>
      </c>
      <c r="AE58" s="9">
        <v>2473</v>
      </c>
    </row>
    <row r="59" spans="1:50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Ukraine</v>
      </c>
      <c r="D59" s="6">
        <f t="shared" si="7"/>
        <v>2203</v>
      </c>
      <c r="E59" s="6">
        <f>IF(COUNTIF(I59:XFD59,"&gt;"&amp;0)=0,,HLOOKUP(COUNTIF(I59:XFD59,"&gt;"&amp;0)-1,I$1:XFD59,A59+1,FALSE))</f>
        <v>2203</v>
      </c>
      <c r="F59" s="7">
        <f>IF(COUNTIF(I59:XFD59,"&gt;"&amp;0)=0,,HLOOKUP(COUNTIF(I59:XFD59,"&gt;"&amp;0)-MIN($F$1+1,COUNTIF(I59:XFD59,"&gt;"&amp;0)),I$1:XFD59,A59+1,FALSE))</f>
        <v>1308</v>
      </c>
      <c r="G59" s="8">
        <f t="shared" si="8"/>
        <v>1.1098936089714022</v>
      </c>
      <c r="H59" s="13" t="s">
        <v>129</v>
      </c>
      <c r="I59" s="9">
        <v>145</v>
      </c>
      <c r="J59" s="9">
        <v>196</v>
      </c>
      <c r="K59" s="9">
        <v>310</v>
      </c>
      <c r="L59" s="9">
        <v>356</v>
      </c>
      <c r="M59" s="9">
        <v>475</v>
      </c>
      <c r="N59" s="9">
        <v>548</v>
      </c>
      <c r="O59" s="9">
        <v>645</v>
      </c>
      <c r="P59" s="9">
        <v>794</v>
      </c>
      <c r="Q59" s="9">
        <v>897</v>
      </c>
      <c r="R59" s="9">
        <v>1072</v>
      </c>
      <c r="S59" s="9">
        <v>1225</v>
      </c>
      <c r="T59" s="9">
        <v>1308</v>
      </c>
      <c r="U59" s="9">
        <v>1319</v>
      </c>
      <c r="V59" s="9">
        <v>1462</v>
      </c>
      <c r="W59" s="9">
        <v>1668</v>
      </c>
      <c r="X59" s="9">
        <v>1892</v>
      </c>
      <c r="Y59" s="9">
        <v>2203</v>
      </c>
    </row>
    <row r="60" spans="1:50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Singapore</v>
      </c>
      <c r="D60" s="6">
        <f t="shared" si="7"/>
        <v>2108</v>
      </c>
      <c r="E60" s="6">
        <f>IF(COUNTIF(I60:XFD60,"&gt;"&amp;0)=0,,HLOOKUP(COUNTIF(I60:XFD60,"&gt;"&amp;0)-1,I$1:XFD60,A60+1,FALSE))</f>
        <v>2108</v>
      </c>
      <c r="F60" s="7">
        <f>IF(COUNTIF(I60:XFD60,"&gt;"&amp;0)=0,,HLOOKUP(COUNTIF(I60:XFD60,"&gt;"&amp;0)-MIN($F$1+1,COUNTIF(I60:XFD60,"&gt;"&amp;0)),I$1:XFD60,A60+1,FALSE))</f>
        <v>1309</v>
      </c>
      <c r="G60" s="8">
        <f t="shared" si="8"/>
        <v>1.0999835539634835</v>
      </c>
      <c r="H60" s="13" t="s">
        <v>40</v>
      </c>
      <c r="I60" s="9">
        <v>102</v>
      </c>
      <c r="J60" s="9">
        <v>106</v>
      </c>
      <c r="K60" s="9">
        <v>108</v>
      </c>
      <c r="L60" s="9">
        <v>110</v>
      </c>
      <c r="M60" s="9">
        <v>110</v>
      </c>
      <c r="N60" s="9">
        <v>117</v>
      </c>
      <c r="O60" s="9">
        <v>130</v>
      </c>
      <c r="P60" s="9">
        <v>138</v>
      </c>
      <c r="Q60" s="9">
        <v>150</v>
      </c>
      <c r="R60" s="9">
        <v>150</v>
      </c>
      <c r="S60" s="9">
        <v>160</v>
      </c>
      <c r="T60" s="9">
        <v>178</v>
      </c>
      <c r="U60" s="9">
        <v>178</v>
      </c>
      <c r="V60" s="9">
        <v>200</v>
      </c>
      <c r="W60" s="9">
        <v>212</v>
      </c>
      <c r="X60" s="9">
        <v>226</v>
      </c>
      <c r="Y60" s="9">
        <v>243</v>
      </c>
      <c r="Z60" s="9">
        <v>266</v>
      </c>
      <c r="AA60" s="9">
        <v>313</v>
      </c>
      <c r="AB60" s="9">
        <v>345</v>
      </c>
      <c r="AC60" s="9">
        <v>385</v>
      </c>
      <c r="AD60" s="9">
        <v>432</v>
      </c>
      <c r="AE60" s="9">
        <v>455</v>
      </c>
      <c r="AF60" s="9">
        <v>509</v>
      </c>
      <c r="AG60" s="9">
        <v>558</v>
      </c>
      <c r="AH60" s="9">
        <v>631</v>
      </c>
      <c r="AI60" s="9">
        <v>683</v>
      </c>
      <c r="AJ60" s="9">
        <v>732</v>
      </c>
      <c r="AK60" s="9">
        <v>802</v>
      </c>
      <c r="AL60" s="9">
        <v>844</v>
      </c>
      <c r="AM60" s="9">
        <v>879</v>
      </c>
      <c r="AN60" s="9">
        <v>926</v>
      </c>
      <c r="AO60" s="9">
        <v>1000</v>
      </c>
      <c r="AP60" s="9">
        <v>1049</v>
      </c>
      <c r="AQ60" s="9">
        <v>1114</v>
      </c>
      <c r="AR60" s="9">
        <v>1189</v>
      </c>
      <c r="AS60" s="9">
        <v>1309</v>
      </c>
      <c r="AT60" s="9">
        <v>1375</v>
      </c>
      <c r="AU60" s="9">
        <v>1481</v>
      </c>
      <c r="AV60" s="9">
        <v>1623</v>
      </c>
      <c r="AW60" s="9">
        <v>1910</v>
      </c>
      <c r="AX60" s="9">
        <v>2108</v>
      </c>
    </row>
    <row r="61" spans="1:50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Greece</v>
      </c>
      <c r="D61" s="6">
        <f t="shared" si="7"/>
        <v>2011</v>
      </c>
      <c r="E61" s="6">
        <f>IF(COUNTIF(I61:XFD61,"&gt;"&amp;0)=0,,HLOOKUP(COUNTIF(I61:XFD61,"&gt;"&amp;0)-1,I$1:XFD61,A61+1,FALSE))</f>
        <v>2011</v>
      </c>
      <c r="F61" s="7">
        <f>IF(COUNTIF(I61:XFD61,"&gt;"&amp;0)=0,,HLOOKUP(COUNTIF(I61:XFD61,"&gt;"&amp;0)-MIN($F$1+1,COUNTIF(I61:XFD61,"&gt;"&amp;0)),I$1:XFD61,A61+1,FALSE))</f>
        <v>1735</v>
      </c>
      <c r="G61" s="8">
        <f t="shared" si="8"/>
        <v>1.0299651219444348</v>
      </c>
      <c r="H61" s="13" t="s">
        <v>83</v>
      </c>
      <c r="I61" s="9">
        <v>190</v>
      </c>
      <c r="J61" s="9">
        <v>228</v>
      </c>
      <c r="K61" s="9">
        <v>331</v>
      </c>
      <c r="L61" s="9">
        <v>331</v>
      </c>
      <c r="M61" s="9">
        <v>387</v>
      </c>
      <c r="N61" s="9">
        <v>418</v>
      </c>
      <c r="O61" s="9">
        <v>418</v>
      </c>
      <c r="P61" s="9">
        <v>495</v>
      </c>
      <c r="Q61" s="9">
        <v>530</v>
      </c>
      <c r="R61" s="9">
        <v>624</v>
      </c>
      <c r="S61" s="9">
        <v>695</v>
      </c>
      <c r="T61" s="9">
        <v>743</v>
      </c>
      <c r="U61" s="9">
        <v>821</v>
      </c>
      <c r="V61" s="9">
        <v>892</v>
      </c>
      <c r="W61" s="9">
        <v>966</v>
      </c>
      <c r="X61" s="9">
        <v>1061</v>
      </c>
      <c r="Y61" s="9">
        <v>1156</v>
      </c>
      <c r="Z61" s="9">
        <v>1212</v>
      </c>
      <c r="AA61" s="9">
        <v>1314</v>
      </c>
      <c r="AB61" s="9">
        <v>1415</v>
      </c>
      <c r="AC61" s="9">
        <v>1544</v>
      </c>
      <c r="AD61" s="9">
        <v>1613</v>
      </c>
      <c r="AE61" s="9">
        <v>1673</v>
      </c>
      <c r="AF61" s="9">
        <v>1735</v>
      </c>
      <c r="AG61" s="9">
        <v>1755</v>
      </c>
      <c r="AH61" s="9">
        <v>1832</v>
      </c>
      <c r="AI61" s="9">
        <v>1884</v>
      </c>
      <c r="AJ61" s="9">
        <v>1955</v>
      </c>
      <c r="AK61" s="9">
        <v>2011</v>
      </c>
    </row>
    <row r="62" spans="1:50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South Africa</v>
      </c>
      <c r="D62" s="6">
        <f t="shared" si="7"/>
        <v>2003</v>
      </c>
      <c r="E62" s="6">
        <f>IF(COUNTIF(I62:XFD62,"&gt;"&amp;0)=0,,HLOOKUP(COUNTIF(I62:XFD62,"&gt;"&amp;0)-1,I$1:XFD62,A62+1,FALSE))</f>
        <v>2003</v>
      </c>
      <c r="F62" s="7">
        <f>IF(COUNTIF(I62:XFD62,"&gt;"&amp;0)=0,,HLOOKUP(COUNTIF(I62:XFD62,"&gt;"&amp;0)-MIN($F$1+1,COUNTIF(I62:XFD62,"&gt;"&amp;0)),I$1:XFD62,A62+1,FALSE))</f>
        <v>1655</v>
      </c>
      <c r="G62" s="8">
        <f t="shared" si="8"/>
        <v>1.0389068032345965</v>
      </c>
      <c r="H62" s="13" t="s">
        <v>145</v>
      </c>
      <c r="I62" s="9">
        <v>116</v>
      </c>
      <c r="J62" s="9">
        <v>150</v>
      </c>
      <c r="K62" s="9">
        <v>202</v>
      </c>
      <c r="L62" s="9">
        <v>240</v>
      </c>
      <c r="M62" s="9">
        <v>274</v>
      </c>
      <c r="N62" s="9">
        <v>402</v>
      </c>
      <c r="O62" s="9">
        <v>554</v>
      </c>
      <c r="P62" s="9">
        <v>709</v>
      </c>
      <c r="Q62" s="9">
        <v>927</v>
      </c>
      <c r="R62" s="9">
        <v>1170</v>
      </c>
      <c r="S62" s="9">
        <v>1187</v>
      </c>
      <c r="T62" s="9">
        <v>1280</v>
      </c>
      <c r="U62" s="9">
        <v>1326</v>
      </c>
      <c r="V62" s="9">
        <v>1353</v>
      </c>
      <c r="W62" s="9">
        <v>1380</v>
      </c>
      <c r="X62" s="9">
        <v>1462</v>
      </c>
      <c r="Y62" s="9">
        <v>1505</v>
      </c>
      <c r="Z62" s="9">
        <v>1585</v>
      </c>
      <c r="AA62" s="9">
        <v>1655</v>
      </c>
      <c r="AB62" s="9">
        <v>1686</v>
      </c>
      <c r="AC62" s="9">
        <v>1749</v>
      </c>
      <c r="AD62" s="9">
        <v>1845</v>
      </c>
      <c r="AE62" s="9">
        <v>1934</v>
      </c>
      <c r="AF62" s="9">
        <v>2003</v>
      </c>
    </row>
    <row r="63" spans="1:50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Belarus</v>
      </c>
      <c r="D63" s="6">
        <f t="shared" si="7"/>
        <v>1981</v>
      </c>
      <c r="E63" s="6">
        <f>IF(COUNTIF(I63:XFD63,"&gt;"&amp;0)=0,,HLOOKUP(COUNTIF(I63:XFD63,"&gt;"&amp;0)-1,I$1:XFD63,A63+1,FALSE))</f>
        <v>1981</v>
      </c>
      <c r="F63" s="7">
        <f>IF(COUNTIF(I63:XFD63,"&gt;"&amp;0)=0,,HLOOKUP(COUNTIF(I63:XFD63,"&gt;"&amp;0)-MIN($F$1+1,COUNTIF(I63:XFD63,"&gt;"&amp;0)),I$1:XFD63,A63+1,FALSE))</f>
        <v>562</v>
      </c>
      <c r="G63" s="8">
        <f t="shared" si="8"/>
        <v>1.2865587771809708</v>
      </c>
      <c r="H63" s="13" t="s">
        <v>91</v>
      </c>
      <c r="I63" s="9">
        <v>152</v>
      </c>
      <c r="J63" s="9">
        <v>152</v>
      </c>
      <c r="K63" s="9">
        <v>163</v>
      </c>
      <c r="L63" s="9">
        <v>304</v>
      </c>
      <c r="M63" s="9">
        <v>351</v>
      </c>
      <c r="N63" s="9">
        <v>440</v>
      </c>
      <c r="O63" s="9">
        <v>562</v>
      </c>
      <c r="P63" s="9">
        <v>700</v>
      </c>
      <c r="Q63" s="9">
        <v>861</v>
      </c>
      <c r="R63" s="9">
        <v>1066</v>
      </c>
      <c r="S63" s="9">
        <v>1486</v>
      </c>
      <c r="T63" s="9">
        <v>1981</v>
      </c>
    </row>
    <row r="64" spans="1:50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Argentina</v>
      </c>
      <c r="D64" s="6">
        <f t="shared" si="7"/>
        <v>1975</v>
      </c>
      <c r="E64" s="6">
        <f>IF(COUNTIF(I64:XFD64,"&gt;"&amp;0)=0,,HLOOKUP(COUNTIF(I64:XFD64,"&gt;"&amp;0)-1,I$1:XFD64,A64+1,FALSE))</f>
        <v>1975</v>
      </c>
      <c r="F64" s="7">
        <f>IF(COUNTIF(I64:XFD64,"&gt;"&amp;0)=0,,HLOOKUP(COUNTIF(I64:XFD64,"&gt;"&amp;0)-MIN($F$1+1,COUNTIF(I64:XFD64,"&gt;"&amp;0)),I$1:XFD64,A64+1,FALSE))</f>
        <v>1451</v>
      </c>
      <c r="G64" s="8">
        <f t="shared" si="8"/>
        <v>1.0636039401171986</v>
      </c>
      <c r="H64" s="13" t="s">
        <v>123</v>
      </c>
      <c r="I64" s="9">
        <v>128</v>
      </c>
      <c r="J64" s="9">
        <v>158</v>
      </c>
      <c r="K64" s="9">
        <v>266</v>
      </c>
      <c r="L64" s="9">
        <v>301</v>
      </c>
      <c r="M64" s="9">
        <v>387</v>
      </c>
      <c r="N64" s="9">
        <v>387</v>
      </c>
      <c r="O64" s="9">
        <v>502</v>
      </c>
      <c r="P64" s="9">
        <v>589</v>
      </c>
      <c r="Q64" s="9">
        <v>690</v>
      </c>
      <c r="R64" s="9">
        <v>745</v>
      </c>
      <c r="S64" s="9">
        <v>820</v>
      </c>
      <c r="T64" s="9">
        <v>1054</v>
      </c>
      <c r="U64" s="9">
        <v>1054</v>
      </c>
      <c r="V64" s="9">
        <v>1133</v>
      </c>
      <c r="W64" s="9">
        <v>1265</v>
      </c>
      <c r="X64" s="9">
        <v>1451</v>
      </c>
      <c r="Y64" s="9">
        <v>1451</v>
      </c>
      <c r="Z64" s="9">
        <v>1554</v>
      </c>
      <c r="AA64" s="9">
        <v>1628</v>
      </c>
      <c r="AB64" s="9">
        <v>1715</v>
      </c>
      <c r="AC64" s="9">
        <v>1795</v>
      </c>
      <c r="AD64" s="9">
        <v>1975</v>
      </c>
    </row>
    <row r="65" spans="1:40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Egypt</v>
      </c>
      <c r="D65" s="6">
        <f t="shared" si="7"/>
        <v>1794</v>
      </c>
      <c r="E65" s="6">
        <f>IF(COUNTIF(I65:XFD65,"&gt;"&amp;0)=0,,HLOOKUP(COUNTIF(I65:XFD65,"&gt;"&amp;0)-1,I$1:XFD65,A65+1,FALSE))</f>
        <v>1794</v>
      </c>
      <c r="F65" s="7">
        <f>IF(COUNTIF(I65:XFD65,"&gt;"&amp;0)=0,,HLOOKUP(COUNTIF(I65:XFD65,"&gt;"&amp;0)-MIN($F$1+1,COUNTIF(I65:XFD65,"&gt;"&amp;0)),I$1:XFD65,A65+1,FALSE))</f>
        <v>1173</v>
      </c>
      <c r="G65" s="8">
        <f t="shared" si="8"/>
        <v>1.0886916332507761</v>
      </c>
      <c r="H65" s="13" t="s">
        <v>65</v>
      </c>
      <c r="I65" s="9">
        <v>109</v>
      </c>
      <c r="J65" s="9">
        <v>110</v>
      </c>
      <c r="K65" s="9">
        <v>150</v>
      </c>
      <c r="L65" s="9">
        <v>196</v>
      </c>
      <c r="M65" s="9">
        <v>196</v>
      </c>
      <c r="N65" s="9">
        <v>256</v>
      </c>
      <c r="O65" s="9">
        <v>285</v>
      </c>
      <c r="P65" s="9">
        <v>294</v>
      </c>
      <c r="Q65" s="9">
        <v>327</v>
      </c>
      <c r="R65" s="9">
        <v>366</v>
      </c>
      <c r="S65" s="9">
        <v>402</v>
      </c>
      <c r="T65" s="9">
        <v>456</v>
      </c>
      <c r="U65" s="9">
        <v>495</v>
      </c>
      <c r="V65" s="9">
        <v>536</v>
      </c>
      <c r="W65" s="9">
        <v>576</v>
      </c>
      <c r="X65" s="9">
        <v>609</v>
      </c>
      <c r="Y65" s="9">
        <v>656</v>
      </c>
      <c r="Z65" s="9">
        <v>710</v>
      </c>
      <c r="AA65" s="9">
        <v>779</v>
      </c>
      <c r="AB65" s="9">
        <v>865</v>
      </c>
      <c r="AC65" s="9">
        <v>985</v>
      </c>
      <c r="AD65" s="9">
        <v>1070</v>
      </c>
      <c r="AE65" s="9">
        <v>1173</v>
      </c>
      <c r="AF65" s="9">
        <v>1322</v>
      </c>
      <c r="AG65" s="9">
        <v>1450</v>
      </c>
      <c r="AH65" s="9">
        <v>1560</v>
      </c>
      <c r="AI65" s="9">
        <v>1699</v>
      </c>
      <c r="AJ65" s="9">
        <v>1794</v>
      </c>
    </row>
    <row r="66" spans="1:40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Algeria</v>
      </c>
      <c r="D66" s="6">
        <f t="shared" si="7"/>
        <v>1761</v>
      </c>
      <c r="E66" s="6">
        <f>IF(COUNTIF(I66:XFD66,"&gt;"&amp;0)=0,,HLOOKUP(COUNTIF(I66:XFD66,"&gt;"&amp;0)-1,I$1:XFD66,A66+1,FALSE))</f>
        <v>1761</v>
      </c>
      <c r="F66" s="7">
        <f>IF(COUNTIF(I66:XFD66,"&gt;"&amp;0)=0,,HLOOKUP(COUNTIF(I66:XFD66,"&gt;"&amp;0)-MIN($F$1+1,COUNTIF(I66:XFD66,"&gt;"&amp;0)),I$1:XFD66,A66+1,FALSE))</f>
        <v>1320</v>
      </c>
      <c r="G66" s="8">
        <f t="shared" si="8"/>
        <v>1.0593441800477206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  <c r="T66" s="9">
        <v>847</v>
      </c>
      <c r="U66" s="9">
        <v>986</v>
      </c>
      <c r="V66" s="9">
        <v>1171</v>
      </c>
      <c r="W66" s="9">
        <v>1251</v>
      </c>
      <c r="X66" s="9">
        <v>1320</v>
      </c>
      <c r="Y66" s="9">
        <v>1423</v>
      </c>
      <c r="Z66" s="9">
        <v>1468</v>
      </c>
      <c r="AA66" s="9">
        <v>1572</v>
      </c>
      <c r="AB66" s="9">
        <v>1666</v>
      </c>
      <c r="AC66" s="9">
        <v>1761</v>
      </c>
    </row>
    <row r="67" spans="1:40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Iceland</v>
      </c>
      <c r="D67" s="6">
        <f t="shared" si="7"/>
        <v>1675</v>
      </c>
      <c r="E67" s="6">
        <f>IF(COUNTIF(I67:XFD67,"&gt;"&amp;0)=0,,HLOOKUP(COUNTIF(I67:XFD67,"&gt;"&amp;0)-1,I$1:XFD67,A67+1,FALSE))</f>
        <v>1675</v>
      </c>
      <c r="F67" s="7">
        <f>IF(COUNTIF(I67:XFD67,"&gt;"&amp;0)=0,,HLOOKUP(COUNTIF(I67:XFD67,"&gt;"&amp;0)-MIN($F$1+1,COUNTIF(I67:XFD67,"&gt;"&amp;0)),I$1:XFD67,A67+1,FALSE))</f>
        <v>1486</v>
      </c>
      <c r="G67" s="8">
        <f t="shared" si="8"/>
        <v>1.0242340283300004</v>
      </c>
      <c r="H67" s="13" t="s">
        <v>92</v>
      </c>
      <c r="I67" s="9">
        <v>103</v>
      </c>
      <c r="J67" s="9">
        <v>134</v>
      </c>
      <c r="K67" s="9">
        <v>156</v>
      </c>
      <c r="L67" s="9">
        <v>171</v>
      </c>
      <c r="M67" s="9">
        <v>180</v>
      </c>
      <c r="N67" s="9">
        <v>220</v>
      </c>
      <c r="O67" s="9">
        <v>250</v>
      </c>
      <c r="P67" s="9">
        <v>330</v>
      </c>
      <c r="Q67" s="9">
        <v>409</v>
      </c>
      <c r="R67" s="9">
        <v>473</v>
      </c>
      <c r="S67" s="9">
        <v>568</v>
      </c>
      <c r="T67" s="9">
        <v>588</v>
      </c>
      <c r="U67" s="9">
        <v>648</v>
      </c>
      <c r="V67" s="9">
        <v>737</v>
      </c>
      <c r="W67" s="9">
        <v>802</v>
      </c>
      <c r="X67" s="9">
        <v>890</v>
      </c>
      <c r="Y67" s="9">
        <v>963</v>
      </c>
      <c r="Z67" s="9">
        <v>1020</v>
      </c>
      <c r="AA67" s="9">
        <v>1086</v>
      </c>
      <c r="AB67" s="9">
        <v>1135</v>
      </c>
      <c r="AC67" s="9">
        <v>1220</v>
      </c>
      <c r="AD67" s="9">
        <v>1319</v>
      </c>
      <c r="AE67" s="9">
        <v>1364</v>
      </c>
      <c r="AF67" s="9">
        <v>1417</v>
      </c>
      <c r="AG67" s="9">
        <v>1486</v>
      </c>
      <c r="AH67" s="9">
        <v>1562</v>
      </c>
      <c r="AI67" s="9">
        <v>1586</v>
      </c>
      <c r="AJ67" s="9">
        <v>1616</v>
      </c>
      <c r="AK67" s="9">
        <v>1648</v>
      </c>
      <c r="AL67" s="9">
        <v>1675</v>
      </c>
    </row>
    <row r="68" spans="1:40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Croatia</v>
      </c>
      <c r="D68" s="6">
        <f t="shared" si="7"/>
        <v>1495</v>
      </c>
      <c r="E68" s="6">
        <f>IF(COUNTIF(I68:XFD68,"&gt;"&amp;0)=0,,HLOOKUP(COUNTIF(I68:XFD68,"&gt;"&amp;0)-1,I$1:XFD68,A68+1,FALSE))</f>
        <v>1495</v>
      </c>
      <c r="F68" s="7">
        <f>IF(COUNTIF(I68:XFD68,"&gt;"&amp;0)=0,,HLOOKUP(COUNTIF(I68:XFD68,"&gt;"&amp;0)-MIN($F$1+1,COUNTIF(I68:XFD68,"&gt;"&amp;0)),I$1:XFD68,A68+1,FALSE))</f>
        <v>1182</v>
      </c>
      <c r="G68" s="8">
        <f t="shared" si="8"/>
        <v>1.0481048803608863</v>
      </c>
      <c r="H68" s="13" t="s">
        <v>76</v>
      </c>
      <c r="I68" s="9">
        <v>105</v>
      </c>
      <c r="J68" s="9">
        <v>128</v>
      </c>
      <c r="K68" s="9">
        <v>206</v>
      </c>
      <c r="L68" s="9">
        <v>254</v>
      </c>
      <c r="M68" s="9">
        <v>315</v>
      </c>
      <c r="N68" s="9">
        <v>382</v>
      </c>
      <c r="O68" s="9">
        <v>442</v>
      </c>
      <c r="P68" s="9">
        <v>495</v>
      </c>
      <c r="Q68" s="9">
        <v>586</v>
      </c>
      <c r="R68" s="9">
        <v>657</v>
      </c>
      <c r="S68" s="9">
        <v>713</v>
      </c>
      <c r="T68" s="9">
        <v>790</v>
      </c>
      <c r="U68" s="9">
        <v>867</v>
      </c>
      <c r="V68" s="9">
        <v>963</v>
      </c>
      <c r="W68" s="9">
        <v>1011</v>
      </c>
      <c r="X68" s="9">
        <v>1079</v>
      </c>
      <c r="Y68" s="9">
        <v>1126</v>
      </c>
      <c r="Z68" s="9">
        <v>1182</v>
      </c>
      <c r="AA68" s="9">
        <v>1222</v>
      </c>
      <c r="AB68" s="9">
        <v>1282</v>
      </c>
      <c r="AC68" s="9">
        <v>1343</v>
      </c>
      <c r="AD68" s="9">
        <v>1407</v>
      </c>
      <c r="AE68" s="9">
        <v>1495</v>
      </c>
    </row>
    <row r="69" spans="1:40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Morocco</v>
      </c>
      <c r="D69" s="6">
        <f t="shared" si="7"/>
        <v>1448</v>
      </c>
      <c r="E69" s="6">
        <f>IF(COUNTIF(I69:XFD69,"&gt;"&amp;0)=0,,HLOOKUP(COUNTIF(I69:XFD69,"&gt;"&amp;0)-1,I$1:XFD69,A69+1,FALSE))</f>
        <v>1448</v>
      </c>
      <c r="F69" s="7">
        <f>IF(COUNTIF(I69:XFD69,"&gt;"&amp;0)=0,,HLOOKUP(COUNTIF(I69:XFD69,"&gt;"&amp;0)-MIN($F$1+1,COUNTIF(I69:XFD69,"&gt;"&amp;0)),I$1:XFD69,A69+1,FALSE))</f>
        <v>1021</v>
      </c>
      <c r="G69" s="8">
        <f t="shared" si="8"/>
        <v>1.0723796498765599</v>
      </c>
      <c r="H69" s="13" t="s">
        <v>112</v>
      </c>
      <c r="I69" s="9">
        <v>115</v>
      </c>
      <c r="J69" s="9">
        <v>143</v>
      </c>
      <c r="K69" s="9">
        <v>170</v>
      </c>
      <c r="L69" s="9">
        <v>225</v>
      </c>
      <c r="M69" s="9">
        <v>275</v>
      </c>
      <c r="N69" s="9">
        <v>345</v>
      </c>
      <c r="O69" s="9">
        <v>402</v>
      </c>
      <c r="P69" s="9">
        <v>479</v>
      </c>
      <c r="Q69" s="9">
        <v>556</v>
      </c>
      <c r="R69" s="9">
        <v>617</v>
      </c>
      <c r="S69" s="9">
        <v>654</v>
      </c>
      <c r="T69" s="9">
        <v>708</v>
      </c>
      <c r="U69" s="9">
        <v>791</v>
      </c>
      <c r="V69" s="9">
        <v>919</v>
      </c>
      <c r="W69" s="9">
        <v>1021</v>
      </c>
      <c r="X69" s="9">
        <v>1120</v>
      </c>
      <c r="Y69" s="9">
        <v>1184</v>
      </c>
      <c r="Z69" s="9">
        <v>1275</v>
      </c>
      <c r="AA69" s="9">
        <v>1374</v>
      </c>
      <c r="AB69" s="9">
        <v>1448</v>
      </c>
    </row>
    <row r="70" spans="1:40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Moldova</v>
      </c>
      <c r="D70" s="6">
        <f t="shared" ref="D70:D133" si="10">MAX(I70:KU70)</f>
        <v>1438</v>
      </c>
      <c r="E70" s="6">
        <f>IF(COUNTIF(I70:XFD70,"&gt;"&amp;0)=0,,HLOOKUP(COUNTIF(I70:XFD70,"&gt;"&amp;0)-1,I$1:XFD70,A70+1,FALSE))</f>
        <v>1438</v>
      </c>
      <c r="F70" s="7">
        <f>IF(COUNTIF(I70:XFD70,"&gt;"&amp;0)=0,,HLOOKUP(COUNTIF(I70:XFD70,"&gt;"&amp;0)-MIN($F$1+1,COUNTIF(I70:XFD70,"&gt;"&amp;0)),I$1:XFD70,A70+1,FALSE))</f>
        <v>864</v>
      </c>
      <c r="G70" s="8">
        <f t="shared" ref="G70:G133" si="11">IF(COUNTIF(I70:XFD70,"&gt;"&amp;0)=0,,(E70/F70)^(1/MIN(COUNTIF(I70:XFD70,"&gt;"&amp;0)-1,$F$1)))</f>
        <v>1.1072585148674163</v>
      </c>
      <c r="H70" s="13" t="s">
        <v>345</v>
      </c>
      <c r="I70" s="9">
        <v>109</v>
      </c>
      <c r="J70" s="9">
        <v>125</v>
      </c>
      <c r="K70" s="9">
        <v>149</v>
      </c>
      <c r="L70" s="9">
        <v>177</v>
      </c>
      <c r="M70" s="9">
        <v>199</v>
      </c>
      <c r="N70" s="9">
        <v>231</v>
      </c>
      <c r="O70" s="9">
        <v>263</v>
      </c>
      <c r="P70" s="9">
        <v>298</v>
      </c>
      <c r="Q70" s="9">
        <v>353</v>
      </c>
      <c r="R70" s="9">
        <v>423</v>
      </c>
      <c r="S70" s="9">
        <v>505</v>
      </c>
      <c r="T70" s="9">
        <v>591</v>
      </c>
      <c r="U70" s="9">
        <v>752</v>
      </c>
      <c r="V70" s="9">
        <v>864</v>
      </c>
      <c r="W70" s="9">
        <v>965</v>
      </c>
      <c r="X70" s="9">
        <v>1056</v>
      </c>
      <c r="Y70" s="9">
        <v>1174</v>
      </c>
      <c r="Z70" s="9">
        <v>1289</v>
      </c>
      <c r="AA70" s="9">
        <v>1438</v>
      </c>
    </row>
    <row r="71" spans="1:40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New Zealand</v>
      </c>
      <c r="D71" s="6">
        <f t="shared" si="10"/>
        <v>1283</v>
      </c>
      <c r="E71" s="6">
        <f>IF(COUNTIF(I71:XFD71,"&gt;"&amp;0)=0,,HLOOKUP(COUNTIF(I71:XFD71,"&gt;"&amp;0)-1,I$1:XFD71,A71+1,FALSE))</f>
        <v>1283</v>
      </c>
      <c r="F71" s="7">
        <f>IF(COUNTIF(I71:XFD71,"&gt;"&amp;0)=0,,HLOOKUP(COUNTIF(I71:XFD71,"&gt;"&amp;0)-MIN($F$1+1,COUNTIF(I71:XFD71,"&gt;"&amp;0)),I$1:XFD71,A71+1,FALSE))</f>
        <v>1039</v>
      </c>
      <c r="G71" s="8">
        <f t="shared" si="11"/>
        <v>1.0430910565025848</v>
      </c>
      <c r="H71" s="13" t="s">
        <v>95</v>
      </c>
      <c r="I71" s="9">
        <v>102</v>
      </c>
      <c r="J71" s="9">
        <v>102</v>
      </c>
      <c r="K71" s="9">
        <v>155</v>
      </c>
      <c r="L71" s="9">
        <v>205</v>
      </c>
      <c r="M71" s="9">
        <v>283</v>
      </c>
      <c r="N71" s="9">
        <v>368</v>
      </c>
      <c r="O71" s="9">
        <v>451</v>
      </c>
      <c r="P71" s="9">
        <v>514</v>
      </c>
      <c r="Q71" s="9">
        <v>589</v>
      </c>
      <c r="R71" s="9">
        <v>647</v>
      </c>
      <c r="S71" s="9">
        <v>708</v>
      </c>
      <c r="T71" s="9">
        <v>797</v>
      </c>
      <c r="U71" s="9">
        <v>868</v>
      </c>
      <c r="V71" s="9">
        <v>950</v>
      </c>
      <c r="W71" s="9">
        <v>1039</v>
      </c>
      <c r="X71" s="9">
        <v>1106</v>
      </c>
      <c r="Y71" s="9">
        <v>1160</v>
      </c>
      <c r="Z71" s="9">
        <v>1210</v>
      </c>
      <c r="AA71" s="9">
        <v>1239</v>
      </c>
      <c r="AB71" s="9">
        <v>1283</v>
      </c>
    </row>
    <row r="72" spans="1:40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Iraq</v>
      </c>
      <c r="D72" s="6">
        <f t="shared" si="10"/>
        <v>1279</v>
      </c>
      <c r="E72" s="6">
        <f>IF(COUNTIF(I72:XFD72,"&gt;"&amp;0)=0,,HLOOKUP(COUNTIF(I72:XFD72,"&gt;"&amp;0)-1,I$1:XFD72,A72+1,FALSE))</f>
        <v>1279</v>
      </c>
      <c r="F72" s="7">
        <f>IF(COUNTIF(I72:XFD72,"&gt;"&amp;0)=0,,HLOOKUP(COUNTIF(I72:XFD72,"&gt;"&amp;0)-MIN($F$1+1,COUNTIF(I72:XFD72,"&gt;"&amp;0)),I$1:XFD72,A72+1,FALSE))</f>
        <v>961</v>
      </c>
      <c r="G72" s="8">
        <f t="shared" si="11"/>
        <v>1.0588377862296112</v>
      </c>
      <c r="H72" s="13" t="s">
        <v>70</v>
      </c>
      <c r="I72" s="9">
        <v>101</v>
      </c>
      <c r="J72" s="9">
        <v>110</v>
      </c>
      <c r="K72" s="9">
        <v>116</v>
      </c>
      <c r="L72" s="9">
        <v>124</v>
      </c>
      <c r="M72" s="9">
        <v>154</v>
      </c>
      <c r="N72" s="9">
        <v>164</v>
      </c>
      <c r="O72" s="9">
        <v>192</v>
      </c>
      <c r="P72" s="9">
        <v>208</v>
      </c>
      <c r="Q72" s="9">
        <v>214</v>
      </c>
      <c r="R72" s="9">
        <v>233</v>
      </c>
      <c r="S72" s="9">
        <v>266</v>
      </c>
      <c r="T72" s="9">
        <v>316</v>
      </c>
      <c r="U72" s="9">
        <v>346</v>
      </c>
      <c r="V72" s="9">
        <v>382</v>
      </c>
      <c r="W72" s="9">
        <v>458</v>
      </c>
      <c r="X72" s="9">
        <v>506</v>
      </c>
      <c r="Y72" s="9">
        <v>547</v>
      </c>
      <c r="Z72" s="9">
        <v>630</v>
      </c>
      <c r="AA72" s="9">
        <v>694</v>
      </c>
      <c r="AB72" s="9">
        <v>728</v>
      </c>
      <c r="AC72" s="9">
        <v>772</v>
      </c>
      <c r="AD72" s="9">
        <v>820</v>
      </c>
      <c r="AE72" s="9">
        <v>878</v>
      </c>
      <c r="AF72" s="9">
        <v>961</v>
      </c>
      <c r="AG72" s="9">
        <v>1031</v>
      </c>
      <c r="AH72" s="9">
        <v>1122</v>
      </c>
      <c r="AI72" s="9">
        <v>1202</v>
      </c>
      <c r="AJ72" s="9">
        <v>1232</v>
      </c>
      <c r="AK72" s="9">
        <v>1279</v>
      </c>
    </row>
    <row r="73" spans="1:40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Estonia</v>
      </c>
      <c r="D73" s="6">
        <f t="shared" si="10"/>
        <v>1258</v>
      </c>
      <c r="E73" s="6">
        <f>IF(COUNTIF(I73:XFD73,"&gt;"&amp;0)=0,,HLOOKUP(COUNTIF(I73:XFD73,"&gt;"&amp;0)-1,I$1:XFD73,A73+1,FALSE))</f>
        <v>1258</v>
      </c>
      <c r="F73" s="7">
        <f>IF(COUNTIF(I73:XFD73,"&gt;"&amp;0)=0,,HLOOKUP(COUNTIF(I73:XFD73,"&gt;"&amp;0)-MIN($F$1+1,COUNTIF(I73:XFD73,"&gt;"&amp;0)),I$1:XFD73,A73+1,FALSE))</f>
        <v>1097</v>
      </c>
      <c r="G73" s="8">
        <f t="shared" si="11"/>
        <v>1.0277673162957404</v>
      </c>
      <c r="H73" s="13" t="s">
        <v>88</v>
      </c>
      <c r="I73" s="9">
        <v>115</v>
      </c>
      <c r="J73" s="9">
        <v>171</v>
      </c>
      <c r="K73" s="9">
        <v>205</v>
      </c>
      <c r="L73" s="9">
        <v>225</v>
      </c>
      <c r="M73" s="9">
        <v>258</v>
      </c>
      <c r="N73" s="9">
        <v>267</v>
      </c>
      <c r="O73" s="9">
        <v>283</v>
      </c>
      <c r="P73" s="9">
        <v>306</v>
      </c>
      <c r="Q73" s="9">
        <v>326</v>
      </c>
      <c r="R73" s="9">
        <v>352</v>
      </c>
      <c r="S73" s="9">
        <v>369</v>
      </c>
      <c r="T73" s="9">
        <v>404</v>
      </c>
      <c r="U73" s="9">
        <v>538</v>
      </c>
      <c r="V73" s="9">
        <v>575</v>
      </c>
      <c r="W73" s="9">
        <v>645</v>
      </c>
      <c r="X73" s="9">
        <v>679</v>
      </c>
      <c r="Y73" s="9">
        <v>715</v>
      </c>
      <c r="Z73" s="9">
        <v>745</v>
      </c>
      <c r="AA73" s="9">
        <v>779</v>
      </c>
      <c r="AB73" s="9">
        <v>858</v>
      </c>
      <c r="AC73" s="9">
        <v>961</v>
      </c>
      <c r="AD73" s="9">
        <v>1039</v>
      </c>
      <c r="AE73" s="9">
        <v>1097</v>
      </c>
      <c r="AF73" s="9">
        <v>1108</v>
      </c>
      <c r="AG73" s="9">
        <v>1149</v>
      </c>
      <c r="AH73" s="9">
        <v>1185</v>
      </c>
      <c r="AI73" s="9">
        <v>1207</v>
      </c>
      <c r="AJ73" s="9">
        <v>1258</v>
      </c>
    </row>
    <row r="74" spans="1:40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Hungary</v>
      </c>
      <c r="D74" s="6">
        <f t="shared" si="10"/>
        <v>1190</v>
      </c>
      <c r="E74" s="6">
        <f>IF(COUNTIF(I74:XFD74,"&gt;"&amp;0)=0,,HLOOKUP(COUNTIF(I74:XFD74,"&gt;"&amp;0)-1,I$1:XFD74,A74+1,FALSE))</f>
        <v>1190</v>
      </c>
      <c r="F74" s="7">
        <f>IF(COUNTIF(I74:XFD74,"&gt;"&amp;0)=0,,HLOOKUP(COUNTIF(I74:XFD74,"&gt;"&amp;0)-MIN($F$1+1,COUNTIF(I74:XFD74,"&gt;"&amp;0)),I$1:XFD74,A74+1,FALSE))</f>
        <v>733</v>
      </c>
      <c r="G74" s="8">
        <f t="shared" si="11"/>
        <v>1.1017640497199712</v>
      </c>
      <c r="H74" s="13" t="s">
        <v>132</v>
      </c>
      <c r="I74" s="9">
        <v>103</v>
      </c>
      <c r="J74" s="9">
        <v>131</v>
      </c>
      <c r="K74" s="9">
        <v>167</v>
      </c>
      <c r="L74" s="9">
        <v>187</v>
      </c>
      <c r="M74" s="9">
        <v>226</v>
      </c>
      <c r="N74" s="9">
        <v>261</v>
      </c>
      <c r="O74" s="9">
        <v>300</v>
      </c>
      <c r="P74" s="9">
        <v>343</v>
      </c>
      <c r="Q74" s="9">
        <v>408</v>
      </c>
      <c r="R74" s="9">
        <v>447</v>
      </c>
      <c r="S74" s="9">
        <v>492</v>
      </c>
      <c r="T74" s="9">
        <v>525</v>
      </c>
      <c r="U74" s="9">
        <v>585</v>
      </c>
      <c r="V74" s="9">
        <v>623</v>
      </c>
      <c r="W74" s="9">
        <v>678</v>
      </c>
      <c r="X74" s="9">
        <v>733</v>
      </c>
      <c r="Y74" s="9">
        <v>744</v>
      </c>
      <c r="Z74" s="9">
        <v>817</v>
      </c>
      <c r="AA74" s="9">
        <v>895</v>
      </c>
      <c r="AB74" s="9">
        <v>980</v>
      </c>
      <c r="AC74" s="9">
        <v>1190</v>
      </c>
    </row>
    <row r="75" spans="1:40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Slovenia</v>
      </c>
      <c r="D75" s="6">
        <f t="shared" si="10"/>
        <v>1160</v>
      </c>
      <c r="E75" s="6">
        <f>IF(COUNTIF(I75:XFD75,"&gt;"&amp;0)=0,,HLOOKUP(COUNTIF(I75:XFD75,"&gt;"&amp;0)-1,I$1:XFD75,A75+1,FALSE))</f>
        <v>1160</v>
      </c>
      <c r="F75" s="7">
        <f>IF(COUNTIF(I75:XFD75,"&gt;"&amp;0)=0,,HLOOKUP(COUNTIF(I75:XFD75,"&gt;"&amp;0)-MIN($F$1+1,COUNTIF(I75:XFD75,"&gt;"&amp;0)),I$1:XFD75,A75+1,FALSE))</f>
        <v>997</v>
      </c>
      <c r="G75" s="8">
        <f t="shared" si="11"/>
        <v>1.0307481551888453</v>
      </c>
      <c r="H75" s="13" t="s">
        <v>141</v>
      </c>
      <c r="I75" s="9">
        <v>141</v>
      </c>
      <c r="J75" s="9">
        <v>181</v>
      </c>
      <c r="K75" s="9">
        <v>219</v>
      </c>
      <c r="L75" s="9">
        <v>253</v>
      </c>
      <c r="M75" s="9">
        <v>275</v>
      </c>
      <c r="N75" s="9">
        <v>275</v>
      </c>
      <c r="O75" s="9">
        <v>286</v>
      </c>
      <c r="P75" s="9">
        <v>341</v>
      </c>
      <c r="Q75" s="9">
        <v>383</v>
      </c>
      <c r="R75" s="9">
        <v>414</v>
      </c>
      <c r="S75" s="9">
        <v>442</v>
      </c>
      <c r="T75" s="9">
        <v>480</v>
      </c>
      <c r="U75" s="9">
        <v>528</v>
      </c>
      <c r="V75" s="9">
        <v>562</v>
      </c>
      <c r="W75" s="9">
        <v>632</v>
      </c>
      <c r="X75" s="9">
        <v>684</v>
      </c>
      <c r="Y75" s="9">
        <v>730</v>
      </c>
      <c r="Z75" s="9">
        <v>756</v>
      </c>
      <c r="AA75" s="9">
        <v>802</v>
      </c>
      <c r="AB75" s="9">
        <v>841</v>
      </c>
      <c r="AC75" s="9">
        <v>897</v>
      </c>
      <c r="AD75" s="9">
        <v>934</v>
      </c>
      <c r="AE75" s="9">
        <v>977</v>
      </c>
      <c r="AF75" s="9">
        <v>997</v>
      </c>
      <c r="AG75" s="9">
        <v>1021</v>
      </c>
      <c r="AH75" s="9">
        <v>1059</v>
      </c>
      <c r="AI75" s="9">
        <v>1091</v>
      </c>
      <c r="AJ75" s="9">
        <v>1124</v>
      </c>
      <c r="AK75" s="9">
        <v>1160</v>
      </c>
    </row>
    <row r="76" spans="1:40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Lithuania</v>
      </c>
      <c r="D76" s="6">
        <f t="shared" si="10"/>
        <v>999</v>
      </c>
      <c r="E76" s="6">
        <f>IF(COUNTIF(I76:XFD76,"&gt;"&amp;0)=0,,HLOOKUP(COUNTIF(I76:XFD76,"&gt;"&amp;0)-1,I$1:XFD76,A76+1,FALSE))</f>
        <v>999</v>
      </c>
      <c r="F76" s="7">
        <f>IF(COUNTIF(I76:XFD76,"&gt;"&amp;0)=0,,HLOOKUP(COUNTIF(I76:XFD76,"&gt;"&amp;0)-MIN($F$1+1,COUNTIF(I76:XFD76,"&gt;"&amp;0)),I$1:XFD76,A76+1,FALSE))</f>
        <v>811</v>
      </c>
      <c r="G76" s="8">
        <f t="shared" si="11"/>
        <v>1.0425788891847236</v>
      </c>
      <c r="H76" s="13" t="s">
        <v>93</v>
      </c>
      <c r="I76" s="9">
        <v>143</v>
      </c>
      <c r="J76" s="9">
        <v>179</v>
      </c>
      <c r="K76" s="9">
        <v>209</v>
      </c>
      <c r="L76" s="9">
        <v>274</v>
      </c>
      <c r="M76" s="9">
        <v>299</v>
      </c>
      <c r="N76" s="9">
        <v>358</v>
      </c>
      <c r="O76" s="9">
        <v>394</v>
      </c>
      <c r="P76" s="9">
        <v>460</v>
      </c>
      <c r="Q76" s="9">
        <v>491</v>
      </c>
      <c r="R76" s="9">
        <v>537</v>
      </c>
      <c r="S76" s="9">
        <v>581</v>
      </c>
      <c r="T76" s="9">
        <v>649</v>
      </c>
      <c r="U76" s="9">
        <v>696</v>
      </c>
      <c r="V76" s="9">
        <v>771</v>
      </c>
      <c r="W76" s="9">
        <v>811</v>
      </c>
      <c r="X76" s="9">
        <v>843</v>
      </c>
      <c r="Y76" s="9">
        <v>880</v>
      </c>
      <c r="Z76" s="9">
        <v>912</v>
      </c>
      <c r="AA76" s="9">
        <v>955</v>
      </c>
      <c r="AB76" s="9">
        <v>999</v>
      </c>
    </row>
    <row r="77" spans="1:40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Kuwait</v>
      </c>
      <c r="D77" s="6">
        <f t="shared" si="10"/>
        <v>993</v>
      </c>
      <c r="E77" s="6">
        <f>IF(COUNTIF(I77:XFD77,"&gt;"&amp;0)=0,,HLOOKUP(COUNTIF(I77:XFD77,"&gt;"&amp;0)-1,I$1:XFD77,A77+1,FALSE))</f>
        <v>993</v>
      </c>
      <c r="F77" s="7">
        <f>IF(COUNTIF(I77:XFD77,"&gt;"&amp;0)=0,,HLOOKUP(COUNTIF(I77:XFD77,"&gt;"&amp;0)-MIN($F$1+1,COUNTIF(I77:XFD77,"&gt;"&amp;0)),I$1:XFD77,A77+1,FALSE))</f>
        <v>556</v>
      </c>
      <c r="G77" s="8">
        <f t="shared" si="11"/>
        <v>1.1229874204519901</v>
      </c>
      <c r="H77" s="13" t="s">
        <v>74</v>
      </c>
      <c r="I77" s="9">
        <v>104</v>
      </c>
      <c r="J77" s="9">
        <v>112</v>
      </c>
      <c r="K77" s="9">
        <v>123</v>
      </c>
      <c r="L77" s="9">
        <v>130</v>
      </c>
      <c r="M77" s="9">
        <v>142</v>
      </c>
      <c r="N77" s="9">
        <v>148</v>
      </c>
      <c r="O77" s="9">
        <v>159</v>
      </c>
      <c r="P77" s="9">
        <v>176</v>
      </c>
      <c r="Q77" s="9">
        <v>188</v>
      </c>
      <c r="R77" s="9">
        <v>189</v>
      </c>
      <c r="S77" s="9">
        <v>191</v>
      </c>
      <c r="T77" s="9">
        <v>195</v>
      </c>
      <c r="U77" s="9">
        <v>208</v>
      </c>
      <c r="V77" s="9">
        <v>225</v>
      </c>
      <c r="W77" s="9">
        <v>235</v>
      </c>
      <c r="X77" s="9">
        <v>255</v>
      </c>
      <c r="Y77" s="9">
        <v>266</v>
      </c>
      <c r="Z77" s="9">
        <v>289</v>
      </c>
      <c r="AA77" s="9">
        <v>317</v>
      </c>
      <c r="AB77" s="9">
        <v>342</v>
      </c>
      <c r="AC77" s="9">
        <v>417</v>
      </c>
      <c r="AD77" s="9">
        <v>479</v>
      </c>
      <c r="AE77" s="9">
        <v>556</v>
      </c>
      <c r="AF77" s="9">
        <v>665</v>
      </c>
      <c r="AG77" s="9">
        <v>743</v>
      </c>
      <c r="AH77" s="9">
        <v>855</v>
      </c>
      <c r="AI77" s="9">
        <v>910</v>
      </c>
      <c r="AJ77" s="9">
        <v>993</v>
      </c>
    </row>
    <row r="78" spans="1:40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Azerbaijan</v>
      </c>
      <c r="D78" s="6">
        <f t="shared" si="10"/>
        <v>991</v>
      </c>
      <c r="E78" s="6">
        <f>IF(COUNTIF(I78:XFD78,"&gt;"&amp;0)=0,,HLOOKUP(COUNTIF(I78:XFD78,"&gt;"&amp;0)-1,I$1:XFD78,A78+1,FALSE))</f>
        <v>991</v>
      </c>
      <c r="F78" s="7">
        <f>IF(COUNTIF(I78:XFD78,"&gt;"&amp;0)=0,,HLOOKUP(COUNTIF(I78:XFD78,"&gt;"&amp;0)-MIN($F$1+1,COUNTIF(I78:XFD78,"&gt;"&amp;0)),I$1:XFD78,A78+1,FALSE))</f>
        <v>584</v>
      </c>
      <c r="G78" s="8">
        <f t="shared" si="11"/>
        <v>1.1115580839262615</v>
      </c>
      <c r="H78" s="13" t="s">
        <v>104</v>
      </c>
      <c r="I78" s="9">
        <v>122</v>
      </c>
      <c r="J78" s="9">
        <v>165</v>
      </c>
      <c r="K78" s="9">
        <v>182</v>
      </c>
      <c r="L78" s="9">
        <v>209</v>
      </c>
      <c r="M78" s="9">
        <v>273</v>
      </c>
      <c r="N78" s="9">
        <v>298</v>
      </c>
      <c r="O78" s="9">
        <v>359</v>
      </c>
      <c r="P78" s="9">
        <v>400</v>
      </c>
      <c r="Q78" s="9">
        <v>443</v>
      </c>
      <c r="R78" s="9">
        <v>521</v>
      </c>
      <c r="S78" s="9">
        <v>584</v>
      </c>
      <c r="T78" s="9">
        <v>641</v>
      </c>
      <c r="U78" s="9">
        <v>717</v>
      </c>
      <c r="V78" s="9">
        <v>822</v>
      </c>
      <c r="W78" s="9">
        <v>926</v>
      </c>
      <c r="X78" s="9">
        <v>991</v>
      </c>
    </row>
    <row r="79" spans="1:40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Armenia</v>
      </c>
      <c r="D79" s="6">
        <f t="shared" si="10"/>
        <v>937</v>
      </c>
      <c r="E79" s="6">
        <f>IF(COUNTIF(I79:XFD79,"&gt;"&amp;0)=0,,HLOOKUP(COUNTIF(I79:XFD79,"&gt;"&amp;0)-1,I$1:XFD79,A79+1,FALSE))</f>
        <v>937</v>
      </c>
      <c r="F79" s="7">
        <f>IF(COUNTIF(I79:XFD79,"&gt;"&amp;0)=0,,HLOOKUP(COUNTIF(I79:XFD79,"&gt;"&amp;0)-MIN($F$1+1,COUNTIF(I79:XFD79,"&gt;"&amp;0)),I$1:XFD79,A79+1,FALSE))</f>
        <v>822</v>
      </c>
      <c r="G79" s="8">
        <f t="shared" si="11"/>
        <v>1.0265345114686604</v>
      </c>
      <c r="H79" s="13" t="s">
        <v>105</v>
      </c>
      <c r="I79" s="9">
        <v>115</v>
      </c>
      <c r="J79" s="9">
        <v>136</v>
      </c>
      <c r="K79" s="9">
        <v>160</v>
      </c>
      <c r="L79" s="9">
        <v>194</v>
      </c>
      <c r="M79" s="9">
        <v>235</v>
      </c>
      <c r="N79" s="9">
        <v>249</v>
      </c>
      <c r="O79" s="9">
        <v>265</v>
      </c>
      <c r="P79" s="9">
        <v>290</v>
      </c>
      <c r="Q79" s="9">
        <v>329</v>
      </c>
      <c r="R79" s="9">
        <v>407</v>
      </c>
      <c r="S79" s="9">
        <v>424</v>
      </c>
      <c r="T79" s="9">
        <v>482</v>
      </c>
      <c r="U79" s="9">
        <v>532</v>
      </c>
      <c r="V79" s="9">
        <v>571</v>
      </c>
      <c r="W79" s="9">
        <v>663</v>
      </c>
      <c r="X79" s="9">
        <v>736</v>
      </c>
      <c r="Y79" s="9">
        <v>770</v>
      </c>
      <c r="Z79" s="9">
        <v>822</v>
      </c>
      <c r="AA79" s="9">
        <v>833</v>
      </c>
      <c r="AB79" s="9">
        <v>853</v>
      </c>
      <c r="AC79" s="9">
        <v>881</v>
      </c>
      <c r="AD79" s="9">
        <v>921</v>
      </c>
      <c r="AE79" s="9">
        <v>937</v>
      </c>
    </row>
    <row r="80" spans="1:40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Bahrain</v>
      </c>
      <c r="D80" s="6">
        <f t="shared" si="10"/>
        <v>925</v>
      </c>
      <c r="E80" s="6">
        <f>IF(COUNTIF(I80:XFD80,"&gt;"&amp;0)=0,,HLOOKUP(COUNTIF(I80:XFD80,"&gt;"&amp;0)-1,I$1:XFD80,A80+1,FALSE))</f>
        <v>925</v>
      </c>
      <c r="F80" s="7">
        <f>IF(COUNTIF(I80:XFD80,"&gt;"&amp;0)=0,,HLOOKUP(COUNTIF(I80:XFD80,"&gt;"&amp;0)-MIN($F$1+1,COUNTIF(I80:XFD80,"&gt;"&amp;0)),I$1:XFD80,A80+1,FALSE))</f>
        <v>700</v>
      </c>
      <c r="G80" s="8">
        <f t="shared" si="11"/>
        <v>1.0573255782334066</v>
      </c>
      <c r="H80" s="13" t="s">
        <v>73</v>
      </c>
      <c r="I80" s="9">
        <v>110</v>
      </c>
      <c r="J80" s="9">
        <v>195</v>
      </c>
      <c r="K80" s="9">
        <v>195</v>
      </c>
      <c r="L80" s="9">
        <v>195</v>
      </c>
      <c r="M80" s="9">
        <v>210</v>
      </c>
      <c r="N80" s="9">
        <v>214</v>
      </c>
      <c r="O80" s="9">
        <v>214</v>
      </c>
      <c r="P80" s="9">
        <v>228</v>
      </c>
      <c r="Q80" s="9">
        <v>256</v>
      </c>
      <c r="R80" s="9">
        <v>278</v>
      </c>
      <c r="S80" s="9">
        <v>285</v>
      </c>
      <c r="T80" s="9">
        <v>305</v>
      </c>
      <c r="U80" s="9">
        <v>334</v>
      </c>
      <c r="V80" s="9">
        <v>377</v>
      </c>
      <c r="W80" s="9">
        <v>392</v>
      </c>
      <c r="X80" s="9">
        <v>419</v>
      </c>
      <c r="Y80" s="9">
        <v>458</v>
      </c>
      <c r="Z80" s="9">
        <v>466</v>
      </c>
      <c r="AA80" s="9">
        <v>476</v>
      </c>
      <c r="AB80" s="9">
        <v>499</v>
      </c>
      <c r="AC80" s="9">
        <v>515</v>
      </c>
      <c r="AD80" s="9">
        <v>567</v>
      </c>
      <c r="AE80" s="9">
        <v>569</v>
      </c>
      <c r="AF80" s="9">
        <v>643</v>
      </c>
      <c r="AG80" s="9">
        <v>672</v>
      </c>
      <c r="AH80" s="9">
        <v>688</v>
      </c>
      <c r="AI80" s="9">
        <v>700</v>
      </c>
      <c r="AJ80" s="9">
        <v>756</v>
      </c>
      <c r="AK80" s="9">
        <v>811</v>
      </c>
      <c r="AL80" s="9">
        <v>823</v>
      </c>
      <c r="AM80" s="9">
        <v>887</v>
      </c>
      <c r="AN80" s="9">
        <v>925</v>
      </c>
    </row>
    <row r="81" spans="1:35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Bosnia and Herzegovina</v>
      </c>
      <c r="D81" s="6">
        <f t="shared" si="10"/>
        <v>901</v>
      </c>
      <c r="E81" s="6">
        <f>IF(COUNTIF(I81:XFD81,"&gt;"&amp;0)=0,,HLOOKUP(COUNTIF(I81:XFD81,"&gt;"&amp;0)-1,I$1:XFD81,A81+1,FALSE))</f>
        <v>901</v>
      </c>
      <c r="F81" s="7">
        <f>IF(COUNTIF(I81:XFD81,"&gt;"&amp;0)=0,,HLOOKUP(COUNTIF(I81:XFD81,"&gt;"&amp;0)-MIN($F$1+1,COUNTIF(I81:XFD81,"&gt;"&amp;0)),I$1:XFD81,A81+1,FALSE))</f>
        <v>654</v>
      </c>
      <c r="G81" s="8">
        <f t="shared" si="11"/>
        <v>1.0661772430820982</v>
      </c>
      <c r="H81" s="13" t="s">
        <v>140</v>
      </c>
      <c r="I81" s="9">
        <v>126</v>
      </c>
      <c r="J81" s="9">
        <v>136</v>
      </c>
      <c r="K81" s="9">
        <v>166</v>
      </c>
      <c r="L81" s="9">
        <v>176</v>
      </c>
      <c r="M81" s="9">
        <v>191</v>
      </c>
      <c r="N81" s="9">
        <v>237</v>
      </c>
      <c r="O81" s="9">
        <v>258</v>
      </c>
      <c r="P81" s="9">
        <v>323</v>
      </c>
      <c r="Q81" s="9">
        <v>368</v>
      </c>
      <c r="R81" s="9">
        <v>420</v>
      </c>
      <c r="S81" s="9">
        <v>459</v>
      </c>
      <c r="T81" s="9">
        <v>533</v>
      </c>
      <c r="U81" s="9">
        <v>579</v>
      </c>
      <c r="V81" s="9">
        <v>624</v>
      </c>
      <c r="W81" s="9">
        <v>654</v>
      </c>
      <c r="X81" s="9">
        <v>674</v>
      </c>
      <c r="Y81" s="9">
        <v>764</v>
      </c>
      <c r="Z81" s="9">
        <v>804</v>
      </c>
      <c r="AA81" s="9">
        <v>858</v>
      </c>
      <c r="AB81" s="9">
        <v>901</v>
      </c>
    </row>
    <row r="82" spans="1:35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Cameroon</v>
      </c>
      <c r="D82" s="6">
        <f t="shared" si="10"/>
        <v>820</v>
      </c>
      <c r="E82" s="6">
        <f>IF(COUNTIF(I82:XFD82,"&gt;"&amp;0)=0,,HLOOKUP(COUNTIF(I82:XFD82,"&gt;"&amp;0)-1,I$1:XFD82,A82+1,FALSE))</f>
        <v>820</v>
      </c>
      <c r="F82" s="7">
        <f>IF(COUNTIF(I82:XFD82,"&gt;"&amp;0)=0,,HLOOKUP(COUNTIF(I82:XFD82,"&gt;"&amp;0)-MIN($F$1+1,COUNTIF(I82:XFD82,"&gt;"&amp;0)),I$1:XFD82,A82+1,FALSE))</f>
        <v>650</v>
      </c>
      <c r="G82" s="8">
        <f t="shared" si="11"/>
        <v>1.047562875622859</v>
      </c>
      <c r="H82" s="13" t="s">
        <v>157</v>
      </c>
      <c r="I82" s="9">
        <v>139</v>
      </c>
      <c r="J82" s="9">
        <v>139</v>
      </c>
      <c r="K82" s="9">
        <v>193</v>
      </c>
      <c r="L82" s="9">
        <v>233</v>
      </c>
      <c r="M82" s="9">
        <v>306</v>
      </c>
      <c r="N82" s="9">
        <v>509</v>
      </c>
      <c r="O82" s="9">
        <v>555</v>
      </c>
      <c r="P82" s="9">
        <v>650</v>
      </c>
      <c r="Q82" s="9">
        <v>658</v>
      </c>
      <c r="R82" s="9">
        <v>658</v>
      </c>
      <c r="S82" s="9">
        <v>730</v>
      </c>
      <c r="T82" s="9">
        <v>730</v>
      </c>
      <c r="U82" s="9">
        <v>820</v>
      </c>
    </row>
    <row r="83" spans="1:35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Kazakhstan</v>
      </c>
      <c r="D83" s="6">
        <f t="shared" si="10"/>
        <v>812</v>
      </c>
      <c r="E83" s="6">
        <f>IF(COUNTIF(I83:XFD83,"&gt;"&amp;0)=0,,HLOOKUP(COUNTIF(I83:XFD83,"&gt;"&amp;0)-1,I$1:XFD83,A83+1,FALSE))</f>
        <v>812</v>
      </c>
      <c r="F83" s="7">
        <f>IF(COUNTIF(I83:XFD83,"&gt;"&amp;0)=0,,HLOOKUP(COUNTIF(I83:XFD83,"&gt;"&amp;0)-MIN($F$1+1,COUNTIF(I83:XFD83,"&gt;"&amp;0)),I$1:XFD83,A83+1,FALSE))</f>
        <v>584</v>
      </c>
      <c r="G83" s="8">
        <f t="shared" si="11"/>
        <v>1.0681411251551314</v>
      </c>
      <c r="H83" s="13" t="s">
        <v>413</v>
      </c>
      <c r="I83" s="9">
        <v>111</v>
      </c>
      <c r="J83" s="9">
        <v>150</v>
      </c>
      <c r="K83" s="9">
        <v>228</v>
      </c>
      <c r="L83" s="9">
        <v>284</v>
      </c>
      <c r="M83" s="9">
        <v>302</v>
      </c>
      <c r="N83" s="9">
        <v>343</v>
      </c>
      <c r="O83" s="9">
        <v>380</v>
      </c>
      <c r="P83" s="9">
        <v>435</v>
      </c>
      <c r="Q83" s="9">
        <v>464</v>
      </c>
      <c r="R83" s="9">
        <v>531</v>
      </c>
      <c r="S83" s="9">
        <v>584</v>
      </c>
      <c r="T83" s="9">
        <v>662</v>
      </c>
      <c r="U83" s="9">
        <v>697</v>
      </c>
      <c r="V83" s="9">
        <v>727</v>
      </c>
      <c r="W83" s="9">
        <v>781</v>
      </c>
      <c r="X83" s="9">
        <v>812</v>
      </c>
    </row>
    <row r="84" spans="1:35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Slovakia</v>
      </c>
      <c r="D84" s="6">
        <f t="shared" si="10"/>
        <v>715</v>
      </c>
      <c r="E84" s="6">
        <f>IF(COUNTIF(I84:XFD84,"&gt;"&amp;0)=0,,HLOOKUP(COUNTIF(I84:XFD84,"&gt;"&amp;0)-1,I$1:XFD84,A84+1,FALSE))</f>
        <v>715</v>
      </c>
      <c r="F84" s="7">
        <f>IF(COUNTIF(I84:XFD84,"&gt;"&amp;0)=0,,HLOOKUP(COUNTIF(I84:XFD84,"&gt;"&amp;0)-MIN($F$1+1,COUNTIF(I84:XFD84,"&gt;"&amp;0)),I$1:XFD84,A84+1,FALSE))</f>
        <v>485</v>
      </c>
      <c r="G84" s="8">
        <f t="shared" si="11"/>
        <v>1.0807191837022494</v>
      </c>
      <c r="H84" s="13" t="s">
        <v>162</v>
      </c>
      <c r="I84" s="9">
        <v>105</v>
      </c>
      <c r="J84" s="9">
        <v>123</v>
      </c>
      <c r="K84" s="9">
        <v>137</v>
      </c>
      <c r="L84" s="9">
        <v>178</v>
      </c>
      <c r="M84" s="9">
        <v>185</v>
      </c>
      <c r="N84" s="9">
        <v>186</v>
      </c>
      <c r="O84" s="9">
        <v>204</v>
      </c>
      <c r="P84" s="9">
        <v>216</v>
      </c>
      <c r="Q84" s="9">
        <v>226</v>
      </c>
      <c r="R84" s="9">
        <v>269</v>
      </c>
      <c r="S84" s="9">
        <v>292</v>
      </c>
      <c r="T84" s="9">
        <v>314</v>
      </c>
      <c r="U84" s="9">
        <v>336</v>
      </c>
      <c r="V84" s="9">
        <v>363</v>
      </c>
      <c r="W84" s="9">
        <v>400</v>
      </c>
      <c r="X84" s="9">
        <v>426</v>
      </c>
      <c r="Y84" s="9">
        <v>450</v>
      </c>
      <c r="Z84" s="9">
        <v>471</v>
      </c>
      <c r="AA84" s="9">
        <v>485</v>
      </c>
      <c r="AB84" s="9">
        <v>534</v>
      </c>
      <c r="AC84" s="9">
        <v>581</v>
      </c>
      <c r="AD84" s="9">
        <v>682</v>
      </c>
      <c r="AE84" s="9">
        <v>701</v>
      </c>
      <c r="AF84" s="9">
        <v>715</v>
      </c>
    </row>
    <row r="85" spans="1:35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North Macedonia</v>
      </c>
      <c r="D85" s="6">
        <f t="shared" si="10"/>
        <v>711</v>
      </c>
      <c r="E85" s="6">
        <f>IF(COUNTIF(I85:XFD85,"&gt;"&amp;0)=0,,HLOOKUP(COUNTIF(I85:XFD85,"&gt;"&amp;0)-1,I$1:XFD85,A85+1,FALSE))</f>
        <v>711</v>
      </c>
      <c r="F85" s="7">
        <f>IF(COUNTIF(I85:XFD85,"&gt;"&amp;0)=0,,HLOOKUP(COUNTIF(I85:XFD85,"&gt;"&amp;0)-MIN($F$1+1,COUNTIF(I85:XFD85,"&gt;"&amp;0)),I$1:XFD85,A85+1,FALSE))</f>
        <v>555</v>
      </c>
      <c r="G85" s="8">
        <f t="shared" si="11"/>
        <v>1.0507885299313264</v>
      </c>
      <c r="H85" s="13" t="s">
        <v>84</v>
      </c>
      <c r="I85" s="9">
        <v>115</v>
      </c>
      <c r="J85" s="9">
        <v>136</v>
      </c>
      <c r="K85" s="9">
        <v>148</v>
      </c>
      <c r="L85" s="9">
        <v>177</v>
      </c>
      <c r="M85" s="9">
        <v>201</v>
      </c>
      <c r="N85" s="9">
        <v>219</v>
      </c>
      <c r="O85" s="9">
        <v>241</v>
      </c>
      <c r="P85" s="9">
        <v>259</v>
      </c>
      <c r="Q85" s="9">
        <v>285</v>
      </c>
      <c r="R85" s="9">
        <v>329</v>
      </c>
      <c r="S85" s="9">
        <v>354</v>
      </c>
      <c r="T85" s="9">
        <v>384</v>
      </c>
      <c r="U85" s="9">
        <v>430</v>
      </c>
      <c r="V85" s="9">
        <v>483</v>
      </c>
      <c r="W85" s="9">
        <v>555</v>
      </c>
      <c r="X85" s="9">
        <v>570</v>
      </c>
      <c r="Y85" s="9">
        <v>599</v>
      </c>
      <c r="Z85" s="9">
        <v>617</v>
      </c>
      <c r="AA85" s="9">
        <v>663</v>
      </c>
      <c r="AB85" s="9">
        <v>711</v>
      </c>
    </row>
    <row r="86" spans="1:35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Tunisia</v>
      </c>
      <c r="D86" s="6">
        <f t="shared" si="10"/>
        <v>671</v>
      </c>
      <c r="E86" s="6">
        <f>IF(COUNTIF(I86:XFD86,"&gt;"&amp;0)=0,,HLOOKUP(COUNTIF(I86:XFD86,"&gt;"&amp;0)-1,I$1:XFD86,A86+1,FALSE))</f>
        <v>671</v>
      </c>
      <c r="F86" s="7">
        <f>IF(COUNTIF(I86:XFD86,"&gt;"&amp;0)=0,,HLOOKUP(COUNTIF(I86:XFD86,"&gt;"&amp;0)-MIN($F$1+1,COUNTIF(I86:XFD86,"&gt;"&amp;0)),I$1:XFD86,A86+1,FALSE))</f>
        <v>574</v>
      </c>
      <c r="G86" s="8">
        <f t="shared" si="11"/>
        <v>1.0317206558789025</v>
      </c>
      <c r="H86" s="13" t="s">
        <v>138</v>
      </c>
      <c r="I86" s="9">
        <v>114</v>
      </c>
      <c r="J86" s="9">
        <v>173</v>
      </c>
      <c r="K86" s="9">
        <v>197</v>
      </c>
      <c r="L86" s="9">
        <v>227</v>
      </c>
      <c r="M86" s="9">
        <v>278</v>
      </c>
      <c r="N86" s="9">
        <v>312</v>
      </c>
      <c r="O86" s="9">
        <v>312</v>
      </c>
      <c r="P86" s="9">
        <v>394</v>
      </c>
      <c r="Q86" s="9">
        <v>423</v>
      </c>
      <c r="R86" s="9">
        <v>455</v>
      </c>
      <c r="S86" s="9">
        <v>495</v>
      </c>
      <c r="T86" s="9">
        <v>553</v>
      </c>
      <c r="U86" s="9">
        <v>574</v>
      </c>
      <c r="V86" s="9">
        <v>596</v>
      </c>
      <c r="W86" s="9">
        <v>623</v>
      </c>
      <c r="X86" s="9">
        <v>628</v>
      </c>
      <c r="Y86" s="9">
        <v>643</v>
      </c>
      <c r="Z86" s="9">
        <v>671</v>
      </c>
    </row>
    <row r="87" spans="1:35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Bulgaria</v>
      </c>
      <c r="D87" s="6">
        <f t="shared" si="10"/>
        <v>635</v>
      </c>
      <c r="E87" s="6">
        <f>IF(COUNTIF(I87:XFD87,"&gt;"&amp;0)=0,,HLOOKUP(COUNTIF(I87:XFD87,"&gt;"&amp;0)-1,I$1:XFD87,A87+1,FALSE))</f>
        <v>635</v>
      </c>
      <c r="F87" s="7">
        <f>IF(COUNTIF(I87:XFD87,"&gt;"&amp;0)=0,,HLOOKUP(COUNTIF(I87:XFD87,"&gt;"&amp;0)-MIN($F$1+1,COUNTIF(I87:XFD87,"&gt;"&amp;0)),I$1:XFD87,A87+1,FALSE))</f>
        <v>531</v>
      </c>
      <c r="G87" s="8">
        <f t="shared" si="11"/>
        <v>1.036420133119889</v>
      </c>
      <c r="H87" s="13" t="s">
        <v>199</v>
      </c>
      <c r="I87" s="9">
        <v>127</v>
      </c>
      <c r="J87" s="9">
        <v>163</v>
      </c>
      <c r="K87" s="9">
        <v>187</v>
      </c>
      <c r="L87" s="9">
        <v>201</v>
      </c>
      <c r="M87" s="9">
        <v>218</v>
      </c>
      <c r="N87" s="9">
        <v>242</v>
      </c>
      <c r="O87" s="9">
        <v>264</v>
      </c>
      <c r="P87" s="9">
        <v>293</v>
      </c>
      <c r="Q87" s="9">
        <v>331</v>
      </c>
      <c r="R87" s="9">
        <v>346</v>
      </c>
      <c r="S87" s="9">
        <v>359</v>
      </c>
      <c r="T87" s="9">
        <v>399</v>
      </c>
      <c r="U87" s="9">
        <v>422</v>
      </c>
      <c r="V87" s="9">
        <v>457</v>
      </c>
      <c r="W87" s="9">
        <v>485</v>
      </c>
      <c r="X87" s="9">
        <v>503</v>
      </c>
      <c r="Y87" s="9">
        <v>531</v>
      </c>
      <c r="Z87" s="9">
        <v>549</v>
      </c>
      <c r="AA87" s="9">
        <v>577</v>
      </c>
      <c r="AB87" s="9">
        <v>593</v>
      </c>
      <c r="AC87" s="9">
        <v>618</v>
      </c>
      <c r="AD87" s="9">
        <v>635</v>
      </c>
    </row>
    <row r="88" spans="1:35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Latvia</v>
      </c>
      <c r="D88" s="6">
        <f t="shared" si="10"/>
        <v>612</v>
      </c>
      <c r="E88" s="6">
        <f>IF(COUNTIF(I88:XFD88,"&gt;"&amp;0)=0,,HLOOKUP(COUNTIF(I88:XFD88,"&gt;"&amp;0)-1,I$1:XFD88,A88+1,FALSE))</f>
        <v>612</v>
      </c>
      <c r="F88" s="7">
        <f>IF(COUNTIF(I88:XFD88,"&gt;"&amp;0)=0,,HLOOKUP(COUNTIF(I88:XFD88,"&gt;"&amp;0)-MIN($F$1+1,COUNTIF(I88:XFD88,"&gt;"&amp;0)),I$1:XFD88,A88+1,FALSE))</f>
        <v>533</v>
      </c>
      <c r="G88" s="8">
        <f t="shared" si="11"/>
        <v>1.028027761140978</v>
      </c>
      <c r="H88" s="13" t="s">
        <v>111</v>
      </c>
      <c r="I88" s="9">
        <v>111</v>
      </c>
      <c r="J88" s="9">
        <v>124</v>
      </c>
      <c r="K88" s="9">
        <v>139</v>
      </c>
      <c r="L88" s="9">
        <v>180</v>
      </c>
      <c r="M88" s="9">
        <v>197</v>
      </c>
      <c r="N88" s="9">
        <v>221</v>
      </c>
      <c r="O88" s="9">
        <v>244</v>
      </c>
      <c r="P88" s="9">
        <v>280</v>
      </c>
      <c r="Q88" s="9">
        <v>305</v>
      </c>
      <c r="R88" s="9">
        <v>347</v>
      </c>
      <c r="S88" s="9">
        <v>376</v>
      </c>
      <c r="T88" s="9">
        <v>398</v>
      </c>
      <c r="U88" s="9">
        <v>446</v>
      </c>
      <c r="V88" s="9">
        <v>458</v>
      </c>
      <c r="W88" s="9">
        <v>493</v>
      </c>
      <c r="X88" s="9">
        <v>509</v>
      </c>
      <c r="Y88" s="9">
        <v>533</v>
      </c>
      <c r="Z88" s="9">
        <v>542</v>
      </c>
      <c r="AA88" s="9">
        <v>548</v>
      </c>
      <c r="AB88" s="9">
        <v>577</v>
      </c>
      <c r="AC88" s="9">
        <v>589</v>
      </c>
      <c r="AD88" s="9">
        <v>612</v>
      </c>
    </row>
    <row r="89" spans="1:35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Lebanon</v>
      </c>
      <c r="D89" s="6">
        <f t="shared" si="10"/>
        <v>609</v>
      </c>
      <c r="E89" s="6">
        <f>IF(COUNTIF(I89:XFD89,"&gt;"&amp;0)=0,,HLOOKUP(COUNTIF(I89:XFD89,"&gt;"&amp;0)-1,I$1:XFD89,A89+1,FALSE))</f>
        <v>609</v>
      </c>
      <c r="F89" s="7">
        <f>IF(COUNTIF(I89:XFD89,"&gt;"&amp;0)=0,,HLOOKUP(COUNTIF(I89:XFD89,"&gt;"&amp;0)-MIN($F$1+1,COUNTIF(I89:XFD89,"&gt;"&amp;0)),I$1:XFD89,A89+1,FALSE))</f>
        <v>527</v>
      </c>
      <c r="G89" s="8">
        <f t="shared" si="11"/>
        <v>1.0293458916258469</v>
      </c>
      <c r="H89" s="13" t="s">
        <v>67</v>
      </c>
      <c r="I89" s="9">
        <v>110</v>
      </c>
      <c r="J89" s="9">
        <v>110</v>
      </c>
      <c r="K89" s="9">
        <v>120</v>
      </c>
      <c r="L89" s="9">
        <v>133</v>
      </c>
      <c r="M89" s="9">
        <v>157</v>
      </c>
      <c r="N89" s="9">
        <v>163</v>
      </c>
      <c r="O89" s="9">
        <v>187</v>
      </c>
      <c r="P89" s="9">
        <v>248</v>
      </c>
      <c r="Q89" s="9">
        <v>267</v>
      </c>
      <c r="R89" s="9">
        <v>318</v>
      </c>
      <c r="S89" s="9">
        <v>333</v>
      </c>
      <c r="T89" s="9">
        <v>368</v>
      </c>
      <c r="U89" s="9">
        <v>391</v>
      </c>
      <c r="V89" s="9">
        <v>412</v>
      </c>
      <c r="W89" s="9">
        <v>438</v>
      </c>
      <c r="X89" s="9">
        <v>446</v>
      </c>
      <c r="Y89" s="9">
        <v>470</v>
      </c>
      <c r="Z89" s="9">
        <v>479</v>
      </c>
      <c r="AA89" s="9">
        <v>494</v>
      </c>
      <c r="AB89" s="9">
        <v>508</v>
      </c>
      <c r="AC89" s="9">
        <v>520</v>
      </c>
      <c r="AD89" s="9">
        <v>527</v>
      </c>
      <c r="AE89" s="9">
        <v>541</v>
      </c>
      <c r="AF89" s="9">
        <v>548</v>
      </c>
      <c r="AG89" s="9">
        <v>576</v>
      </c>
      <c r="AH89" s="9">
        <v>582</v>
      </c>
      <c r="AI89" s="9">
        <v>609</v>
      </c>
    </row>
    <row r="90" spans="1:35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Andorra</v>
      </c>
      <c r="D90" s="6">
        <f t="shared" si="10"/>
        <v>601</v>
      </c>
      <c r="E90" s="6">
        <f>IF(COUNTIF(I90:XFD90,"&gt;"&amp;0)=0,,HLOOKUP(COUNTIF(I90:XFD90,"&gt;"&amp;0)-1,I$1:XFD90,A90+1,FALSE))</f>
        <v>601</v>
      </c>
      <c r="F90" s="7">
        <f>IF(COUNTIF(I90:XFD90,"&gt;"&amp;0)=0,,HLOOKUP(COUNTIF(I90:XFD90,"&gt;"&amp;0)-MIN($F$1+1,COUNTIF(I90:XFD90,"&gt;"&amp;0)),I$1:XFD90,A90+1,FALSE))</f>
        <v>501</v>
      </c>
      <c r="G90" s="8">
        <f t="shared" si="11"/>
        <v>1.0370682756755807</v>
      </c>
      <c r="H90" s="13" t="s">
        <v>109</v>
      </c>
      <c r="I90" s="9">
        <v>113</v>
      </c>
      <c r="J90" s="9">
        <v>133</v>
      </c>
      <c r="K90" s="9">
        <v>164</v>
      </c>
      <c r="L90" s="9">
        <v>188</v>
      </c>
      <c r="M90" s="9">
        <v>224</v>
      </c>
      <c r="N90" s="9">
        <v>267</v>
      </c>
      <c r="O90" s="9">
        <v>308</v>
      </c>
      <c r="P90" s="9">
        <v>334</v>
      </c>
      <c r="Q90" s="9">
        <v>370</v>
      </c>
      <c r="R90" s="9">
        <v>376</v>
      </c>
      <c r="S90" s="9">
        <v>390</v>
      </c>
      <c r="T90" s="9">
        <v>428</v>
      </c>
      <c r="U90" s="9">
        <v>439</v>
      </c>
      <c r="V90" s="9">
        <v>466</v>
      </c>
      <c r="W90" s="9">
        <v>501</v>
      </c>
      <c r="X90" s="9">
        <v>525</v>
      </c>
      <c r="Y90" s="9">
        <v>545</v>
      </c>
      <c r="Z90" s="9">
        <v>564</v>
      </c>
      <c r="AA90" s="9">
        <v>583</v>
      </c>
      <c r="AB90" s="9">
        <v>601</v>
      </c>
    </row>
    <row r="91" spans="1:35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Cyprus</v>
      </c>
      <c r="D91" s="6">
        <f t="shared" si="10"/>
        <v>595</v>
      </c>
      <c r="E91" s="6">
        <f>IF(COUNTIF(I91:XFD91,"&gt;"&amp;0)=0,,HLOOKUP(COUNTIF(I91:XFD91,"&gt;"&amp;0)-1,I$1:XFD91,A91+1,FALSE))</f>
        <v>595</v>
      </c>
      <c r="F91" s="7">
        <f>IF(COUNTIF(I91:XFD91,"&gt;"&amp;0)=0,,HLOOKUP(COUNTIF(I91:XFD91,"&gt;"&amp;0)-MIN($F$1+1,COUNTIF(I91:XFD91,"&gt;"&amp;0)),I$1:XFD91,A91+1,FALSE))</f>
        <v>446</v>
      </c>
      <c r="G91" s="8">
        <f t="shared" si="11"/>
        <v>1.0593425615002425</v>
      </c>
      <c r="H91" s="13" t="s">
        <v>231</v>
      </c>
      <c r="I91" s="9">
        <v>116</v>
      </c>
      <c r="J91" s="9">
        <v>124</v>
      </c>
      <c r="K91" s="9">
        <v>132</v>
      </c>
      <c r="L91" s="9">
        <v>146</v>
      </c>
      <c r="M91" s="9">
        <v>162</v>
      </c>
      <c r="N91" s="9">
        <v>179</v>
      </c>
      <c r="O91" s="9">
        <v>214</v>
      </c>
      <c r="P91" s="9">
        <v>230</v>
      </c>
      <c r="Q91" s="9">
        <v>262</v>
      </c>
      <c r="R91" s="9">
        <v>320</v>
      </c>
      <c r="S91" s="9">
        <v>356</v>
      </c>
      <c r="T91" s="9">
        <v>396</v>
      </c>
      <c r="U91" s="9">
        <v>426</v>
      </c>
      <c r="V91" s="9">
        <v>446</v>
      </c>
      <c r="W91" s="9">
        <v>465</v>
      </c>
      <c r="X91" s="9">
        <v>494</v>
      </c>
      <c r="Y91" s="9">
        <v>526</v>
      </c>
      <c r="Z91" s="9">
        <v>564</v>
      </c>
      <c r="AA91" s="9">
        <v>595</v>
      </c>
    </row>
    <row r="92" spans="1:35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Cuba</v>
      </c>
      <c r="D92" s="6">
        <f t="shared" si="10"/>
        <v>564</v>
      </c>
      <c r="E92" s="6">
        <f>IF(COUNTIF(I92:XFD92,"&gt;"&amp;0)=0,,HLOOKUP(COUNTIF(I92:XFD92,"&gt;"&amp;0)-1,I$1:XFD92,A92+1,FALSE))</f>
        <v>564</v>
      </c>
      <c r="F92" s="7">
        <f>IF(COUNTIF(I92:XFD92,"&gt;"&amp;0)=0,,HLOOKUP(COUNTIF(I92:XFD92,"&gt;"&amp;0)-MIN($F$1+1,COUNTIF(I92:XFD92,"&gt;"&amp;0)),I$1:XFD92,A92+1,FALSE))</f>
        <v>320</v>
      </c>
      <c r="G92" s="8">
        <f t="shared" si="11"/>
        <v>1.1200201219146697</v>
      </c>
      <c r="H92" s="13" t="s">
        <v>410</v>
      </c>
      <c r="I92" s="9">
        <v>119</v>
      </c>
      <c r="J92" s="9">
        <v>139</v>
      </c>
      <c r="K92" s="9">
        <v>170</v>
      </c>
      <c r="L92" s="9">
        <v>186</v>
      </c>
      <c r="M92" s="9">
        <v>212</v>
      </c>
      <c r="N92" s="9">
        <v>233</v>
      </c>
      <c r="O92" s="9">
        <v>269</v>
      </c>
      <c r="P92" s="9">
        <v>288</v>
      </c>
      <c r="Q92" s="9">
        <v>320</v>
      </c>
      <c r="R92" s="9">
        <v>350</v>
      </c>
      <c r="S92" s="9">
        <v>396</v>
      </c>
      <c r="T92" s="9">
        <v>457</v>
      </c>
      <c r="U92" s="9">
        <v>515</v>
      </c>
      <c r="V92" s="9">
        <v>564</v>
      </c>
    </row>
    <row r="93" spans="1:35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Costa Rica</v>
      </c>
      <c r="D93" s="6">
        <f t="shared" si="10"/>
        <v>558</v>
      </c>
      <c r="E93" s="6">
        <f>IF(COUNTIF(I93:XFD93,"&gt;"&amp;0)=0,,HLOOKUP(COUNTIF(I93:XFD93,"&gt;"&amp;0)-1,I$1:XFD93,A93+1,FALSE))</f>
        <v>558</v>
      </c>
      <c r="F93" s="7">
        <f>IF(COUNTIF(I93:XFD93,"&gt;"&amp;0)=0,,HLOOKUP(COUNTIF(I93:XFD93,"&gt;"&amp;0)-MIN($F$1+1,COUNTIF(I93:XFD93,"&gt;"&amp;0)),I$1:XFD93,A93+1,FALSE))</f>
        <v>454</v>
      </c>
      <c r="G93" s="8">
        <f t="shared" si="11"/>
        <v>1.042115053088726</v>
      </c>
      <c r="H93" s="13" t="s">
        <v>159</v>
      </c>
      <c r="I93" s="9">
        <v>117</v>
      </c>
      <c r="J93" s="9">
        <v>134</v>
      </c>
      <c r="K93" s="9">
        <v>158</v>
      </c>
      <c r="L93" s="9">
        <v>177</v>
      </c>
      <c r="M93" s="9">
        <v>201</v>
      </c>
      <c r="N93" s="9">
        <v>231</v>
      </c>
      <c r="O93" s="9">
        <v>263</v>
      </c>
      <c r="P93" s="9">
        <v>295</v>
      </c>
      <c r="Q93" s="9">
        <v>314</v>
      </c>
      <c r="R93" s="9">
        <v>330</v>
      </c>
      <c r="S93" s="9">
        <v>347</v>
      </c>
      <c r="T93" s="9">
        <v>375</v>
      </c>
      <c r="U93" s="9">
        <v>396</v>
      </c>
      <c r="V93" s="9">
        <v>416</v>
      </c>
      <c r="W93" s="9">
        <v>435</v>
      </c>
      <c r="X93" s="9">
        <v>454</v>
      </c>
      <c r="Y93" s="9">
        <v>467</v>
      </c>
      <c r="Z93" s="9">
        <v>483</v>
      </c>
      <c r="AA93" s="9">
        <v>502</v>
      </c>
      <c r="AB93" s="9">
        <v>539</v>
      </c>
      <c r="AC93" s="9">
        <v>558</v>
      </c>
    </row>
    <row r="94" spans="1:35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Afghanistan</v>
      </c>
      <c r="D94" s="6">
        <f t="shared" si="10"/>
        <v>521</v>
      </c>
      <c r="E94" s="6">
        <f>IF(COUNTIF(I94:XFD94,"&gt;"&amp;0)=0,,HLOOKUP(COUNTIF(I94:XFD94,"&gt;"&amp;0)-1,I$1:XFD94,A94+1,FALSE))</f>
        <v>521</v>
      </c>
      <c r="F94" s="7">
        <f>IF(COUNTIF(I94:XFD94,"&gt;"&amp;0)=0,,HLOOKUP(COUNTIF(I94:XFD94,"&gt;"&amp;0)-MIN($F$1+1,COUNTIF(I94:XFD94,"&gt;"&amp;0)),I$1:XFD94,A94+1,FALSE))</f>
        <v>349</v>
      </c>
      <c r="G94" s="8">
        <f t="shared" si="11"/>
        <v>1.0834339972662903</v>
      </c>
      <c r="H94" s="13" t="s">
        <v>72</v>
      </c>
      <c r="I94" s="9">
        <v>110</v>
      </c>
      <c r="J94" s="9">
        <v>110</v>
      </c>
      <c r="K94" s="9">
        <v>120</v>
      </c>
      <c r="L94" s="9">
        <v>170</v>
      </c>
      <c r="M94" s="9">
        <v>174</v>
      </c>
      <c r="N94" s="9">
        <v>237</v>
      </c>
      <c r="O94" s="9">
        <v>273</v>
      </c>
      <c r="P94" s="9">
        <v>281</v>
      </c>
      <c r="Q94" s="9">
        <v>299</v>
      </c>
      <c r="R94" s="9">
        <v>349</v>
      </c>
      <c r="S94" s="9">
        <v>367</v>
      </c>
      <c r="T94" s="9">
        <v>423</v>
      </c>
      <c r="U94" s="9">
        <v>444</v>
      </c>
      <c r="V94" s="9">
        <v>484</v>
      </c>
      <c r="W94" s="9">
        <v>521</v>
      </c>
    </row>
    <row r="95" spans="1:35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Oman</v>
      </c>
      <c r="D95" s="6">
        <f t="shared" si="10"/>
        <v>484</v>
      </c>
      <c r="E95" s="6">
        <f>IF(COUNTIF(I95:XFD95,"&gt;"&amp;0)=0,,HLOOKUP(COUNTIF(I95:XFD95,"&gt;"&amp;0)-1,I$1:XFD95,A95+1,FALSE))</f>
        <v>484</v>
      </c>
      <c r="F95" s="7">
        <f>IF(COUNTIF(I95:XFD95,"&gt;"&amp;0)=0,,HLOOKUP(COUNTIF(I95:XFD95,"&gt;"&amp;0)-MIN($F$1+1,COUNTIF(I95:XFD95,"&gt;"&amp;0)),I$1:XFD95,A95+1,FALSE))</f>
        <v>298</v>
      </c>
      <c r="G95" s="8">
        <f t="shared" si="11"/>
        <v>1.1018584828767803</v>
      </c>
      <c r="H95" s="13" t="s">
        <v>71</v>
      </c>
      <c r="I95" s="9">
        <v>109</v>
      </c>
      <c r="J95" s="9">
        <v>131</v>
      </c>
      <c r="K95" s="9">
        <v>152</v>
      </c>
      <c r="L95" s="9">
        <v>167</v>
      </c>
      <c r="M95" s="9">
        <v>179</v>
      </c>
      <c r="N95" s="9">
        <v>192</v>
      </c>
      <c r="O95" s="9">
        <v>210</v>
      </c>
      <c r="P95" s="9">
        <v>231</v>
      </c>
      <c r="Q95" s="9">
        <v>252</v>
      </c>
      <c r="R95" s="9">
        <v>277</v>
      </c>
      <c r="S95" s="9">
        <v>298</v>
      </c>
      <c r="T95" s="9">
        <v>331</v>
      </c>
      <c r="U95" s="9">
        <v>371</v>
      </c>
      <c r="V95" s="9">
        <v>419</v>
      </c>
      <c r="W95" s="9">
        <v>457</v>
      </c>
      <c r="X95" s="9">
        <v>484</v>
      </c>
    </row>
    <row r="96" spans="1:35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Cote d'Ivoire</v>
      </c>
      <c r="D96" s="6">
        <f t="shared" si="10"/>
        <v>444</v>
      </c>
      <c r="E96" s="6">
        <f>IF(COUNTIF(I96:XFD96,"&gt;"&amp;0)=0,,HLOOKUP(COUNTIF(I96:XFD96,"&gt;"&amp;0)-1,I$1:XFD96,A96+1,FALSE))</f>
        <v>444</v>
      </c>
      <c r="F96" s="7">
        <f>IF(COUNTIF(I96:XFD96,"&gt;"&amp;0)=0,,HLOOKUP(COUNTIF(I96:XFD96,"&gt;"&amp;0)-MIN($F$1+1,COUNTIF(I96:XFD96,"&gt;"&amp;0)),I$1:XFD96,A96+1,FALSE))</f>
        <v>261</v>
      </c>
      <c r="G96" s="8">
        <f t="shared" si="11"/>
        <v>1.1121119119662362</v>
      </c>
      <c r="H96" s="13" t="s">
        <v>352</v>
      </c>
      <c r="I96" s="9">
        <v>101</v>
      </c>
      <c r="J96" s="9">
        <v>101</v>
      </c>
      <c r="K96" s="9">
        <v>165</v>
      </c>
      <c r="L96" s="9">
        <v>168</v>
      </c>
      <c r="M96" s="9">
        <v>179</v>
      </c>
      <c r="N96" s="9">
        <v>190</v>
      </c>
      <c r="O96" s="9">
        <v>194</v>
      </c>
      <c r="P96" s="9">
        <v>218</v>
      </c>
      <c r="Q96" s="9">
        <v>245</v>
      </c>
      <c r="R96" s="9">
        <v>261</v>
      </c>
      <c r="S96" s="9">
        <v>323</v>
      </c>
      <c r="T96" s="9">
        <v>349</v>
      </c>
      <c r="U96" s="9">
        <v>384</v>
      </c>
      <c r="V96" s="9">
        <v>444</v>
      </c>
      <c r="W96" s="9">
        <v>444</v>
      </c>
    </row>
    <row r="97" spans="1:114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Burkina Faso</v>
      </c>
      <c r="D97" s="6">
        <f t="shared" si="10"/>
        <v>443</v>
      </c>
      <c r="E97" s="6">
        <f>IF(COUNTIF(I97:XFD97,"&gt;"&amp;0)=0,,HLOOKUP(COUNTIF(I97:XFD97,"&gt;"&amp;0)-1,I$1:XFD97,A97+1,FALSE))</f>
        <v>443</v>
      </c>
      <c r="F97" s="7">
        <f>IF(COUNTIF(I97:XFD97,"&gt;"&amp;0)=0,,HLOOKUP(COUNTIF(I97:XFD97,"&gt;"&amp;0)-MIN($F$1+1,COUNTIF(I97:XFD97,"&gt;"&amp;0)),I$1:XFD97,A97+1,FALSE))</f>
        <v>345</v>
      </c>
      <c r="G97" s="8">
        <f t="shared" si="11"/>
        <v>1.0512764269676564</v>
      </c>
      <c r="H97" s="13" t="s">
        <v>279</v>
      </c>
      <c r="I97" s="9">
        <v>114</v>
      </c>
      <c r="J97" s="9">
        <v>146</v>
      </c>
      <c r="K97" s="9">
        <v>152</v>
      </c>
      <c r="L97" s="9">
        <v>180</v>
      </c>
      <c r="M97" s="9">
        <v>207</v>
      </c>
      <c r="N97" s="9">
        <v>222</v>
      </c>
      <c r="O97" s="9">
        <v>246</v>
      </c>
      <c r="P97" s="9">
        <v>261</v>
      </c>
      <c r="Q97" s="9">
        <v>282</v>
      </c>
      <c r="R97" s="9">
        <v>288</v>
      </c>
      <c r="S97" s="9">
        <v>302</v>
      </c>
      <c r="T97" s="9">
        <v>318</v>
      </c>
      <c r="U97" s="9">
        <v>345</v>
      </c>
      <c r="V97" s="9">
        <v>364</v>
      </c>
      <c r="W97" s="9">
        <v>384</v>
      </c>
      <c r="X97" s="9">
        <v>414</v>
      </c>
      <c r="Y97" s="9">
        <v>443</v>
      </c>
      <c r="Z97" s="9">
        <v>443</v>
      </c>
    </row>
    <row r="98" spans="1:114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Bangladesh</v>
      </c>
      <c r="D98" s="6">
        <f t="shared" si="10"/>
        <v>424</v>
      </c>
      <c r="E98" s="6">
        <f>IF(COUNTIF(I98:XFD98,"&gt;"&amp;0)=0,,HLOOKUP(COUNTIF(I98:XFD98,"&gt;"&amp;0)-1,I$1:XFD98,A98+1,FALSE))</f>
        <v>424</v>
      </c>
      <c r="F98" s="7">
        <f>IF(COUNTIF(I98:XFD98,"&gt;"&amp;0)=0,,HLOOKUP(COUNTIF(I98:XFD98,"&gt;"&amp;0)-MIN($F$1+1,COUNTIF(I98:XFD98,"&gt;"&amp;0)),I$1:XFD98,A98+1,FALSE))</f>
        <v>123</v>
      </c>
      <c r="G98" s="8">
        <f t="shared" si="11"/>
        <v>1.362589965315667</v>
      </c>
      <c r="H98" s="13" t="s">
        <v>202</v>
      </c>
      <c r="I98" s="9">
        <v>123</v>
      </c>
      <c r="J98" s="9">
        <v>164</v>
      </c>
      <c r="K98" s="9">
        <v>218</v>
      </c>
      <c r="L98" s="9">
        <v>330</v>
      </c>
      <c r="M98" s="9">
        <v>424</v>
      </c>
    </row>
    <row r="99" spans="1:114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Albania</v>
      </c>
      <c r="D99" s="6">
        <f t="shared" si="10"/>
        <v>416</v>
      </c>
      <c r="E99" s="6">
        <f>IF(COUNTIF(I99:XFD99,"&gt;"&amp;0)=0,,HLOOKUP(COUNTIF(I99:XFD99,"&gt;"&amp;0)-1,I$1:XFD99,A99+1,FALSE))</f>
        <v>416</v>
      </c>
      <c r="F99" s="7">
        <f>IF(COUNTIF(I99:XFD99,"&gt;"&amp;0)=0,,HLOOKUP(COUNTIF(I99:XFD99,"&gt;"&amp;0)-MIN($F$1+1,COUNTIF(I99:XFD99,"&gt;"&amp;0)),I$1:XFD99,A99+1,FALSE))</f>
        <v>361</v>
      </c>
      <c r="G99" s="8">
        <f t="shared" si="11"/>
        <v>1.0287674759120438</v>
      </c>
      <c r="H99" s="13" t="s">
        <v>230</v>
      </c>
      <c r="I99" s="9">
        <v>104</v>
      </c>
      <c r="J99" s="9">
        <v>123</v>
      </c>
      <c r="K99" s="9">
        <v>146</v>
      </c>
      <c r="L99" s="9">
        <v>174</v>
      </c>
      <c r="M99" s="9">
        <v>186</v>
      </c>
      <c r="N99" s="9">
        <v>197</v>
      </c>
      <c r="O99" s="9">
        <v>212</v>
      </c>
      <c r="P99" s="9">
        <v>223</v>
      </c>
      <c r="Q99" s="9">
        <v>243</v>
      </c>
      <c r="R99" s="9">
        <v>259</v>
      </c>
      <c r="S99" s="9">
        <v>277</v>
      </c>
      <c r="T99" s="9">
        <v>304</v>
      </c>
      <c r="U99" s="9">
        <v>333</v>
      </c>
      <c r="V99" s="9">
        <v>361</v>
      </c>
      <c r="W99" s="9">
        <v>377</v>
      </c>
      <c r="X99" s="9">
        <v>383</v>
      </c>
      <c r="Y99" s="9">
        <v>400</v>
      </c>
      <c r="Z99" s="9">
        <v>409</v>
      </c>
      <c r="AA99" s="9">
        <v>416</v>
      </c>
    </row>
    <row r="100" spans="1:114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Taiwan*</v>
      </c>
      <c r="D100" s="6">
        <f t="shared" si="10"/>
        <v>382</v>
      </c>
      <c r="E100" s="6">
        <f>IF(COUNTIF(I100:XFD100,"&gt;"&amp;0)=0,,HLOOKUP(COUNTIF(I100:XFD100,"&gt;"&amp;0)-1,I$1:XFD100,A100+1,FALSE))</f>
        <v>382</v>
      </c>
      <c r="F100" s="7">
        <f>IF(COUNTIF(I100:XFD100,"&gt;"&amp;0)=0,,HLOOKUP(COUNTIF(I100:XFD100,"&gt;"&amp;0)-MIN($F$1+1,COUNTIF(I100:XFD100,"&gt;"&amp;0)),I$1:XFD100,A100+1,FALSE))</f>
        <v>363</v>
      </c>
      <c r="G100" s="8">
        <f t="shared" si="11"/>
        <v>1.0102557886398749</v>
      </c>
      <c r="H100" s="13" t="s">
        <v>342</v>
      </c>
      <c r="I100" s="9">
        <v>100</v>
      </c>
      <c r="J100" s="9">
        <v>108</v>
      </c>
      <c r="K100" s="9">
        <v>135</v>
      </c>
      <c r="L100" s="9">
        <v>153</v>
      </c>
      <c r="M100" s="9">
        <v>169</v>
      </c>
      <c r="N100" s="9">
        <v>195</v>
      </c>
      <c r="O100" s="9">
        <v>215</v>
      </c>
      <c r="P100" s="9">
        <v>235</v>
      </c>
      <c r="Q100" s="9">
        <v>252</v>
      </c>
      <c r="R100" s="9">
        <v>267</v>
      </c>
      <c r="S100" s="9">
        <v>283</v>
      </c>
      <c r="T100" s="9">
        <v>298</v>
      </c>
      <c r="U100" s="9">
        <v>306</v>
      </c>
      <c r="V100" s="9">
        <v>322</v>
      </c>
      <c r="W100" s="9">
        <v>329</v>
      </c>
      <c r="X100" s="9">
        <v>339</v>
      </c>
      <c r="Y100" s="9">
        <v>348</v>
      </c>
      <c r="Z100" s="9">
        <v>355</v>
      </c>
      <c r="AA100" s="9">
        <v>363</v>
      </c>
      <c r="AB100" s="9">
        <v>373</v>
      </c>
      <c r="AC100" s="9">
        <v>376</v>
      </c>
      <c r="AD100" s="9">
        <v>379</v>
      </c>
      <c r="AE100" s="9">
        <v>380</v>
      </c>
      <c r="AF100" s="9">
        <v>382</v>
      </c>
    </row>
    <row r="101" spans="1:114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Honduras</v>
      </c>
      <c r="D101" s="6">
        <f t="shared" si="10"/>
        <v>382</v>
      </c>
      <c r="E101" s="6">
        <f>IF(COUNTIF(I101:XFD101,"&gt;"&amp;0)=0,,HLOOKUP(COUNTIF(I101:XFD101,"&gt;"&amp;0)-1,I$1:XFD101,A101+1,FALSE))</f>
        <v>382</v>
      </c>
      <c r="F101" s="7">
        <f>IF(COUNTIF(I101:XFD101,"&gt;"&amp;0)=0,,HLOOKUP(COUNTIF(I101:XFD101,"&gt;"&amp;0)-MIN($F$1+1,COUNTIF(I101:XFD101,"&gt;"&amp;0)),I$1:XFD101,A101+1,FALSE))</f>
        <v>268</v>
      </c>
      <c r="G101" s="8">
        <f t="shared" si="11"/>
        <v>1.0734596235070444</v>
      </c>
      <c r="H101" s="13" t="s">
        <v>348</v>
      </c>
      <c r="I101" s="9">
        <v>110</v>
      </c>
      <c r="J101" s="9">
        <v>139</v>
      </c>
      <c r="K101" s="9">
        <v>141</v>
      </c>
      <c r="L101" s="9">
        <v>172</v>
      </c>
      <c r="M101" s="9">
        <v>219</v>
      </c>
      <c r="N101" s="9">
        <v>222</v>
      </c>
      <c r="O101" s="9">
        <v>264</v>
      </c>
      <c r="P101" s="9">
        <v>268</v>
      </c>
      <c r="Q101" s="9">
        <v>298</v>
      </c>
      <c r="R101" s="9">
        <v>305</v>
      </c>
      <c r="S101" s="9">
        <v>312</v>
      </c>
      <c r="T101" s="9">
        <v>343</v>
      </c>
      <c r="U101" s="9">
        <v>382</v>
      </c>
    </row>
    <row r="102" spans="1:114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Jordan</v>
      </c>
      <c r="D102" s="6">
        <f t="shared" si="10"/>
        <v>372</v>
      </c>
      <c r="E102" s="6">
        <f>IF(COUNTIF(I102:XFD102,"&gt;"&amp;0)=0,,HLOOKUP(COUNTIF(I102:XFD102,"&gt;"&amp;0)-1,I$1:XFD102,A102+1,FALSE))</f>
        <v>372</v>
      </c>
      <c r="F102" s="7">
        <f>IF(COUNTIF(I102:XFD102,"&gt;"&amp;0)=0,,HLOOKUP(COUNTIF(I102:XFD102,"&gt;"&amp;0)-MIN($F$1+1,COUNTIF(I102:XFD102,"&gt;"&amp;0)),I$1:XFD102,A102+1,FALSE))</f>
        <v>345</v>
      </c>
      <c r="G102" s="8">
        <f t="shared" si="11"/>
        <v>1.0151840107566927</v>
      </c>
      <c r="H102" s="13" t="s">
        <v>125</v>
      </c>
      <c r="I102" s="9">
        <v>112</v>
      </c>
      <c r="J102" s="9">
        <v>127</v>
      </c>
      <c r="K102" s="9">
        <v>154</v>
      </c>
      <c r="L102" s="9">
        <v>172</v>
      </c>
      <c r="M102" s="9">
        <v>212</v>
      </c>
      <c r="N102" s="9">
        <v>235</v>
      </c>
      <c r="O102" s="9">
        <v>246</v>
      </c>
      <c r="P102" s="9">
        <v>259</v>
      </c>
      <c r="Q102" s="9">
        <v>268</v>
      </c>
      <c r="R102" s="9">
        <v>274</v>
      </c>
      <c r="S102" s="9">
        <v>278</v>
      </c>
      <c r="T102" s="9">
        <v>299</v>
      </c>
      <c r="U102" s="9">
        <v>310</v>
      </c>
      <c r="V102" s="9">
        <v>323</v>
      </c>
      <c r="W102" s="9">
        <v>345</v>
      </c>
      <c r="X102" s="9">
        <v>349</v>
      </c>
      <c r="Y102" s="9">
        <v>353</v>
      </c>
      <c r="Z102" s="9">
        <v>358</v>
      </c>
      <c r="AA102" s="9">
        <v>372</v>
      </c>
      <c r="AB102" s="9">
        <v>372</v>
      </c>
    </row>
    <row r="103" spans="1:114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Malta</v>
      </c>
      <c r="D103" s="6">
        <f t="shared" si="10"/>
        <v>350</v>
      </c>
      <c r="E103" s="6">
        <f>IF(COUNTIF(I103:XFD103,"&gt;"&amp;0)=0,,HLOOKUP(COUNTIF(I103:XFD103,"&gt;"&amp;0)-1,I$1:XFD103,A103+1,FALSE))</f>
        <v>350</v>
      </c>
      <c r="F103" s="7">
        <f>IF(COUNTIF(I103:XFD103,"&gt;"&amp;0)=0,,HLOOKUP(COUNTIF(I103:XFD103,"&gt;"&amp;0)-MIN($F$1+1,COUNTIF(I103:XFD103,"&gt;"&amp;0)),I$1:XFD103,A103+1,FALSE))</f>
        <v>227</v>
      </c>
      <c r="G103" s="8">
        <f t="shared" si="11"/>
        <v>1.0904567306263668</v>
      </c>
      <c r="H103" s="13" t="s">
        <v>177</v>
      </c>
      <c r="I103" s="9">
        <v>107</v>
      </c>
      <c r="J103" s="9">
        <v>110</v>
      </c>
      <c r="K103" s="9">
        <v>129</v>
      </c>
      <c r="L103" s="9">
        <v>134</v>
      </c>
      <c r="M103" s="9">
        <v>139</v>
      </c>
      <c r="N103" s="9">
        <v>149</v>
      </c>
      <c r="O103" s="9">
        <v>151</v>
      </c>
      <c r="P103" s="9">
        <v>156</v>
      </c>
      <c r="Q103" s="9">
        <v>169</v>
      </c>
      <c r="R103" s="9">
        <v>188</v>
      </c>
      <c r="S103" s="9">
        <v>196</v>
      </c>
      <c r="T103" s="9">
        <v>202</v>
      </c>
      <c r="U103" s="9">
        <v>213</v>
      </c>
      <c r="V103" s="9">
        <v>227</v>
      </c>
      <c r="W103" s="9">
        <v>241</v>
      </c>
      <c r="X103" s="9">
        <v>293</v>
      </c>
      <c r="Y103" s="9">
        <v>299</v>
      </c>
      <c r="Z103" s="9">
        <v>337</v>
      </c>
      <c r="AA103" s="9">
        <v>350</v>
      </c>
    </row>
    <row r="104" spans="1:114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San Marino</v>
      </c>
      <c r="D104" s="6">
        <f t="shared" si="10"/>
        <v>344</v>
      </c>
      <c r="E104" s="6">
        <f>IF(COUNTIF(I104:XFD104,"&gt;"&amp;0)=0,,HLOOKUP(COUNTIF(I104:XFD104,"&gt;"&amp;0)-1,I$1:XFD104,A104+1,FALSE))</f>
        <v>344</v>
      </c>
      <c r="F104" s="7">
        <f>IF(COUNTIF(I104:XFD104,"&gt;"&amp;0)=0,,HLOOKUP(COUNTIF(I104:XFD104,"&gt;"&amp;0)-MIN($F$1+1,COUNTIF(I104:XFD104,"&gt;"&amp;0)),I$1:XFD104,A104+1,FALSE))</f>
        <v>266</v>
      </c>
      <c r="G104" s="8">
        <f t="shared" si="11"/>
        <v>1.0527745100512387</v>
      </c>
      <c r="H104" s="13" t="s">
        <v>90</v>
      </c>
      <c r="I104" s="9">
        <v>101</v>
      </c>
      <c r="J104" s="9">
        <v>109</v>
      </c>
      <c r="K104" s="9">
        <v>109</v>
      </c>
      <c r="L104" s="9">
        <v>119</v>
      </c>
      <c r="M104" s="9">
        <v>119</v>
      </c>
      <c r="N104" s="9">
        <v>144</v>
      </c>
      <c r="O104" s="9">
        <v>144</v>
      </c>
      <c r="P104" s="9">
        <v>175</v>
      </c>
      <c r="Q104" s="9">
        <v>187</v>
      </c>
      <c r="R104" s="9">
        <v>187</v>
      </c>
      <c r="S104" s="9">
        <v>208</v>
      </c>
      <c r="T104" s="9">
        <v>208</v>
      </c>
      <c r="U104" s="9">
        <v>223</v>
      </c>
      <c r="V104" s="9">
        <v>224</v>
      </c>
      <c r="W104" s="9">
        <v>224</v>
      </c>
      <c r="X104" s="9">
        <v>230</v>
      </c>
      <c r="Y104" s="9">
        <v>236</v>
      </c>
      <c r="Z104" s="9">
        <v>236</v>
      </c>
      <c r="AA104" s="9">
        <v>245</v>
      </c>
      <c r="AB104" s="9">
        <v>245</v>
      </c>
      <c r="AC104" s="9">
        <v>259</v>
      </c>
      <c r="AD104" s="9">
        <v>266</v>
      </c>
      <c r="AE104" s="9">
        <v>266</v>
      </c>
      <c r="AF104" s="9">
        <v>279</v>
      </c>
      <c r="AG104" s="9">
        <v>279</v>
      </c>
      <c r="AH104" s="9">
        <v>333</v>
      </c>
      <c r="AI104" s="9">
        <v>344</v>
      </c>
    </row>
    <row r="105" spans="1:114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Nigeria</v>
      </c>
      <c r="D105" s="6">
        <f t="shared" si="10"/>
        <v>305</v>
      </c>
      <c r="E105" s="6">
        <f>IF(COUNTIF(I105:XFD105,"&gt;"&amp;0)=0,,HLOOKUP(COUNTIF(I105:XFD105,"&gt;"&amp;0)-1,I$1:XFD105,A105+1,FALSE))</f>
        <v>305</v>
      </c>
      <c r="F105" s="7">
        <f>IF(COUNTIF(I105:XFD105,"&gt;"&amp;0)=0,,HLOOKUP(COUNTIF(I105:XFD105,"&gt;"&amp;0)-MIN($F$1+1,COUNTIF(I105:XFD105,"&gt;"&amp;0)),I$1:XFD105,A105+1,FALSE))</f>
        <v>232</v>
      </c>
      <c r="G105" s="8">
        <f t="shared" si="11"/>
        <v>1.0562394178000512</v>
      </c>
      <c r="H105" s="13" t="s">
        <v>96</v>
      </c>
      <c r="I105" s="9">
        <v>111</v>
      </c>
      <c r="J105" s="9">
        <v>131</v>
      </c>
      <c r="K105" s="9">
        <v>135</v>
      </c>
      <c r="L105" s="9">
        <v>174</v>
      </c>
      <c r="M105" s="9">
        <v>184</v>
      </c>
      <c r="N105" s="9">
        <v>210</v>
      </c>
      <c r="O105" s="9">
        <v>214</v>
      </c>
      <c r="P105" s="9">
        <v>232</v>
      </c>
      <c r="Q105" s="9">
        <v>238</v>
      </c>
      <c r="R105" s="9">
        <v>254</v>
      </c>
      <c r="S105" s="9">
        <v>276</v>
      </c>
      <c r="T105" s="9">
        <v>288</v>
      </c>
      <c r="U105" s="9">
        <v>305</v>
      </c>
    </row>
    <row r="106" spans="1:114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Bolivia</v>
      </c>
      <c r="D106" s="6">
        <f t="shared" si="10"/>
        <v>268</v>
      </c>
      <c r="E106" s="6">
        <f>IF(COUNTIF(I106:XFD106,"&gt;"&amp;0)=0,,HLOOKUP(COUNTIF(I106:XFD106,"&gt;"&amp;0)-1,I$1:XFD106,A106+1,FALSE))</f>
        <v>268</v>
      </c>
      <c r="F106" s="7">
        <f>IF(COUNTIF(I106:XFD106,"&gt;"&amp;0)=0,,HLOOKUP(COUNTIF(I106:XFD106,"&gt;"&amp;0)-MIN($F$1+1,COUNTIF(I106:XFD106,"&gt;"&amp;0)),I$1:XFD106,A106+1,FALSE))</f>
        <v>157</v>
      </c>
      <c r="G106" s="8">
        <f t="shared" si="11"/>
        <v>1.1128766449649139</v>
      </c>
      <c r="H106" s="13" t="s">
        <v>346</v>
      </c>
      <c r="I106" s="9">
        <v>107</v>
      </c>
      <c r="J106" s="9">
        <v>115</v>
      </c>
      <c r="K106" s="9">
        <v>123</v>
      </c>
      <c r="L106" s="9">
        <v>132</v>
      </c>
      <c r="M106" s="9">
        <v>139</v>
      </c>
      <c r="N106" s="9">
        <v>157</v>
      </c>
      <c r="O106" s="9">
        <v>183</v>
      </c>
      <c r="P106" s="9">
        <v>194</v>
      </c>
      <c r="Q106" s="9">
        <v>210</v>
      </c>
      <c r="R106" s="9">
        <v>264</v>
      </c>
      <c r="S106" s="9">
        <v>268</v>
      </c>
    </row>
    <row r="107" spans="1:114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Senegal</v>
      </c>
      <c r="D107" s="6">
        <f t="shared" si="10"/>
        <v>265</v>
      </c>
      <c r="E107" s="6">
        <f>IF(COUNTIF(I107:XFD107,"&gt;"&amp;0)=0,,HLOOKUP(COUNTIF(I107:XFD107,"&gt;"&amp;0)-1,I$1:XFD107,A107+1,FALSE))</f>
        <v>265</v>
      </c>
      <c r="F107" s="7">
        <f>IF(COUNTIF(I107:XFD107,"&gt;"&amp;0)=0,,HLOOKUP(COUNTIF(I107:XFD107,"&gt;"&amp;0)-MIN($F$1+1,COUNTIF(I107:XFD107,"&gt;"&amp;0)),I$1:XFD107,A107+1,FALSE))</f>
        <v>222</v>
      </c>
      <c r="G107" s="8">
        <f t="shared" si="11"/>
        <v>1.0360449063782013</v>
      </c>
      <c r="H107" s="13" t="s">
        <v>114</v>
      </c>
      <c r="I107" s="9">
        <v>105</v>
      </c>
      <c r="J107" s="9">
        <v>119</v>
      </c>
      <c r="K107" s="9">
        <v>130</v>
      </c>
      <c r="L107" s="9">
        <v>142</v>
      </c>
      <c r="M107" s="9">
        <v>162</v>
      </c>
      <c r="N107" s="9">
        <v>175</v>
      </c>
      <c r="O107" s="9">
        <v>190</v>
      </c>
      <c r="P107" s="9">
        <v>195</v>
      </c>
      <c r="Q107" s="9">
        <v>207</v>
      </c>
      <c r="R107" s="9">
        <v>219</v>
      </c>
      <c r="S107" s="9">
        <v>222</v>
      </c>
      <c r="T107" s="9">
        <v>226</v>
      </c>
      <c r="U107" s="9">
        <v>237</v>
      </c>
      <c r="V107" s="9">
        <v>244</v>
      </c>
      <c r="W107" s="9">
        <v>250</v>
      </c>
      <c r="X107" s="9">
        <v>265</v>
      </c>
    </row>
    <row r="108" spans="1:114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Vietnam</v>
      </c>
      <c r="D108" s="6">
        <f t="shared" si="10"/>
        <v>257</v>
      </c>
      <c r="E108" s="6">
        <f>IF(COUNTIF(I108:XFD108,"&gt;"&amp;0)=0,,HLOOKUP(COUNTIF(I108:XFD108,"&gt;"&amp;0)-1,I$1:XFD108,A108+1,FALSE))</f>
        <v>257</v>
      </c>
      <c r="F108" s="7">
        <f>IF(COUNTIF(I108:XFD108,"&gt;"&amp;0)=0,,HLOOKUP(COUNTIF(I108:XFD108,"&gt;"&amp;0)-MIN($F$1+1,COUNTIF(I108:XFD108,"&gt;"&amp;0)),I$1:XFD108,A108+1,FALSE))</f>
        <v>241</v>
      </c>
      <c r="G108" s="8">
        <f t="shared" si="11"/>
        <v>1.0129388217270026</v>
      </c>
      <c r="H108" s="13" t="s">
        <v>343</v>
      </c>
      <c r="I108" s="9">
        <v>113</v>
      </c>
      <c r="J108" s="9">
        <v>123</v>
      </c>
      <c r="K108" s="9">
        <v>134</v>
      </c>
      <c r="L108" s="9">
        <v>141</v>
      </c>
      <c r="M108" s="9">
        <v>153</v>
      </c>
      <c r="N108" s="9">
        <v>163</v>
      </c>
      <c r="O108" s="9">
        <v>174</v>
      </c>
      <c r="P108" s="9">
        <v>188</v>
      </c>
      <c r="Q108" s="9">
        <v>203</v>
      </c>
      <c r="R108" s="9">
        <v>212</v>
      </c>
      <c r="S108" s="9">
        <v>218</v>
      </c>
      <c r="T108" s="9">
        <v>233</v>
      </c>
      <c r="U108" s="9">
        <v>237</v>
      </c>
      <c r="V108" s="9">
        <v>240</v>
      </c>
      <c r="W108" s="9">
        <v>241</v>
      </c>
      <c r="X108" s="9">
        <v>245</v>
      </c>
      <c r="Y108" s="9">
        <v>249</v>
      </c>
      <c r="Z108" s="9">
        <v>251</v>
      </c>
      <c r="AA108" s="9">
        <v>255</v>
      </c>
      <c r="AB108" s="9">
        <v>257</v>
      </c>
    </row>
    <row r="109" spans="1:114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Georgia</v>
      </c>
      <c r="D109" s="6">
        <f t="shared" si="10"/>
        <v>234</v>
      </c>
      <c r="E109" s="6">
        <f>IF(COUNTIF(I109:XFD109,"&gt;"&amp;0)=0,,HLOOKUP(COUNTIF(I109:XFD109,"&gt;"&amp;0)-1,I$1:XFD109,A109+1,FALSE))</f>
        <v>234</v>
      </c>
      <c r="F109" s="7">
        <f>IF(COUNTIF(I109:XFD109,"&gt;"&amp;0)=0,,HLOOKUP(COUNTIF(I109:XFD109,"&gt;"&amp;0)-MIN($F$1+1,COUNTIF(I109:XFD109,"&gt;"&amp;0)),I$1:XFD109,A109+1,FALSE))</f>
        <v>174</v>
      </c>
      <c r="G109" s="8">
        <f t="shared" si="11"/>
        <v>1.0610438240212312</v>
      </c>
      <c r="H109" s="13" t="s">
        <v>82</v>
      </c>
      <c r="I109" s="9">
        <v>103</v>
      </c>
      <c r="J109" s="9">
        <v>110</v>
      </c>
      <c r="K109" s="9">
        <v>117</v>
      </c>
      <c r="L109" s="9">
        <v>134</v>
      </c>
      <c r="M109" s="9">
        <v>155</v>
      </c>
      <c r="N109" s="9">
        <v>162</v>
      </c>
      <c r="O109" s="9">
        <v>174</v>
      </c>
      <c r="P109" s="9">
        <v>188</v>
      </c>
      <c r="Q109" s="9">
        <v>196</v>
      </c>
      <c r="R109" s="9">
        <v>211</v>
      </c>
      <c r="S109" s="9">
        <v>218</v>
      </c>
      <c r="T109" s="9">
        <v>234</v>
      </c>
    </row>
    <row r="110" spans="1:114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Congo (Kinshasa)</v>
      </c>
      <c r="D110" s="6">
        <f t="shared" si="10"/>
        <v>215</v>
      </c>
      <c r="E110" s="6">
        <f>IF(COUNTIF(I110:XFD110,"&gt;"&amp;0)=0,,HLOOKUP(COUNTIF(I110:XFD110,"&gt;"&amp;0)-1,I$1:XFD110,A110+1,FALSE))</f>
        <v>215</v>
      </c>
      <c r="F110" s="7">
        <f>IF(COUNTIF(I110:XFD110,"&gt;"&amp;0)=0,,HLOOKUP(COUNTIF(I110:XFD110,"&gt;"&amp;0)-MIN($F$1+1,COUNTIF(I110:XFD110,"&gt;"&amp;0)),I$1:XFD110,A110+1,FALSE))</f>
        <v>154</v>
      </c>
      <c r="G110" s="8">
        <f t="shared" si="11"/>
        <v>1.0690143814605289</v>
      </c>
      <c r="H110" s="13" t="s">
        <v>351</v>
      </c>
      <c r="I110" s="9">
        <v>109</v>
      </c>
      <c r="J110" s="9">
        <v>134</v>
      </c>
      <c r="K110" s="9">
        <v>134</v>
      </c>
      <c r="L110" s="9">
        <v>154</v>
      </c>
      <c r="M110" s="9">
        <v>154</v>
      </c>
      <c r="N110" s="9">
        <v>161</v>
      </c>
      <c r="O110" s="9">
        <v>180</v>
      </c>
      <c r="P110" s="9">
        <v>180</v>
      </c>
      <c r="Q110" s="9">
        <v>180</v>
      </c>
      <c r="R110" s="9">
        <v>215</v>
      </c>
      <c r="CV110" s="9">
        <v>0</v>
      </c>
      <c r="CW110" s="9">
        <v>0</v>
      </c>
      <c r="CX110" s="9">
        <v>0</v>
      </c>
      <c r="CY110" s="9">
        <v>0</v>
      </c>
      <c r="CZ110" s="9">
        <v>0</v>
      </c>
      <c r="DA110" s="9">
        <v>0</v>
      </c>
      <c r="DB110" s="9">
        <v>0</v>
      </c>
      <c r="DC110" s="9">
        <v>0</v>
      </c>
      <c r="DD110" s="9">
        <v>0</v>
      </c>
      <c r="DE110" s="9">
        <v>0</v>
      </c>
      <c r="DF110" s="9">
        <v>0</v>
      </c>
      <c r="DG110" s="9">
        <v>0</v>
      </c>
      <c r="DH110" s="9">
        <v>0</v>
      </c>
      <c r="DI110" s="9">
        <v>0</v>
      </c>
      <c r="DJ110" s="9">
        <v>0</v>
      </c>
    </row>
    <row r="111" spans="1:114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Guinea</v>
      </c>
      <c r="D111" s="6">
        <f t="shared" si="10"/>
        <v>212</v>
      </c>
      <c r="E111" s="6">
        <f>IF(COUNTIF(I111:XFD111,"&gt;"&amp;0)=0,,HLOOKUP(COUNTIF(I111:XFD111,"&gt;"&amp;0)-1,I$1:XFD111,A111+1,FALSE))</f>
        <v>212</v>
      </c>
      <c r="F111" s="7">
        <f>IF(COUNTIF(I111:XFD111,"&gt;"&amp;0)=0,,HLOOKUP(COUNTIF(I111:XFD111,"&gt;"&amp;0)-MIN($F$1+1,COUNTIF(I111:XFD111,"&gt;"&amp;0)),I$1:XFD111,A111+1,FALSE))</f>
        <v>121</v>
      </c>
      <c r="G111" s="8">
        <f t="shared" si="11"/>
        <v>1.1186908814511587</v>
      </c>
      <c r="H111" s="13" t="s">
        <v>421</v>
      </c>
      <c r="I111" s="9">
        <v>111</v>
      </c>
      <c r="J111" s="9">
        <v>121</v>
      </c>
      <c r="K111" s="9">
        <v>128</v>
      </c>
      <c r="L111" s="9">
        <v>144</v>
      </c>
      <c r="M111" s="9">
        <v>164</v>
      </c>
      <c r="N111" s="9">
        <v>194</v>
      </c>
      <c r="O111" s="9">
        <v>212</v>
      </c>
      <c r="CV111" s="9">
        <v>0</v>
      </c>
      <c r="CW111" s="9">
        <v>0</v>
      </c>
      <c r="CX111" s="9">
        <v>0</v>
      </c>
      <c r="CY111" s="9">
        <v>0</v>
      </c>
      <c r="CZ111" s="9">
        <v>0</v>
      </c>
      <c r="DA111" s="9">
        <v>0</v>
      </c>
      <c r="DB111" s="9">
        <v>0</v>
      </c>
      <c r="DC111" s="9">
        <v>0</v>
      </c>
      <c r="DD111" s="9">
        <v>0</v>
      </c>
      <c r="DE111" s="9">
        <v>0</v>
      </c>
      <c r="DF111" s="9">
        <v>0</v>
      </c>
      <c r="DG111" s="9">
        <v>0</v>
      </c>
      <c r="DH111" s="9">
        <v>0</v>
      </c>
      <c r="DI111" s="9">
        <v>0</v>
      </c>
      <c r="DJ111" s="9">
        <v>0</v>
      </c>
    </row>
    <row r="112" spans="1:114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Sri Lanka</v>
      </c>
      <c r="D112" s="6">
        <f t="shared" si="10"/>
        <v>190</v>
      </c>
      <c r="E112" s="6">
        <f>IF(COUNTIF(I112:XFD112,"&gt;"&amp;0)=0,,HLOOKUP(COUNTIF(I112:XFD112,"&gt;"&amp;0)-1,I$1:XFD112,A112+1,FALSE))</f>
        <v>190</v>
      </c>
      <c r="F112" s="7">
        <f>IF(COUNTIF(I112:XFD112,"&gt;"&amp;0)=0,,HLOOKUP(COUNTIF(I112:XFD112,"&gt;"&amp;0)-MIN($F$1+1,COUNTIF(I112:XFD112,"&gt;"&amp;0)),I$1:XFD112,A112+1,FALSE))</f>
        <v>176</v>
      </c>
      <c r="G112" s="8">
        <f t="shared" si="11"/>
        <v>1.0154257832558085</v>
      </c>
      <c r="H112" s="13" t="s">
        <v>52</v>
      </c>
      <c r="I112" s="9">
        <v>102</v>
      </c>
      <c r="J112" s="9">
        <v>102</v>
      </c>
      <c r="K112" s="9">
        <v>106</v>
      </c>
      <c r="L112" s="9">
        <v>106</v>
      </c>
      <c r="M112" s="9">
        <v>113</v>
      </c>
      <c r="N112" s="9">
        <v>117</v>
      </c>
      <c r="O112" s="9">
        <v>122</v>
      </c>
      <c r="P112" s="9">
        <v>143</v>
      </c>
      <c r="Q112" s="9">
        <v>146</v>
      </c>
      <c r="R112" s="9">
        <v>151</v>
      </c>
      <c r="S112" s="9">
        <v>159</v>
      </c>
      <c r="T112" s="9">
        <v>166</v>
      </c>
      <c r="U112" s="9">
        <v>176</v>
      </c>
      <c r="V112" s="9">
        <v>178</v>
      </c>
      <c r="W112" s="9">
        <v>185</v>
      </c>
      <c r="X112" s="9">
        <v>189</v>
      </c>
      <c r="Y112" s="9">
        <v>190</v>
      </c>
      <c r="Z112" s="9">
        <v>190</v>
      </c>
    </row>
    <row r="113" spans="1:26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Kenya</v>
      </c>
      <c r="D113" s="6">
        <f t="shared" si="10"/>
        <v>189</v>
      </c>
      <c r="E113" s="6">
        <f>IF(COUNTIF(I113:XFD113,"&gt;"&amp;0)=0,,HLOOKUP(COUNTIF(I113:XFD113,"&gt;"&amp;0)-1,I$1:XFD113,A113+1,FALSE))</f>
        <v>189</v>
      </c>
      <c r="F113" s="7">
        <f>IF(COUNTIF(I113:XFD113,"&gt;"&amp;0)=0,,HLOOKUP(COUNTIF(I113:XFD113,"&gt;"&amp;0)-MIN($F$1+1,COUNTIF(I113:XFD113,"&gt;"&amp;0)),I$1:XFD113,A113+1,FALSE))</f>
        <v>142</v>
      </c>
      <c r="G113" s="8">
        <f t="shared" si="11"/>
        <v>1.0588506119775938</v>
      </c>
      <c r="H113" s="13" t="s">
        <v>423</v>
      </c>
      <c r="I113" s="9">
        <v>110</v>
      </c>
      <c r="J113" s="9">
        <v>122</v>
      </c>
      <c r="K113" s="9">
        <v>126</v>
      </c>
      <c r="L113" s="9">
        <v>142</v>
      </c>
      <c r="M113" s="9">
        <v>158</v>
      </c>
      <c r="N113" s="9">
        <v>172</v>
      </c>
      <c r="O113" s="9">
        <v>179</v>
      </c>
      <c r="P113" s="9">
        <v>184</v>
      </c>
      <c r="Q113" s="9">
        <v>189</v>
      </c>
    </row>
    <row r="114" spans="1:26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Brunei</v>
      </c>
      <c r="D114" s="6">
        <f t="shared" si="10"/>
        <v>136</v>
      </c>
      <c r="E114" s="6">
        <f>IF(COUNTIF(I114:XFD114,"&gt;"&amp;0)=0,,HLOOKUP(COUNTIF(I114:XFD114,"&gt;"&amp;0)-1,I$1:XFD114,A114+1,FALSE))</f>
        <v>136</v>
      </c>
      <c r="F114" s="7">
        <f>IF(COUNTIF(I114:XFD114,"&gt;"&amp;0)=0,,HLOOKUP(COUNTIF(I114:XFD114,"&gt;"&amp;0)-MIN($F$1+1,COUNTIF(I114:XFD114,"&gt;"&amp;0)),I$1:XFD114,A114+1,FALSE))</f>
        <v>135</v>
      </c>
      <c r="G114" s="8">
        <f t="shared" si="11"/>
        <v>1.0014771113153498</v>
      </c>
      <c r="H114" s="13" t="s">
        <v>233</v>
      </c>
      <c r="I114" s="9">
        <v>104</v>
      </c>
      <c r="J114" s="9">
        <v>109</v>
      </c>
      <c r="K114" s="9">
        <v>114</v>
      </c>
      <c r="L114" s="9">
        <v>115</v>
      </c>
      <c r="M114" s="9">
        <v>120</v>
      </c>
      <c r="N114" s="9">
        <v>126</v>
      </c>
      <c r="O114" s="9">
        <v>127</v>
      </c>
      <c r="P114" s="9">
        <v>129</v>
      </c>
      <c r="Q114" s="9">
        <v>131</v>
      </c>
      <c r="R114" s="9">
        <v>133</v>
      </c>
      <c r="S114" s="9">
        <v>134</v>
      </c>
      <c r="T114" s="9">
        <v>135</v>
      </c>
      <c r="U114" s="9">
        <v>135</v>
      </c>
      <c r="V114" s="9">
        <v>135</v>
      </c>
      <c r="W114" s="9">
        <v>135</v>
      </c>
      <c r="X114" s="9">
        <v>135</v>
      </c>
      <c r="Y114" s="9">
        <v>135</v>
      </c>
      <c r="Z114" s="9">
        <v>136</v>
      </c>
    </row>
    <row r="115" spans="1:26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Paraguay</v>
      </c>
      <c r="D115" s="6">
        <f t="shared" si="10"/>
        <v>129</v>
      </c>
      <c r="E115" s="6">
        <f>IF(COUNTIF(I115:XFD115,"&gt;"&amp;0)=0,,HLOOKUP(COUNTIF(I115:XFD115,"&gt;"&amp;0)-1,I$1:XFD115,A115+1,FALSE))</f>
        <v>129</v>
      </c>
      <c r="F115" s="7">
        <f>IF(COUNTIF(I115:XFD115,"&gt;"&amp;0)=0,,HLOOKUP(COUNTIF(I115:XFD115,"&gt;"&amp;0)-MIN($F$1+1,COUNTIF(I115:XFD115,"&gt;"&amp;0)),I$1:XFD115,A115+1,FALSE))</f>
        <v>104</v>
      </c>
      <c r="G115" s="8">
        <f t="shared" si="11"/>
        <v>1.0440259036146453</v>
      </c>
      <c r="H115" s="13" t="s">
        <v>206</v>
      </c>
      <c r="I115" s="9">
        <v>104</v>
      </c>
      <c r="J115" s="9">
        <v>113</v>
      </c>
      <c r="K115" s="9">
        <v>115</v>
      </c>
      <c r="L115" s="9">
        <v>119</v>
      </c>
      <c r="M115" s="9">
        <v>124</v>
      </c>
      <c r="N115" s="9">
        <v>129</v>
      </c>
    </row>
    <row r="116" spans="1:26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>Cambodia</v>
      </c>
      <c r="D116" s="6">
        <f t="shared" si="10"/>
        <v>119</v>
      </c>
      <c r="E116" s="6">
        <f>IF(COUNTIF(I116:XFD116,"&gt;"&amp;0)=0,,HLOOKUP(COUNTIF(I116:XFD116,"&gt;"&amp;0)-1,I$1:XFD116,A116+1,FALSE))</f>
        <v>119</v>
      </c>
      <c r="F116" s="7">
        <f>IF(COUNTIF(I116:XFD116,"&gt;"&amp;0)=0,,HLOOKUP(COUNTIF(I116:XFD116,"&gt;"&amp;0)-MIN($F$1+1,COUNTIF(I116:XFD116,"&gt;"&amp;0)),I$1:XFD116,A116+1,FALSE))</f>
        <v>114</v>
      </c>
      <c r="G116" s="8">
        <f t="shared" si="11"/>
        <v>1.0086219658153399</v>
      </c>
      <c r="H116" s="13" t="s">
        <v>51</v>
      </c>
      <c r="I116" s="9">
        <v>103</v>
      </c>
      <c r="J116" s="9">
        <v>107</v>
      </c>
      <c r="K116" s="9">
        <v>109</v>
      </c>
      <c r="L116" s="9">
        <v>109</v>
      </c>
      <c r="M116" s="9">
        <v>110</v>
      </c>
      <c r="N116" s="9">
        <v>114</v>
      </c>
      <c r="O116" s="9">
        <v>114</v>
      </c>
      <c r="P116" s="9">
        <v>114</v>
      </c>
      <c r="Q116" s="9">
        <v>114</v>
      </c>
      <c r="R116" s="9">
        <v>115</v>
      </c>
      <c r="S116" s="9">
        <v>117</v>
      </c>
      <c r="T116" s="9">
        <v>119</v>
      </c>
      <c r="U116" s="9">
        <v>119</v>
      </c>
    </row>
    <row r="117" spans="1:26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26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26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26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26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26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26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26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26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26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26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26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8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4" sqref="A4:A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619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 t="shared" ref="A5:A68" si="5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102374</v>
      </c>
      <c r="E5" s="6">
        <f>IF(COUNTIF(I5:XFD5,"&gt;"&amp;0)=0,,HLOOKUP(COUNTIF(I5:XFD5,"&gt;"&amp;0)-1,I$1:XFD5,A5+1,FALSE))</f>
        <v>102374</v>
      </c>
      <c r="F5" s="7">
        <f>IF(COUNTIF(I5:XFD5,"&gt;"&amp;0)=0,,HLOOKUP(COUNTIF(I5:XFD5,"&gt;"&amp;0)-MIN($F$1+1,COUNTIF(I5:XFD5,"&gt;"&amp;0)),I$1:XFD5,A5+1,FALSE))</f>
        <v>69273</v>
      </c>
      <c r="G5" s="8">
        <f>IF(COUNTIF(I5:XFD5,"&gt;"&amp;0)=0,,(E5/F5)^(1/MIN(COUNTIF(I5:XFD5,"&gt;"&amp;0)-1,$F$1)))</f>
        <v>1.0812475472753</v>
      </c>
      <c r="H5" s="13" t="s">
        <v>603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46745</v>
      </c>
      <c r="CB5" s="9">
        <v>52909</v>
      </c>
      <c r="CC5" s="9">
        <v>58708</v>
      </c>
      <c r="CD5" s="9">
        <v>64517</v>
      </c>
      <c r="CE5" s="9">
        <v>69273</v>
      </c>
      <c r="CF5" s="9">
        <v>74453</v>
      </c>
      <c r="CG5" s="9">
        <v>81744</v>
      </c>
      <c r="CH5" s="9">
        <v>88203</v>
      </c>
      <c r="CI5" s="9">
        <v>95317</v>
      </c>
      <c r="CJ5" s="9">
        <v>102374</v>
      </c>
      <c r="CK5" s="9">
        <v>0</v>
      </c>
      <c r="CL5" s="9">
        <v>0</v>
      </c>
      <c r="CM5" s="9">
        <v>0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MAX(I6:CL6)</f>
        <v>71062</v>
      </c>
      <c r="E6" s="6">
        <f>IF(COUNTIF(I6:XFD6,"&gt;"&amp;0)=0,,HLOOKUP(COUNTIF(I6:XFD6,"&gt;"&amp;0)-1,I$1:XFD6,A6+1,FALSE))</f>
        <v>71062</v>
      </c>
      <c r="F6" s="7">
        <f>IF(COUNTIF(I6:XFD6,"&gt;"&amp;0)=0,,HLOOKUP(COUNTIF(I6:XFD6,"&gt;"&amp;0)-MIN($F$1+1,COUNTIF(I6:XFD6,"&gt;"&amp;0)),I$1:XFD6,A6+1,FALSE))</f>
        <v>49785</v>
      </c>
      <c r="G6" s="8">
        <f t="shared" ref="G6:G69" si="8">IF(COUNTIF(I6:XFD6,"&gt;"&amp;0)=0,,(E6/F6)^(1/MIN(COUNTIF(I6:XFD6,"&gt;"&amp;0)-1,$F$1)))</f>
        <v>1.0737613882538597</v>
      </c>
      <c r="H6" s="13" t="s">
        <v>606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33920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19427</v>
      </c>
      <c r="E7" s="6">
        <f>IF(COUNTIF(I7:XFD7,"&gt;"&amp;0)=0,,HLOOKUP(COUNTIF(I7:XFD7,"&gt;"&amp;0)-1,I$1:XFD7,A7+1,FALSE))</f>
        <v>19427</v>
      </c>
      <c r="F7" s="7">
        <f>IF(COUNTIF(I7:XFD7,"&gt;"&amp;0)=0,,HLOOKUP(COUNTIF(I7:XFD7,"&gt;"&amp;0)-MIN($F$1+1,COUNTIF(I7:XFD7,"&gt;"&amp;0)),I$1:XFD7,A7+1,FALSE))</f>
        <v>10016</v>
      </c>
      <c r="G7" s="8">
        <f t="shared" si="8"/>
        <v>1.1416744577618934</v>
      </c>
      <c r="H7" s="13" t="s">
        <v>608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261</v>
      </c>
      <c r="Z7" s="9">
        <v>333</v>
      </c>
      <c r="AA7" s="9">
        <v>447</v>
      </c>
      <c r="AB7" s="9">
        <v>595</v>
      </c>
      <c r="AC7" s="9">
        <v>746</v>
      </c>
      <c r="AD7" s="9">
        <v>989</v>
      </c>
      <c r="AE7" s="9">
        <v>1266</v>
      </c>
      <c r="AF7" s="9">
        <v>1657</v>
      </c>
      <c r="AG7" s="9">
        <v>2119</v>
      </c>
      <c r="AH7" s="9">
        <v>2570</v>
      </c>
      <c r="AI7" s="9">
        <v>3109</v>
      </c>
      <c r="AJ7" s="9">
        <v>4041</v>
      </c>
      <c r="AK7" s="9">
        <v>4936</v>
      </c>
      <c r="AL7" s="9">
        <v>6145</v>
      </c>
      <c r="AM7" s="9">
        <v>7364</v>
      </c>
      <c r="AN7" s="9">
        <v>8737</v>
      </c>
      <c r="AO7" s="9">
        <v>10016</v>
      </c>
      <c r="AP7" s="9">
        <v>11284</v>
      </c>
      <c r="AQ7" s="9">
        <v>13294</v>
      </c>
      <c r="AR7" s="9">
        <v>15323</v>
      </c>
      <c r="AS7" s="9">
        <v>17242</v>
      </c>
      <c r="AT7" s="9">
        <v>19427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Italy</v>
      </c>
      <c r="D8" s="6">
        <f t="shared" si="7"/>
        <v>18849</v>
      </c>
      <c r="E8" s="6">
        <f>IF(COUNTIF(I8:XFD8,"&gt;"&amp;0)=0,,HLOOKUP(COUNTIF(I8:XFD8,"&gt;"&amp;0)-1,I$1:XFD8,A8+1,FALSE))</f>
        <v>18849</v>
      </c>
      <c r="F8" s="7">
        <f>IF(COUNTIF(I8:XFD8,"&gt;"&amp;0)=0,,HLOOKUP(COUNTIF(I8:XFD8,"&gt;"&amp;0)-MIN($F$1+1,COUNTIF(I8:XFD8,"&gt;"&amp;0)),I$1:XFD8,A8+1,FALSE))</f>
        <v>15887</v>
      </c>
      <c r="G8" s="8">
        <f t="shared" si="8"/>
        <v>1.0347829964514583</v>
      </c>
      <c r="H8" s="13" t="s">
        <v>58</v>
      </c>
      <c r="I8" s="9">
        <v>10</v>
      </c>
      <c r="J8" s="9">
        <v>12</v>
      </c>
      <c r="K8" s="9">
        <v>17</v>
      </c>
      <c r="L8" s="9">
        <v>21</v>
      </c>
      <c r="M8" s="9">
        <v>29</v>
      </c>
      <c r="N8" s="9">
        <v>34</v>
      </c>
      <c r="O8" s="9">
        <v>52</v>
      </c>
      <c r="P8" s="9">
        <v>79</v>
      </c>
      <c r="Q8" s="9">
        <v>107</v>
      </c>
      <c r="R8" s="9">
        <v>148</v>
      </c>
      <c r="S8" s="9">
        <v>197</v>
      </c>
      <c r="T8" s="9">
        <v>233</v>
      </c>
      <c r="U8" s="9">
        <v>366</v>
      </c>
      <c r="V8" s="9">
        <v>463</v>
      </c>
      <c r="W8" s="9">
        <v>631</v>
      </c>
      <c r="X8" s="9">
        <v>827</v>
      </c>
      <c r="Y8" s="9">
        <v>1016</v>
      </c>
      <c r="Z8" s="9">
        <v>1266</v>
      </c>
      <c r="AA8" s="9">
        <v>1441</v>
      </c>
      <c r="AB8" s="9">
        <v>1809</v>
      </c>
      <c r="AC8" s="9">
        <v>2158</v>
      </c>
      <c r="AD8" s="9">
        <v>2503</v>
      </c>
      <c r="AE8" s="9">
        <v>2978</v>
      </c>
      <c r="AF8" s="9">
        <v>3405</v>
      </c>
      <c r="AG8" s="9">
        <v>4032</v>
      </c>
      <c r="AH8" s="9">
        <v>4825</v>
      </c>
      <c r="AI8" s="9">
        <v>5476</v>
      </c>
      <c r="AJ8" s="9">
        <v>6077</v>
      </c>
      <c r="AK8" s="9">
        <v>6820</v>
      </c>
      <c r="AL8" s="9">
        <v>7503</v>
      </c>
      <c r="AM8" s="9">
        <v>8215</v>
      </c>
      <c r="AN8" s="9">
        <v>9134</v>
      </c>
      <c r="AO8" s="9">
        <v>10023</v>
      </c>
      <c r="AP8" s="9">
        <v>10779</v>
      </c>
      <c r="AQ8" s="9">
        <v>11591</v>
      </c>
      <c r="AR8" s="9">
        <v>12428</v>
      </c>
      <c r="AS8" s="9">
        <v>13155</v>
      </c>
      <c r="AT8" s="9">
        <v>13915</v>
      </c>
      <c r="AU8" s="9">
        <v>14681</v>
      </c>
      <c r="AV8" s="9">
        <v>15362</v>
      </c>
      <c r="AW8" s="9">
        <v>15887</v>
      </c>
      <c r="AX8" s="9">
        <v>16523</v>
      </c>
      <c r="AY8" s="9">
        <v>17127</v>
      </c>
      <c r="AZ8" s="9">
        <v>17669</v>
      </c>
      <c r="BA8" s="9">
        <v>18279</v>
      </c>
      <c r="BB8" s="9">
        <v>18849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US</v>
      </c>
      <c r="D9" s="6">
        <f t="shared" si="7"/>
        <v>18586</v>
      </c>
      <c r="E9" s="6">
        <f>IF(COUNTIF(I9:XFD9,"&gt;"&amp;0)=0,,HLOOKUP(COUNTIF(I9:XFD9,"&gt;"&amp;0)-1,I$1:XFD9,A9+1,FALSE))</f>
        <v>18586</v>
      </c>
      <c r="F9" s="7">
        <f>IF(COUNTIF(I9:XFD9,"&gt;"&amp;0)=0,,HLOOKUP(COUNTIF(I9:XFD9,"&gt;"&amp;0)-MIN($F$1+1,COUNTIF(I9:XFD9,"&gt;"&amp;0)),I$1:XFD9,A9+1,FALSE))</f>
        <v>9619</v>
      </c>
      <c r="G9" s="8">
        <f t="shared" si="8"/>
        <v>1.1408044369392252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706</v>
      </c>
      <c r="AD9" s="9">
        <v>942</v>
      </c>
      <c r="AE9" s="9">
        <v>1209</v>
      </c>
      <c r="AF9" s="9">
        <v>1581</v>
      </c>
      <c r="AG9" s="9">
        <v>2026</v>
      </c>
      <c r="AH9" s="9">
        <v>2467</v>
      </c>
      <c r="AI9" s="9">
        <v>2978</v>
      </c>
      <c r="AJ9" s="9">
        <v>3873</v>
      </c>
      <c r="AK9" s="9">
        <v>4757</v>
      </c>
      <c r="AL9" s="9">
        <v>5926</v>
      </c>
      <c r="AM9" s="9">
        <v>7087</v>
      </c>
      <c r="AN9" s="9">
        <v>8407</v>
      </c>
      <c r="AO9" s="9">
        <v>9619</v>
      </c>
      <c r="AP9" s="9">
        <v>10783</v>
      </c>
      <c r="AQ9" s="9">
        <v>12722</v>
      </c>
      <c r="AR9" s="9">
        <v>14695</v>
      </c>
      <c r="AS9" s="9">
        <v>16478</v>
      </c>
      <c r="AT9" s="9">
        <v>18586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16081</v>
      </c>
      <c r="E10" s="6">
        <f>IF(COUNTIF(I10:XFD10,"&gt;"&amp;0)=0,,HLOOKUP(COUNTIF(I10:XFD10,"&gt;"&amp;0)-1,I$1:XFD10,A10+1,FALSE))</f>
        <v>16081</v>
      </c>
      <c r="F10" s="7">
        <f>IF(COUNTIF(I10:XFD10,"&gt;"&amp;0)=0,,HLOOKUP(COUNTIF(I10:XFD10,"&gt;"&amp;0)-MIN($F$1+1,COUNTIF(I10:XFD10,"&gt;"&amp;0)),I$1:XFD10,A10+1,FALSE))</f>
        <v>12641</v>
      </c>
      <c r="G10" s="8">
        <f t="shared" si="8"/>
        <v>1.0493160702469588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France</v>
      </c>
      <c r="D11" s="6">
        <f t="shared" si="7"/>
        <v>13215</v>
      </c>
      <c r="E11" s="6">
        <f>IF(COUNTIF(I11:XFD11,"&gt;"&amp;0)=0,,HLOOKUP(COUNTIF(I11:XFD11,"&gt;"&amp;0)-1,I$1:XFD11,A11+1,FALSE))</f>
        <v>13215</v>
      </c>
      <c r="F11" s="7">
        <f>IF(COUNTIF(I11:XFD11,"&gt;"&amp;0)=0,,HLOOKUP(COUNTIF(I11:XFD11,"&gt;"&amp;0)-MIN($F$1+1,COUNTIF(I11:XFD11,"&gt;"&amp;0)),I$1:XFD11,A11+1,FALSE))</f>
        <v>8093</v>
      </c>
      <c r="G11" s="8">
        <f t="shared" si="8"/>
        <v>1.1030406697243678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4043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United Kingdom</v>
      </c>
      <c r="D12" s="6">
        <f t="shared" si="7"/>
        <v>8974</v>
      </c>
      <c r="E12" s="6">
        <f>IF(COUNTIF(I12:XFD12,"&gt;"&amp;0)=0,,HLOOKUP(COUNTIF(I12:XFD12,"&gt;"&amp;0)-1,I$1:XFD12,A12+1,FALSE))</f>
        <v>8974</v>
      </c>
      <c r="F12" s="7">
        <f>IF(COUNTIF(I12:XFD12,"&gt;"&amp;0)=0,,HLOOKUP(COUNTIF(I12:XFD12,"&gt;"&amp;0)-MIN($F$1+1,COUNTIF(I12:XFD12,"&gt;"&amp;0)),I$1:XFD12,A12+1,FALSE))</f>
        <v>4943</v>
      </c>
      <c r="G12" s="8">
        <f t="shared" si="8"/>
        <v>1.1266761237424037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Asia</v>
      </c>
      <c r="D13" s="6">
        <f t="shared" si="7"/>
        <v>4751</v>
      </c>
      <c r="E13" s="6">
        <f>IF(COUNTIF(I13:XFD13,"&gt;"&amp;0)=0,,HLOOKUP(COUNTIF(I13:XFD13,"&gt;"&amp;0)-1,I$1:XFD13,A13+1,FALSE))</f>
        <v>4751</v>
      </c>
      <c r="F13" s="7">
        <f>IF(COUNTIF(I13:XFD13,"&gt;"&amp;0)=0,,HLOOKUP(COUNTIF(I13:XFD13,"&gt;"&amp;0)-MIN($F$1+1,COUNTIF(I13:XFD13,"&gt;"&amp;0)),I$1:XFD13,A13+1,FALSE))</f>
        <v>4257</v>
      </c>
      <c r="G13" s="8">
        <f t="shared" si="8"/>
        <v>1.0222009401379215</v>
      </c>
      <c r="H13" s="13" t="s">
        <v>605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0</v>
      </c>
      <c r="CL13" s="9">
        <v>0</v>
      </c>
      <c r="CM13" s="9">
        <v>0</v>
      </c>
      <c r="CN13" s="9">
        <v>0</v>
      </c>
      <c r="CO13" s="9">
        <v>0</v>
      </c>
      <c r="CP13" s="9">
        <v>0</v>
      </c>
      <c r="CQ13" s="9">
        <v>0</v>
      </c>
      <c r="CR13" s="9">
        <v>0</v>
      </c>
      <c r="CS13" s="9">
        <v>0</v>
      </c>
      <c r="CT13" s="9">
        <v>0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4518</v>
      </c>
      <c r="E14" s="6">
        <f>IF(COUNTIF(I14:XFD14,"&gt;"&amp;0)=0,,HLOOKUP(COUNTIF(I14:XFD14,"&gt;"&amp;0)-1,I$1:XFD14,A14+1,FALSE))</f>
        <v>4518</v>
      </c>
      <c r="F14" s="7">
        <f>IF(COUNTIF(I14:XFD14,"&gt;"&amp;0)=0,,HLOOKUP(COUNTIF(I14:XFD14,"&gt;"&amp;0)-MIN($F$1+1,COUNTIF(I14:XFD14,"&gt;"&amp;0)),I$1:XFD14,A14+1,FALSE))</f>
        <v>3798</v>
      </c>
      <c r="G14" s="8">
        <f t="shared" si="8"/>
        <v>1.0353287003023615</v>
      </c>
      <c r="H14" s="13" t="s">
        <v>607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CD14" s="9">
        <v>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Iran</v>
      </c>
      <c r="D15" s="6">
        <f t="shared" si="7"/>
        <v>4232</v>
      </c>
      <c r="E15" s="6">
        <f>IF(COUNTIF(I15:XFD15,"&gt;"&amp;0)=0,,HLOOKUP(COUNTIF(I15:XFD15,"&gt;"&amp;0)-1,I$1:XFD15,A15+1,FALSE))</f>
        <v>4232</v>
      </c>
      <c r="F15" s="7">
        <f>IF(COUNTIF(I15:XFD15,"&gt;"&amp;0)=0,,HLOOKUP(COUNTIF(I15:XFD15,"&gt;"&amp;0)-MIN($F$1+1,COUNTIF(I15:XFD15,"&gt;"&amp;0)),I$1:XFD15,A15+1,FALSE))</f>
        <v>3603</v>
      </c>
      <c r="G15" s="8">
        <f t="shared" si="8"/>
        <v>1.0327049991711004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China</v>
      </c>
      <c r="D16" s="6">
        <f t="shared" si="7"/>
        <v>3340</v>
      </c>
      <c r="E16" s="6">
        <f>IF(COUNTIF(I16:XFD16,"&gt;"&amp;0)=0,,HLOOKUP(COUNTIF(I16:XFD16,"&gt;"&amp;0)-1,I$1:XFD16,A16+1,FALSE))</f>
        <v>3340</v>
      </c>
      <c r="F16" s="7">
        <f>IF(COUNTIF(I16:XFD16,"&gt;"&amp;0)=0,,HLOOKUP(COUNTIF(I16:XFD16,"&gt;"&amp;0)-MIN($F$1+1,COUNTIF(I16:XFD16,"&gt;"&amp;0)),I$1:XFD16,A16+1,FALSE))</f>
        <v>3333</v>
      </c>
      <c r="G16" s="8">
        <f t="shared" si="8"/>
        <v>1.0004196895776385</v>
      </c>
      <c r="H16" s="13" t="s">
        <v>337</v>
      </c>
      <c r="I16" s="9">
        <v>17</v>
      </c>
      <c r="J16" s="9">
        <v>18</v>
      </c>
      <c r="K16" s="9">
        <v>26</v>
      </c>
      <c r="L16" s="9">
        <v>42</v>
      </c>
      <c r="M16" s="9">
        <v>56</v>
      </c>
      <c r="N16" s="9">
        <v>82</v>
      </c>
      <c r="O16" s="9">
        <v>131</v>
      </c>
      <c r="P16" s="9">
        <v>133</v>
      </c>
      <c r="Q16" s="9">
        <v>171</v>
      </c>
      <c r="R16" s="9">
        <v>213</v>
      </c>
      <c r="S16" s="9">
        <v>259</v>
      </c>
      <c r="T16" s="9">
        <v>361</v>
      </c>
      <c r="U16" s="9">
        <v>425</v>
      </c>
      <c r="V16" s="9">
        <v>491</v>
      </c>
      <c r="W16" s="9">
        <v>563</v>
      </c>
      <c r="X16" s="9">
        <v>633</v>
      </c>
      <c r="Y16" s="9">
        <v>718</v>
      </c>
      <c r="Z16" s="9">
        <v>805</v>
      </c>
      <c r="AA16" s="9">
        <v>905</v>
      </c>
      <c r="AB16" s="9">
        <v>1012</v>
      </c>
      <c r="AC16" s="9">
        <v>1112</v>
      </c>
      <c r="AD16" s="9">
        <v>1117</v>
      </c>
      <c r="AE16" s="9">
        <v>1369</v>
      </c>
      <c r="AF16" s="9">
        <v>1521</v>
      </c>
      <c r="AG16" s="9">
        <v>1663</v>
      </c>
      <c r="AH16" s="9">
        <v>1766</v>
      </c>
      <c r="AI16" s="9">
        <v>1864</v>
      </c>
      <c r="AJ16" s="9">
        <v>2003</v>
      </c>
      <c r="AK16" s="9">
        <v>2116</v>
      </c>
      <c r="AL16" s="9">
        <v>2238</v>
      </c>
      <c r="AM16" s="9">
        <v>2238</v>
      </c>
      <c r="AN16" s="9">
        <v>2443</v>
      </c>
      <c r="AO16" s="9">
        <v>2445</v>
      </c>
      <c r="AP16" s="9">
        <v>2595</v>
      </c>
      <c r="AQ16" s="9">
        <v>2665</v>
      </c>
      <c r="AR16" s="9">
        <v>2717</v>
      </c>
      <c r="AS16" s="9">
        <v>2746</v>
      </c>
      <c r="AT16" s="9">
        <v>2790</v>
      </c>
      <c r="AU16" s="9">
        <v>2837</v>
      </c>
      <c r="AV16" s="9">
        <v>2872</v>
      </c>
      <c r="AW16" s="9">
        <v>2914</v>
      </c>
      <c r="AX16" s="9">
        <v>2947</v>
      </c>
      <c r="AY16" s="9">
        <v>2983</v>
      </c>
      <c r="AZ16" s="9">
        <v>3015</v>
      </c>
      <c r="BA16" s="9">
        <v>3044</v>
      </c>
      <c r="BB16" s="9">
        <v>3072</v>
      </c>
      <c r="BC16" s="9">
        <v>3100</v>
      </c>
      <c r="BD16" s="9">
        <v>3123</v>
      </c>
      <c r="BE16" s="9">
        <v>3139</v>
      </c>
      <c r="BF16" s="9">
        <v>3161</v>
      </c>
      <c r="BG16" s="9">
        <v>3172</v>
      </c>
      <c r="BH16" s="9">
        <v>3180</v>
      </c>
      <c r="BI16" s="9">
        <v>3193</v>
      </c>
      <c r="BJ16" s="9">
        <v>3203</v>
      </c>
      <c r="BK16" s="9">
        <v>3217</v>
      </c>
      <c r="BL16" s="9">
        <v>3230</v>
      </c>
      <c r="BM16" s="9">
        <v>3241</v>
      </c>
      <c r="BN16" s="9">
        <v>3249</v>
      </c>
      <c r="BO16" s="9">
        <v>3253</v>
      </c>
      <c r="BP16" s="9">
        <v>3259</v>
      </c>
      <c r="BQ16" s="9">
        <v>3274</v>
      </c>
      <c r="BR16" s="9">
        <v>3274</v>
      </c>
      <c r="BS16" s="9">
        <v>3281</v>
      </c>
      <c r="BT16" s="9">
        <v>3285</v>
      </c>
      <c r="BU16" s="9">
        <v>3291</v>
      </c>
      <c r="BV16" s="9">
        <v>3296</v>
      </c>
      <c r="BW16" s="9">
        <v>3299</v>
      </c>
      <c r="BX16" s="9">
        <v>3304</v>
      </c>
      <c r="BY16" s="9">
        <v>3308</v>
      </c>
      <c r="BZ16" s="9">
        <v>3309</v>
      </c>
      <c r="CA16" s="9">
        <v>3316</v>
      </c>
      <c r="CB16" s="9">
        <v>3322</v>
      </c>
      <c r="CC16" s="9">
        <v>3326</v>
      </c>
      <c r="CD16" s="9">
        <v>3330</v>
      </c>
      <c r="CE16" s="9">
        <v>3333</v>
      </c>
      <c r="CF16" s="9">
        <v>3335</v>
      </c>
      <c r="CG16" s="9">
        <v>3335</v>
      </c>
      <c r="CH16" s="9">
        <v>3337</v>
      </c>
      <c r="CI16" s="9">
        <v>3339</v>
      </c>
      <c r="CJ16" s="9">
        <v>3340</v>
      </c>
      <c r="CK16" s="9">
        <v>0</v>
      </c>
      <c r="CL16" s="9">
        <v>0</v>
      </c>
      <c r="CM16" s="9">
        <v>0</v>
      </c>
      <c r="CN16" s="9">
        <v>0</v>
      </c>
      <c r="CO16" s="9">
        <v>0</v>
      </c>
      <c r="CP16" s="9">
        <v>0</v>
      </c>
      <c r="CQ16" s="9">
        <v>0</v>
      </c>
      <c r="CR16" s="9">
        <v>0</v>
      </c>
      <c r="CS16" s="9">
        <v>0</v>
      </c>
      <c r="CT16" s="9">
        <v>0</v>
      </c>
      <c r="CU16" s="9">
        <v>0</v>
      </c>
      <c r="CV16" s="9">
        <v>0</v>
      </c>
      <c r="CW16" s="9">
        <v>0</v>
      </c>
      <c r="CX16" s="9">
        <v>0</v>
      </c>
      <c r="CY16" s="9">
        <v>0</v>
      </c>
      <c r="CZ16" s="9">
        <v>0</v>
      </c>
      <c r="DA16" s="9">
        <v>0</v>
      </c>
      <c r="DB16" s="9">
        <v>0</v>
      </c>
      <c r="DC16" s="9">
        <v>0</v>
      </c>
      <c r="DD16" s="9">
        <v>0</v>
      </c>
      <c r="DE16" s="9">
        <v>0</v>
      </c>
      <c r="DF16" s="9">
        <v>0</v>
      </c>
      <c r="DG16" s="9">
        <v>0</v>
      </c>
      <c r="DH16" s="9">
        <v>0</v>
      </c>
      <c r="DI16" s="9">
        <v>0</v>
      </c>
      <c r="DJ16" s="9">
        <v>0</v>
      </c>
    </row>
    <row r="17" spans="1:37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Belgium</v>
      </c>
      <c r="D17" s="6">
        <f t="shared" si="7"/>
        <v>3019</v>
      </c>
      <c r="E17" s="6">
        <f>IF(COUNTIF(I17:XFD17,"&gt;"&amp;0)=0,,HLOOKUP(COUNTIF(I17:XFD17,"&gt;"&amp;0)-1,I$1:XFD17,A17+1,FALSE))</f>
        <v>3019</v>
      </c>
      <c r="F17" s="7">
        <f>IF(COUNTIF(I17:XFD17,"&gt;"&amp;0)=0,,HLOOKUP(COUNTIF(I17:XFD17,"&gt;"&amp;0)-MIN($F$1+1,COUNTIF(I17:XFD17,"&gt;"&amp;0)),I$1:XFD17,A17+1,FALSE))</f>
        <v>1447</v>
      </c>
      <c r="G17" s="8">
        <f t="shared" si="8"/>
        <v>1.1584543278774555</v>
      </c>
      <c r="H17" s="13" t="s">
        <v>63</v>
      </c>
      <c r="I17" s="9">
        <v>10</v>
      </c>
      <c r="J17" s="9">
        <v>14</v>
      </c>
      <c r="K17" s="9">
        <v>21</v>
      </c>
      <c r="L17" s="9">
        <v>37</v>
      </c>
      <c r="M17" s="9">
        <v>67</v>
      </c>
      <c r="N17" s="9">
        <v>75</v>
      </c>
      <c r="O17" s="9">
        <v>88</v>
      </c>
      <c r="P17" s="9">
        <v>122</v>
      </c>
      <c r="Q17" s="9">
        <v>178</v>
      </c>
      <c r="R17" s="9">
        <v>220</v>
      </c>
      <c r="S17" s="9">
        <v>289</v>
      </c>
      <c r="T17" s="9">
        <v>353</v>
      </c>
      <c r="U17" s="9">
        <v>431</v>
      </c>
      <c r="V17" s="9">
        <v>513</v>
      </c>
      <c r="W17" s="9">
        <v>705</v>
      </c>
      <c r="X17" s="9">
        <v>828</v>
      </c>
      <c r="Y17" s="9">
        <v>1011</v>
      </c>
      <c r="Z17" s="9">
        <v>1143</v>
      </c>
      <c r="AA17" s="9">
        <v>1283</v>
      </c>
      <c r="AB17" s="9">
        <v>1447</v>
      </c>
      <c r="AC17" s="9">
        <v>1632</v>
      </c>
      <c r="AD17" s="9">
        <v>2035</v>
      </c>
      <c r="AE17" s="9">
        <v>2240</v>
      </c>
      <c r="AF17" s="9">
        <v>2523</v>
      </c>
      <c r="AG17" s="9">
        <v>3019</v>
      </c>
    </row>
    <row r="18" spans="1:37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Germany</v>
      </c>
      <c r="D18" s="6">
        <f t="shared" si="7"/>
        <v>2767</v>
      </c>
      <c r="E18" s="6">
        <f>IF(COUNTIF(I18:XFD18,"&gt;"&amp;0)=0,,HLOOKUP(COUNTIF(I18:XFD18,"&gt;"&amp;0)-1,I$1:XFD18,A18+1,FALSE))</f>
        <v>2767</v>
      </c>
      <c r="F18" s="7">
        <f>IF(COUNTIF(I18:XFD18,"&gt;"&amp;0)=0,,HLOOKUP(COUNTIF(I18:XFD18,"&gt;"&amp;0)-MIN($F$1+1,COUNTIF(I18:XFD18,"&gt;"&amp;0)),I$1:XFD18,A18+1,FALSE))</f>
        <v>1584</v>
      </c>
      <c r="G18" s="8">
        <f t="shared" si="8"/>
        <v>1.1180231503857405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</row>
    <row r="19" spans="1:37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Netherlands</v>
      </c>
      <c r="D19" s="6">
        <f t="shared" si="7"/>
        <v>2520</v>
      </c>
      <c r="E19" s="6">
        <f>IF(COUNTIF(I19:XFD19,"&gt;"&amp;0)=0,,HLOOKUP(COUNTIF(I19:XFD19,"&gt;"&amp;0)-1,I$1:XFD19,A19+1,FALSE))</f>
        <v>2520</v>
      </c>
      <c r="F19" s="7">
        <f>IF(COUNTIF(I19:XFD19,"&gt;"&amp;0)=0,,HLOOKUP(COUNTIF(I19:XFD19,"&gt;"&amp;0)-MIN($F$1+1,COUNTIF(I19:XFD19,"&gt;"&amp;0)),I$1:XFD19,A19+1,FALSE))</f>
        <v>1771</v>
      </c>
      <c r="G19" s="8">
        <f t="shared" si="8"/>
        <v>1.0730906131992284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</row>
    <row r="20" spans="1:37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South America</v>
      </c>
      <c r="D20" s="6">
        <f t="shared" si="7"/>
        <v>1930</v>
      </c>
      <c r="E20" s="6">
        <f>IF(COUNTIF(I20:XFD20,"&gt;"&amp;0)=0,,HLOOKUP(COUNTIF(I20:XFD20,"&gt;"&amp;0)-1,I$1:XFD20,A20+1,FALSE))</f>
        <v>1930</v>
      </c>
      <c r="F20" s="7">
        <f>IF(COUNTIF(I20:XFD20,"&gt;"&amp;0)=0,,HLOOKUP(COUNTIF(I20:XFD20,"&gt;"&amp;0)-MIN($F$1+1,COUNTIF(I20:XFD20,"&gt;"&amp;0)),I$1:XFD20,A20+1,FALSE))</f>
        <v>983</v>
      </c>
      <c r="G20" s="8">
        <f t="shared" si="8"/>
        <v>1.1444603688713582</v>
      </c>
      <c r="H20" s="13" t="s">
        <v>609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</row>
    <row r="21" spans="1:37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1057</v>
      </c>
      <c r="E21" s="6">
        <f>IF(COUNTIF(I21:XFD21,"&gt;"&amp;0)=0,,HLOOKUP(COUNTIF(I21:XFD21,"&gt;"&amp;0)-1,I$1:XFD21,A21+1,FALSE))</f>
        <v>1057</v>
      </c>
      <c r="F21" s="7">
        <f>IF(COUNTIF(I21:XFD21,"&gt;"&amp;0)=0,,HLOOKUP(COUNTIF(I21:XFD21,"&gt;"&amp;0)-MIN($F$1+1,COUNTIF(I21:XFD21,"&gt;"&amp;0)),I$1:XFD21,A21+1,FALSE))</f>
        <v>486</v>
      </c>
      <c r="G21" s="8">
        <f t="shared" si="8"/>
        <v>1.1681207634125186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</row>
    <row r="22" spans="1:37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Turkey</v>
      </c>
      <c r="D22" s="6">
        <f t="shared" si="7"/>
        <v>1006</v>
      </c>
      <c r="E22" s="6">
        <f>IF(COUNTIF(I22:XFD22,"&gt;"&amp;0)=0,,HLOOKUP(COUNTIF(I22:XFD22,"&gt;"&amp;0)-1,I$1:XFD22,A22+1,FALSE))</f>
        <v>1006</v>
      </c>
      <c r="F22" s="7">
        <f>IF(COUNTIF(I22:XFD22,"&gt;"&amp;0)=0,,HLOOKUP(COUNTIF(I22:XFD22,"&gt;"&amp;0)-MIN($F$1+1,COUNTIF(I22:XFD22,"&gt;"&amp;0)),I$1:XFD22,A22+1,FALSE))</f>
        <v>574</v>
      </c>
      <c r="G22" s="8">
        <f t="shared" si="8"/>
        <v>1.1187607403436557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</row>
    <row r="23" spans="1:37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Switzerland</v>
      </c>
      <c r="D23" s="6">
        <f t="shared" si="7"/>
        <v>1002</v>
      </c>
      <c r="E23" s="6">
        <f>IF(COUNTIF(I23:XFD23,"&gt;"&amp;0)=0,,HLOOKUP(COUNTIF(I23:XFD23,"&gt;"&amp;0)-1,I$1:XFD23,A23+1,FALSE))</f>
        <v>1002</v>
      </c>
      <c r="F23" s="7">
        <f>IF(COUNTIF(I23:XFD23,"&gt;"&amp;0)=0,,HLOOKUP(COUNTIF(I23:XFD23,"&gt;"&amp;0)-MIN($F$1+1,COUNTIF(I23:XFD23,"&gt;"&amp;0)),I$1:XFD23,A23+1,FALSE))</f>
        <v>715</v>
      </c>
      <c r="G23" s="8">
        <f t="shared" si="8"/>
        <v>1.0698239987450502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</row>
    <row r="24" spans="1:37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Sweden</v>
      </c>
      <c r="D24" s="6">
        <f t="shared" si="7"/>
        <v>870</v>
      </c>
      <c r="E24" s="6">
        <f>IF(COUNTIF(I24:XFD24,"&gt;"&amp;0)=0,,HLOOKUP(COUNTIF(I24:XFD24,"&gt;"&amp;0)-1,I$1:XFD24,A24+1,FALSE))</f>
        <v>870</v>
      </c>
      <c r="F24" s="7">
        <f>IF(COUNTIF(I24:XFD24,"&gt;"&amp;0)=0,,HLOOKUP(COUNTIF(I24:XFD24,"&gt;"&amp;0)-MIN($F$1+1,COUNTIF(I24:XFD24,"&gt;"&amp;0)),I$1:XFD24,A24+1,FALSE))</f>
        <v>401</v>
      </c>
      <c r="G24" s="8">
        <f t="shared" si="8"/>
        <v>1.1675486230764811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</row>
    <row r="25" spans="1:37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Africa</v>
      </c>
      <c r="D25" s="6">
        <f t="shared" si="7"/>
        <v>630</v>
      </c>
      <c r="E25" s="6">
        <f>IF(COUNTIF(I25:XFD25,"&gt;"&amp;0)=0,,HLOOKUP(COUNTIF(I25:XFD25,"&gt;"&amp;0)-1,I$1:XFD25,A25+1,FALSE))</f>
        <v>630</v>
      </c>
      <c r="F25" s="7">
        <f>IF(COUNTIF(I25:XFD25,"&gt;"&amp;0)=0,,HLOOKUP(COUNTIF(I25:XFD25,"&gt;"&amp;0)-MIN($F$1+1,COUNTIF(I25:XFD25,"&gt;"&amp;0)),I$1:XFD25,A25+1,FALSE))</f>
        <v>398</v>
      </c>
      <c r="G25" s="8">
        <f t="shared" si="8"/>
        <v>1.0962042852628366</v>
      </c>
      <c r="H25" s="13" t="s">
        <v>610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</row>
    <row r="26" spans="1:37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Canada</v>
      </c>
      <c r="D26" s="6">
        <f t="shared" si="7"/>
        <v>557</v>
      </c>
      <c r="E26" s="6">
        <f>IF(COUNTIF(I26:XFD26,"&gt;"&amp;0)=0,,HLOOKUP(COUNTIF(I26:XFD26,"&gt;"&amp;0)-1,I$1:XFD26,A26+1,FALSE))</f>
        <v>557</v>
      </c>
      <c r="F26" s="7">
        <f>IF(COUNTIF(I26:XFD26,"&gt;"&amp;0)=0,,HLOOKUP(COUNTIF(I26:XFD26,"&gt;"&amp;0)-MIN($F$1+1,COUNTIF(I26:XFD26,"&gt;"&amp;0)),I$1:XFD26,A26+1,FALSE))</f>
        <v>259</v>
      </c>
      <c r="G26" s="8">
        <f t="shared" si="8"/>
        <v>1.165496802049397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</row>
    <row r="27" spans="1:37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Portugal</v>
      </c>
      <c r="D27" s="6">
        <f t="shared" si="7"/>
        <v>435</v>
      </c>
      <c r="E27" s="6">
        <f>IF(COUNTIF(I27:XFD27,"&gt;"&amp;0)=0,,HLOOKUP(COUNTIF(I27:XFD27,"&gt;"&amp;0)-1,I$1:XFD27,A27+1,FALSE))</f>
        <v>435</v>
      </c>
      <c r="F27" s="7">
        <f>IF(COUNTIF(I27:XFD27,"&gt;"&amp;0)=0,,HLOOKUP(COUNTIF(I27:XFD27,"&gt;"&amp;0)-MIN($F$1+1,COUNTIF(I27:XFD27,"&gt;"&amp;0)),I$1:XFD27,A27+1,FALSE))</f>
        <v>295</v>
      </c>
      <c r="G27" s="8">
        <f t="shared" si="8"/>
        <v>1.0807704159755227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</row>
    <row r="28" spans="1:37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Austria</v>
      </c>
      <c r="D28" s="6">
        <f t="shared" si="7"/>
        <v>319</v>
      </c>
      <c r="E28" s="6">
        <f>IF(COUNTIF(I28:XFD28,"&gt;"&amp;0)=0,,HLOOKUP(COUNTIF(I28:XFD28,"&gt;"&amp;0)-1,I$1:XFD28,A28+1,FALSE))</f>
        <v>319</v>
      </c>
      <c r="F28" s="7">
        <f>IF(COUNTIF(I28:XFD28,"&gt;"&amp;0)=0,,HLOOKUP(COUNTIF(I28:XFD28,"&gt;"&amp;0)-MIN($F$1+1,COUNTIF(I28:XFD28,"&gt;"&amp;0)),I$1:XFD28,A28+1,FALSE))</f>
        <v>204</v>
      </c>
      <c r="G28" s="8">
        <f t="shared" si="8"/>
        <v>1.0935335279385285</v>
      </c>
      <c r="H28" s="13" t="s">
        <v>78</v>
      </c>
      <c r="I28" s="9">
        <v>8</v>
      </c>
      <c r="J28" s="9">
        <v>16</v>
      </c>
      <c r="K28" s="9">
        <v>21</v>
      </c>
      <c r="L28" s="9">
        <v>28</v>
      </c>
      <c r="M28" s="9">
        <v>30</v>
      </c>
      <c r="N28" s="9">
        <v>49</v>
      </c>
      <c r="O28" s="9">
        <v>58</v>
      </c>
      <c r="P28" s="9">
        <v>68</v>
      </c>
      <c r="Q28" s="9">
        <v>86</v>
      </c>
      <c r="R28" s="9">
        <v>108</v>
      </c>
      <c r="S28" s="9">
        <v>128</v>
      </c>
      <c r="T28" s="9">
        <v>146</v>
      </c>
      <c r="U28" s="9">
        <v>158</v>
      </c>
      <c r="V28" s="9">
        <v>168</v>
      </c>
      <c r="W28" s="9">
        <v>186</v>
      </c>
      <c r="X28" s="9">
        <v>204</v>
      </c>
      <c r="Y28" s="9">
        <v>220</v>
      </c>
      <c r="Z28" s="9">
        <v>243</v>
      </c>
      <c r="AA28" s="9">
        <v>273</v>
      </c>
      <c r="AB28" s="9">
        <v>295</v>
      </c>
      <c r="AC28" s="9">
        <v>319</v>
      </c>
    </row>
    <row r="29" spans="1:37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Indonesia</v>
      </c>
      <c r="D29" s="6">
        <f t="shared" si="7"/>
        <v>306</v>
      </c>
      <c r="E29" s="6">
        <f>IF(COUNTIF(I29:XFD29,"&gt;"&amp;0)=0,,HLOOKUP(COUNTIF(I29:XFD29,"&gt;"&amp;0)-1,I$1:XFD29,A29+1,FALSE))</f>
        <v>306</v>
      </c>
      <c r="F29" s="7">
        <f>IF(COUNTIF(I29:XFD29,"&gt;"&amp;0)=0,,HLOOKUP(COUNTIF(I29:XFD29,"&gt;"&amp;0)-MIN($F$1+1,COUNTIF(I29:XFD29,"&gt;"&amp;0)),I$1:XFD29,A29+1,FALSE))</f>
        <v>198</v>
      </c>
      <c r="G29" s="8">
        <f t="shared" si="8"/>
        <v>1.0909660785014497</v>
      </c>
      <c r="H29" s="13" t="s">
        <v>107</v>
      </c>
      <c r="I29" s="9">
        <v>19</v>
      </c>
      <c r="J29" s="9">
        <v>25</v>
      </c>
      <c r="K29" s="9">
        <v>32</v>
      </c>
      <c r="L29" s="9">
        <v>38</v>
      </c>
      <c r="M29" s="9">
        <v>48</v>
      </c>
      <c r="N29" s="9">
        <v>49</v>
      </c>
      <c r="O29" s="9">
        <v>55</v>
      </c>
      <c r="P29" s="9">
        <v>58</v>
      </c>
      <c r="Q29" s="9">
        <v>78</v>
      </c>
      <c r="R29" s="9">
        <v>87</v>
      </c>
      <c r="S29" s="9">
        <v>102</v>
      </c>
      <c r="T29" s="9">
        <v>114</v>
      </c>
      <c r="U29" s="9">
        <v>122</v>
      </c>
      <c r="V29" s="9">
        <v>136</v>
      </c>
      <c r="W29" s="9">
        <v>157</v>
      </c>
      <c r="X29" s="9">
        <v>170</v>
      </c>
      <c r="Y29" s="9">
        <v>181</v>
      </c>
      <c r="Z29" s="9">
        <v>191</v>
      </c>
      <c r="AA29" s="9">
        <v>198</v>
      </c>
      <c r="AB29" s="9">
        <v>209</v>
      </c>
      <c r="AC29" s="9">
        <v>221</v>
      </c>
      <c r="AD29" s="9">
        <v>240</v>
      </c>
      <c r="AE29" s="9">
        <v>280</v>
      </c>
      <c r="AF29" s="9">
        <v>306</v>
      </c>
    </row>
    <row r="30" spans="1:37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Ecuador</v>
      </c>
      <c r="D30" s="6">
        <f t="shared" si="7"/>
        <v>297</v>
      </c>
      <c r="E30" s="6">
        <f>IF(COUNTIF(I30:XFD30,"&gt;"&amp;0)=0,,HLOOKUP(COUNTIF(I30:XFD30,"&gt;"&amp;0)-1,I$1:XFD30,A30+1,FALSE))</f>
        <v>297</v>
      </c>
      <c r="F30" s="7">
        <f>IF(COUNTIF(I30:XFD30,"&gt;"&amp;0)=0,,HLOOKUP(COUNTIF(I30:XFD30,"&gt;"&amp;0)-MIN($F$1+1,COUNTIF(I30:XFD30,"&gt;"&amp;0)),I$1:XFD30,A30+1,FALSE))</f>
        <v>180</v>
      </c>
      <c r="G30" s="8">
        <f t="shared" si="8"/>
        <v>1.1053422964928694</v>
      </c>
      <c r="H30" s="13" t="s">
        <v>103</v>
      </c>
      <c r="I30" s="9">
        <v>14</v>
      </c>
      <c r="J30" s="9">
        <v>18</v>
      </c>
      <c r="K30" s="9">
        <v>27</v>
      </c>
      <c r="L30" s="9">
        <v>28</v>
      </c>
      <c r="M30" s="9">
        <v>34</v>
      </c>
      <c r="N30" s="9">
        <v>36</v>
      </c>
      <c r="O30" s="9">
        <v>48</v>
      </c>
      <c r="P30" s="9">
        <v>58</v>
      </c>
      <c r="Q30" s="9">
        <v>60</v>
      </c>
      <c r="R30" s="9">
        <v>75</v>
      </c>
      <c r="S30" s="9">
        <v>93</v>
      </c>
      <c r="T30" s="9">
        <v>120</v>
      </c>
      <c r="U30" s="9">
        <v>145</v>
      </c>
      <c r="V30" s="9">
        <v>172</v>
      </c>
      <c r="W30" s="9">
        <v>180</v>
      </c>
      <c r="X30" s="9">
        <v>191</v>
      </c>
      <c r="Y30" s="9">
        <v>191</v>
      </c>
      <c r="Z30" s="9">
        <v>242</v>
      </c>
      <c r="AA30" s="9">
        <v>272</v>
      </c>
      <c r="AB30" s="9">
        <v>297</v>
      </c>
    </row>
    <row r="31" spans="1:37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Ireland</v>
      </c>
      <c r="D31" s="6">
        <f t="shared" si="7"/>
        <v>287</v>
      </c>
      <c r="E31" s="6">
        <f>IF(COUNTIF(I31:XFD31,"&gt;"&amp;0)=0,,HLOOKUP(COUNTIF(I31:XFD31,"&gt;"&amp;0)-1,I$1:XFD31,A31+1,FALSE))</f>
        <v>287</v>
      </c>
      <c r="F31" s="7">
        <f>IF(COUNTIF(I31:XFD31,"&gt;"&amp;0)=0,,HLOOKUP(COUNTIF(I31:XFD31,"&gt;"&amp;0)-MIN($F$1+1,COUNTIF(I31:XFD31,"&gt;"&amp;0)),I$1:XFD31,A31+1,FALSE))</f>
        <v>158</v>
      </c>
      <c r="G31" s="8">
        <f t="shared" si="8"/>
        <v>1.126795131700921</v>
      </c>
      <c r="H31" s="13" t="s">
        <v>98</v>
      </c>
      <c r="I31" s="9">
        <v>9</v>
      </c>
      <c r="J31" s="9">
        <v>19</v>
      </c>
      <c r="K31" s="9">
        <v>22</v>
      </c>
      <c r="L31" s="9">
        <v>36</v>
      </c>
      <c r="M31" s="9">
        <v>46</v>
      </c>
      <c r="N31" s="9">
        <v>54</v>
      </c>
      <c r="O31" s="9">
        <v>71</v>
      </c>
      <c r="P31" s="9">
        <v>85</v>
      </c>
      <c r="Q31" s="9">
        <v>98</v>
      </c>
      <c r="R31" s="9">
        <v>120</v>
      </c>
      <c r="S31" s="9">
        <v>137</v>
      </c>
      <c r="T31" s="9">
        <v>158</v>
      </c>
      <c r="U31" s="9">
        <v>174</v>
      </c>
      <c r="V31" s="9">
        <v>210</v>
      </c>
      <c r="W31" s="9">
        <v>235</v>
      </c>
      <c r="X31" s="9">
        <v>263</v>
      </c>
      <c r="Y31" s="9">
        <v>287</v>
      </c>
    </row>
    <row r="32" spans="1:37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Romania</v>
      </c>
      <c r="D32" s="6">
        <f t="shared" si="7"/>
        <v>270</v>
      </c>
      <c r="E32" s="6">
        <f>IF(COUNTIF(I32:XFD32,"&gt;"&amp;0)=0,,HLOOKUP(COUNTIF(I32:XFD32,"&gt;"&amp;0)-1,I$1:XFD32,A32+1,FALSE))</f>
        <v>270</v>
      </c>
      <c r="F32" s="7">
        <f>IF(COUNTIF(I32:XFD32,"&gt;"&amp;0)=0,,HLOOKUP(COUNTIF(I32:XFD32,"&gt;"&amp;0)-MIN($F$1+1,COUNTIF(I32:XFD32,"&gt;"&amp;0)),I$1:XFD32,A32+1,FALSE))</f>
        <v>151</v>
      </c>
      <c r="G32" s="8">
        <f t="shared" si="8"/>
        <v>1.1232524211326669</v>
      </c>
      <c r="H32" s="13" t="s">
        <v>86</v>
      </c>
      <c r="I32" s="9">
        <v>11</v>
      </c>
      <c r="J32" s="9">
        <v>17</v>
      </c>
      <c r="K32" s="9">
        <v>23</v>
      </c>
      <c r="L32" s="9">
        <v>26</v>
      </c>
      <c r="M32" s="9">
        <v>37</v>
      </c>
      <c r="N32" s="9">
        <v>43</v>
      </c>
      <c r="O32" s="9">
        <v>65</v>
      </c>
      <c r="P32" s="9">
        <v>82</v>
      </c>
      <c r="Q32" s="9">
        <v>92</v>
      </c>
      <c r="R32" s="9">
        <v>115</v>
      </c>
      <c r="S32" s="9">
        <v>133</v>
      </c>
      <c r="T32" s="9">
        <v>146</v>
      </c>
      <c r="U32" s="9">
        <v>151</v>
      </c>
      <c r="V32" s="9">
        <v>176</v>
      </c>
      <c r="W32" s="9">
        <v>197</v>
      </c>
      <c r="X32" s="9">
        <v>220</v>
      </c>
      <c r="Y32" s="9">
        <v>248</v>
      </c>
      <c r="Z32" s="9">
        <v>270</v>
      </c>
    </row>
    <row r="33" spans="1:55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Algeria</v>
      </c>
      <c r="D33" s="6">
        <f t="shared" si="7"/>
        <v>256</v>
      </c>
      <c r="E33" s="6">
        <f>IF(COUNTIF(I33:XFD33,"&gt;"&amp;0)=0,,HLOOKUP(COUNTIF(I33:XFD33,"&gt;"&amp;0)-1,I$1:XFD33,A33+1,FALSE))</f>
        <v>256</v>
      </c>
      <c r="F33" s="7">
        <f>IF(COUNTIF(I33:XFD33,"&gt;"&amp;0)=0,,HLOOKUP(COUNTIF(I33:XFD33,"&gt;"&amp;0)-MIN($F$1+1,COUNTIF(I33:XFD33,"&gt;"&amp;0)),I$1:XFD33,A33+1,FALSE))</f>
        <v>152</v>
      </c>
      <c r="G33" s="8">
        <f t="shared" si="8"/>
        <v>1.1098883056567086</v>
      </c>
      <c r="H33" s="13" t="s">
        <v>75</v>
      </c>
      <c r="I33" s="9">
        <v>9</v>
      </c>
      <c r="J33" s="9">
        <v>11</v>
      </c>
      <c r="K33" s="9">
        <v>15</v>
      </c>
      <c r="L33" s="9">
        <v>17</v>
      </c>
      <c r="M33" s="9">
        <v>17</v>
      </c>
      <c r="N33" s="9">
        <v>19</v>
      </c>
      <c r="O33" s="9">
        <v>21</v>
      </c>
      <c r="P33" s="9">
        <v>25</v>
      </c>
      <c r="Q33" s="9">
        <v>26</v>
      </c>
      <c r="R33" s="9">
        <v>29</v>
      </c>
      <c r="S33" s="9">
        <v>31</v>
      </c>
      <c r="T33" s="9">
        <v>35</v>
      </c>
      <c r="U33" s="9">
        <v>44</v>
      </c>
      <c r="V33" s="9">
        <v>58</v>
      </c>
      <c r="W33" s="9">
        <v>86</v>
      </c>
      <c r="X33" s="9">
        <v>105</v>
      </c>
      <c r="Y33" s="9">
        <v>130</v>
      </c>
      <c r="Z33" s="9">
        <v>152</v>
      </c>
      <c r="AA33" s="9">
        <v>173</v>
      </c>
      <c r="AB33" s="9">
        <v>193</v>
      </c>
      <c r="AC33" s="9">
        <v>205</v>
      </c>
      <c r="AD33" s="9">
        <v>235</v>
      </c>
      <c r="AE33" s="9">
        <v>256</v>
      </c>
    </row>
    <row r="34" spans="1:55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Denmark</v>
      </c>
      <c r="D34" s="6">
        <f t="shared" si="7"/>
        <v>247</v>
      </c>
      <c r="E34" s="6">
        <f>IF(COUNTIF(I34:XFD34,"&gt;"&amp;0)=0,,HLOOKUP(COUNTIF(I34:XFD34,"&gt;"&amp;0)-1,I$1:XFD34,A34+1,FALSE))</f>
        <v>247</v>
      </c>
      <c r="F34" s="7">
        <f>IF(COUNTIF(I34:XFD34,"&gt;"&amp;0)=0,,HLOOKUP(COUNTIF(I34:XFD34,"&gt;"&amp;0)-MIN($F$1+1,COUNTIF(I34:XFD34,"&gt;"&amp;0)),I$1:XFD34,A34+1,FALSE))</f>
        <v>179</v>
      </c>
      <c r="G34" s="8">
        <f t="shared" si="8"/>
        <v>1.0665194608464026</v>
      </c>
      <c r="H34" s="13" t="s">
        <v>87</v>
      </c>
      <c r="I34" s="9">
        <v>9</v>
      </c>
      <c r="J34" s="9">
        <v>13</v>
      </c>
      <c r="K34" s="9">
        <v>13</v>
      </c>
      <c r="L34" s="9">
        <v>24</v>
      </c>
      <c r="M34" s="9">
        <v>32</v>
      </c>
      <c r="N34" s="9">
        <v>34</v>
      </c>
      <c r="O34" s="9">
        <v>41</v>
      </c>
      <c r="P34" s="9">
        <v>52</v>
      </c>
      <c r="Q34" s="9">
        <v>65</v>
      </c>
      <c r="R34" s="9">
        <v>72</v>
      </c>
      <c r="S34" s="9">
        <v>77</v>
      </c>
      <c r="T34" s="9">
        <v>90</v>
      </c>
      <c r="U34" s="9">
        <v>104</v>
      </c>
      <c r="V34" s="9">
        <v>123</v>
      </c>
      <c r="W34" s="9">
        <v>139</v>
      </c>
      <c r="X34" s="9">
        <v>161</v>
      </c>
      <c r="Y34" s="9">
        <v>179</v>
      </c>
      <c r="Z34" s="9">
        <v>187</v>
      </c>
      <c r="AA34" s="9">
        <v>203</v>
      </c>
      <c r="AB34" s="9">
        <v>218</v>
      </c>
      <c r="AC34" s="9">
        <v>237</v>
      </c>
      <c r="AD34" s="9">
        <v>247</v>
      </c>
    </row>
    <row r="35" spans="1:55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India</v>
      </c>
      <c r="D35" s="6">
        <f t="shared" si="7"/>
        <v>246</v>
      </c>
      <c r="E35" s="6">
        <f>IF(COUNTIF(I35:XFD35,"&gt;"&amp;0)=0,,HLOOKUP(COUNTIF(I35:XFD35,"&gt;"&amp;0)-1,I$1:XFD35,A35+1,FALSE))</f>
        <v>246</v>
      </c>
      <c r="F35" s="7">
        <f>IF(COUNTIF(I35:XFD35,"&gt;"&amp;0)=0,,HLOOKUP(COUNTIF(I35:XFD35,"&gt;"&amp;0)-MIN($F$1+1,COUNTIF(I35:XFD35,"&gt;"&amp;0)),I$1:XFD35,A35+1,FALSE))</f>
        <v>99</v>
      </c>
      <c r="G35" s="8">
        <f t="shared" si="8"/>
        <v>1.199664983212529</v>
      </c>
      <c r="H35" s="13" t="s">
        <v>57</v>
      </c>
      <c r="I35" s="9">
        <v>10</v>
      </c>
      <c r="J35" s="9">
        <v>10</v>
      </c>
      <c r="K35" s="9">
        <v>12</v>
      </c>
      <c r="L35" s="9">
        <v>20</v>
      </c>
      <c r="M35" s="9">
        <v>20</v>
      </c>
      <c r="N35" s="9">
        <v>24</v>
      </c>
      <c r="O35" s="9">
        <v>27</v>
      </c>
      <c r="P35" s="9">
        <v>32</v>
      </c>
      <c r="Q35" s="9">
        <v>35</v>
      </c>
      <c r="R35" s="9">
        <v>58</v>
      </c>
      <c r="S35" s="9">
        <v>72</v>
      </c>
      <c r="T35" s="9">
        <v>72</v>
      </c>
      <c r="U35" s="9">
        <v>86</v>
      </c>
      <c r="V35" s="9">
        <v>99</v>
      </c>
      <c r="W35" s="9">
        <v>136</v>
      </c>
      <c r="X35" s="9">
        <v>150</v>
      </c>
      <c r="Y35" s="9">
        <v>178</v>
      </c>
      <c r="Z35" s="9">
        <v>226</v>
      </c>
      <c r="AA35" s="9">
        <v>246</v>
      </c>
    </row>
    <row r="36" spans="1:55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Philippines</v>
      </c>
      <c r="D36" s="6">
        <f t="shared" si="7"/>
        <v>221</v>
      </c>
      <c r="E36" s="6">
        <f>IF(COUNTIF(I36:XFD36,"&gt;"&amp;0)=0,,HLOOKUP(COUNTIF(I36:XFD36,"&gt;"&amp;0)-1,I$1:XFD36,A36+1,FALSE))</f>
        <v>221</v>
      </c>
      <c r="F36" s="7">
        <f>IF(COUNTIF(I36:XFD36,"&gt;"&amp;0)=0,,HLOOKUP(COUNTIF(I36:XFD36,"&gt;"&amp;0)-MIN($F$1+1,COUNTIF(I36:XFD36,"&gt;"&amp;0)),I$1:XFD36,A36+1,FALSE))</f>
        <v>152</v>
      </c>
      <c r="G36" s="8">
        <f t="shared" si="8"/>
        <v>1.0777294167765279</v>
      </c>
      <c r="H36" s="13" t="s">
        <v>56</v>
      </c>
      <c r="I36" s="9">
        <v>8</v>
      </c>
      <c r="J36" s="9">
        <v>11</v>
      </c>
      <c r="K36" s="9">
        <v>12</v>
      </c>
      <c r="L36" s="9">
        <v>12</v>
      </c>
      <c r="M36" s="9">
        <v>19</v>
      </c>
      <c r="N36" s="9">
        <v>17</v>
      </c>
      <c r="O36" s="9">
        <v>18</v>
      </c>
      <c r="P36" s="9">
        <v>19</v>
      </c>
      <c r="Q36" s="9">
        <v>25</v>
      </c>
      <c r="R36" s="9">
        <v>33</v>
      </c>
      <c r="S36" s="9">
        <v>35</v>
      </c>
      <c r="T36" s="9">
        <v>38</v>
      </c>
      <c r="U36" s="9">
        <v>45</v>
      </c>
      <c r="V36" s="9">
        <v>54</v>
      </c>
      <c r="W36" s="9">
        <v>68</v>
      </c>
      <c r="X36" s="9">
        <v>71</v>
      </c>
      <c r="Y36" s="9">
        <v>78</v>
      </c>
      <c r="Z36" s="9">
        <v>88</v>
      </c>
      <c r="AA36" s="9">
        <v>96</v>
      </c>
      <c r="AB36" s="9">
        <v>107</v>
      </c>
      <c r="AC36" s="9">
        <v>136</v>
      </c>
      <c r="AD36" s="9">
        <v>144</v>
      </c>
      <c r="AE36" s="9">
        <v>152</v>
      </c>
      <c r="AF36" s="9">
        <v>163</v>
      </c>
      <c r="AG36" s="9">
        <v>177</v>
      </c>
      <c r="AH36" s="9">
        <v>182</v>
      </c>
      <c r="AI36" s="9">
        <v>203</v>
      </c>
      <c r="AJ36" s="9">
        <v>221</v>
      </c>
    </row>
    <row r="37" spans="1:55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Korea, South</v>
      </c>
      <c r="D37" s="6">
        <f t="shared" si="7"/>
        <v>208</v>
      </c>
      <c r="E37" s="6">
        <f>IF(COUNTIF(I37:XFD37,"&gt;"&amp;0)=0,,HLOOKUP(COUNTIF(I37:XFD37,"&gt;"&amp;0)-1,I$1:XFD37,A37+1,FALSE))</f>
        <v>208</v>
      </c>
      <c r="F37" s="7">
        <f>IF(COUNTIF(I37:XFD37,"&gt;"&amp;0)=0,,HLOOKUP(COUNTIF(I37:XFD37,"&gt;"&amp;0)-MIN($F$1+1,COUNTIF(I37:XFD37,"&gt;"&amp;0)),I$1:XFD37,A37+1,FALSE))</f>
        <v>183</v>
      </c>
      <c r="G37" s="8">
        <f t="shared" si="8"/>
        <v>1.0259411489155157</v>
      </c>
      <c r="H37" s="13" t="s">
        <v>339</v>
      </c>
      <c r="I37" s="9">
        <v>8</v>
      </c>
      <c r="J37" s="9">
        <v>10</v>
      </c>
      <c r="K37" s="9">
        <v>12</v>
      </c>
      <c r="L37" s="9">
        <v>13</v>
      </c>
      <c r="M37" s="9">
        <v>13</v>
      </c>
      <c r="N37" s="9">
        <v>16</v>
      </c>
      <c r="O37" s="9">
        <v>17</v>
      </c>
      <c r="P37" s="9">
        <v>28</v>
      </c>
      <c r="Q37" s="9">
        <v>28</v>
      </c>
      <c r="R37" s="9">
        <v>35</v>
      </c>
      <c r="S37" s="9">
        <v>35</v>
      </c>
      <c r="T37" s="9">
        <v>42</v>
      </c>
      <c r="U37" s="9">
        <v>44</v>
      </c>
      <c r="V37" s="9">
        <v>50</v>
      </c>
      <c r="W37" s="9">
        <v>53</v>
      </c>
      <c r="X37" s="9">
        <v>54</v>
      </c>
      <c r="Y37" s="9">
        <v>60</v>
      </c>
      <c r="Z37" s="9">
        <v>66</v>
      </c>
      <c r="AA37" s="9">
        <v>66</v>
      </c>
      <c r="AB37" s="9">
        <v>72</v>
      </c>
      <c r="AC37" s="9">
        <v>75</v>
      </c>
      <c r="AD37" s="9">
        <v>75</v>
      </c>
      <c r="AE37" s="9">
        <v>81</v>
      </c>
      <c r="AF37" s="9">
        <v>84</v>
      </c>
      <c r="AG37" s="9">
        <v>91</v>
      </c>
      <c r="AH37" s="9">
        <v>94</v>
      </c>
      <c r="AI37" s="9">
        <v>102</v>
      </c>
      <c r="AJ37" s="9">
        <v>111</v>
      </c>
      <c r="AK37" s="9">
        <v>111</v>
      </c>
      <c r="AL37" s="9">
        <v>120</v>
      </c>
      <c r="AM37" s="9">
        <v>126</v>
      </c>
      <c r="AN37" s="9">
        <v>131</v>
      </c>
      <c r="AO37" s="9">
        <v>139</v>
      </c>
      <c r="AP37" s="9">
        <v>144</v>
      </c>
      <c r="AQ37" s="9">
        <v>152</v>
      </c>
      <c r="AR37" s="9">
        <v>158</v>
      </c>
      <c r="AS37" s="9">
        <v>162</v>
      </c>
      <c r="AT37" s="9">
        <v>165</v>
      </c>
      <c r="AU37" s="9">
        <v>169</v>
      </c>
      <c r="AV37" s="9">
        <v>174</v>
      </c>
      <c r="AW37" s="9">
        <v>177</v>
      </c>
      <c r="AX37" s="9">
        <v>183</v>
      </c>
      <c r="AY37" s="9">
        <v>186</v>
      </c>
      <c r="AZ37" s="9">
        <v>192</v>
      </c>
      <c r="BA37" s="9">
        <v>200</v>
      </c>
      <c r="BB37" s="9">
        <v>204</v>
      </c>
      <c r="BC37" s="9">
        <v>208</v>
      </c>
    </row>
    <row r="38" spans="1:55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Mexico</v>
      </c>
      <c r="D38" s="6">
        <f t="shared" si="7"/>
        <v>194</v>
      </c>
      <c r="E38" s="6">
        <f>IF(COUNTIF(I38:XFD38,"&gt;"&amp;0)=0,,HLOOKUP(COUNTIF(I38:XFD38,"&gt;"&amp;0)-1,I$1:XFD38,A38+1,FALSE))</f>
        <v>194</v>
      </c>
      <c r="F38" s="7">
        <f>IF(COUNTIF(I38:XFD38,"&gt;"&amp;0)=0,,HLOOKUP(COUNTIF(I38:XFD38,"&gt;"&amp;0)-MIN($F$1+1,COUNTIF(I38:XFD38,"&gt;"&amp;0)),I$1:XFD38,A38+1,FALSE))</f>
        <v>79</v>
      </c>
      <c r="G38" s="8">
        <f t="shared" si="8"/>
        <v>1.1968367819167709</v>
      </c>
      <c r="H38" s="13" t="s">
        <v>94</v>
      </c>
      <c r="I38" s="9">
        <v>8</v>
      </c>
      <c r="J38" s="9">
        <v>12</v>
      </c>
      <c r="K38" s="9">
        <v>16</v>
      </c>
      <c r="L38" s="9">
        <v>20</v>
      </c>
      <c r="M38" s="9">
        <v>28</v>
      </c>
      <c r="N38" s="9">
        <v>29</v>
      </c>
      <c r="O38" s="9">
        <v>37</v>
      </c>
      <c r="P38" s="9">
        <v>50</v>
      </c>
      <c r="Q38" s="9">
        <v>60</v>
      </c>
      <c r="R38" s="9">
        <v>79</v>
      </c>
      <c r="S38" s="9">
        <v>94</v>
      </c>
      <c r="T38" s="9">
        <v>125</v>
      </c>
      <c r="U38" s="9">
        <v>141</v>
      </c>
      <c r="V38" s="9">
        <v>174</v>
      </c>
      <c r="W38" s="9">
        <v>194</v>
      </c>
    </row>
    <row r="39" spans="1:55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Poland</v>
      </c>
      <c r="D39" s="6">
        <f t="shared" si="7"/>
        <v>181</v>
      </c>
      <c r="E39" s="6">
        <f>IF(COUNTIF(I39:XFD39,"&gt;"&amp;0)=0,,HLOOKUP(COUNTIF(I39:XFD39,"&gt;"&amp;0)-1,I$1:XFD39,A39+1,FALSE))</f>
        <v>181</v>
      </c>
      <c r="F39" s="7">
        <f>IF(COUNTIF(I39:XFD39,"&gt;"&amp;0)=0,,HLOOKUP(COUNTIF(I39:XFD39,"&gt;"&amp;0)-MIN($F$1+1,COUNTIF(I39:XFD39,"&gt;"&amp;0)),I$1:XFD39,A39+1,FALSE))</f>
        <v>94</v>
      </c>
      <c r="G39" s="8">
        <f t="shared" si="8"/>
        <v>1.1400138937124107</v>
      </c>
      <c r="H39" s="13" t="s">
        <v>137</v>
      </c>
      <c r="I39" s="9">
        <v>8</v>
      </c>
      <c r="J39" s="9">
        <v>10</v>
      </c>
      <c r="K39" s="9">
        <v>14</v>
      </c>
      <c r="L39" s="9">
        <v>16</v>
      </c>
      <c r="M39" s="9">
        <v>16</v>
      </c>
      <c r="N39" s="9">
        <v>18</v>
      </c>
      <c r="O39" s="9">
        <v>22</v>
      </c>
      <c r="P39" s="9">
        <v>31</v>
      </c>
      <c r="Q39" s="9">
        <v>33</v>
      </c>
      <c r="R39" s="9">
        <v>43</v>
      </c>
      <c r="S39" s="9">
        <v>57</v>
      </c>
      <c r="T39" s="9">
        <v>71</v>
      </c>
      <c r="U39" s="9">
        <v>79</v>
      </c>
      <c r="V39" s="9">
        <v>94</v>
      </c>
      <c r="W39" s="9">
        <v>107</v>
      </c>
      <c r="X39" s="9">
        <v>129</v>
      </c>
      <c r="Y39" s="9">
        <v>159</v>
      </c>
      <c r="Z39" s="9">
        <v>174</v>
      </c>
      <c r="AA39" s="9">
        <v>181</v>
      </c>
    </row>
    <row r="40" spans="1:55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Peru</v>
      </c>
      <c r="D40" s="6">
        <f t="shared" si="7"/>
        <v>169</v>
      </c>
      <c r="E40" s="6">
        <f>IF(COUNTIF(I40:XFD40,"&gt;"&amp;0)=0,,HLOOKUP(COUNTIF(I40:XFD40,"&gt;"&amp;0)-1,I$1:XFD40,A40+1,FALSE))</f>
        <v>169</v>
      </c>
      <c r="F40" s="7">
        <f>IF(COUNTIF(I40:XFD40,"&gt;"&amp;0)=0,,HLOOKUP(COUNTIF(I40:XFD40,"&gt;"&amp;0)-MIN($F$1+1,COUNTIF(I40:XFD40,"&gt;"&amp;0)),I$1:XFD40,A40+1,FALSE))</f>
        <v>83</v>
      </c>
      <c r="G40" s="8">
        <f t="shared" si="8"/>
        <v>1.1528205842602326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</row>
    <row r="41" spans="1:55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Egypt</v>
      </c>
      <c r="D41" s="6">
        <f t="shared" si="7"/>
        <v>135</v>
      </c>
      <c r="E41" s="6">
        <f>IF(COUNTIF(I41:XFD41,"&gt;"&amp;0)=0,,HLOOKUP(COUNTIF(I41:XFD41,"&gt;"&amp;0)-1,I$1:XFD41,A41+1,FALSE))</f>
        <v>135</v>
      </c>
      <c r="F41" s="7">
        <f>IF(COUNTIF(I41:XFD41,"&gt;"&amp;0)=0,,HLOOKUP(COUNTIF(I41:XFD41,"&gt;"&amp;0)-MIN($F$1+1,COUNTIF(I41:XFD41,"&gt;"&amp;0)),I$1:XFD41,A41+1,FALSE))</f>
        <v>78</v>
      </c>
      <c r="G41" s="8">
        <f t="shared" si="8"/>
        <v>1.1159579570439235</v>
      </c>
      <c r="H41" s="13" t="s">
        <v>65</v>
      </c>
      <c r="I41" s="9">
        <v>8</v>
      </c>
      <c r="J41" s="9">
        <v>10</v>
      </c>
      <c r="K41" s="9">
        <v>14</v>
      </c>
      <c r="L41" s="9">
        <v>19</v>
      </c>
      <c r="M41" s="9">
        <v>20</v>
      </c>
      <c r="N41" s="9">
        <v>21</v>
      </c>
      <c r="O41" s="9">
        <v>24</v>
      </c>
      <c r="P41" s="9">
        <v>30</v>
      </c>
      <c r="Q41" s="9">
        <v>36</v>
      </c>
      <c r="R41" s="9">
        <v>40</v>
      </c>
      <c r="S41" s="9">
        <v>41</v>
      </c>
      <c r="T41" s="9">
        <v>46</v>
      </c>
      <c r="U41" s="9">
        <v>52</v>
      </c>
      <c r="V41" s="9">
        <v>58</v>
      </c>
      <c r="W41" s="9">
        <v>66</v>
      </c>
      <c r="X41" s="9">
        <v>71</v>
      </c>
      <c r="Y41" s="9">
        <v>78</v>
      </c>
      <c r="Z41" s="9">
        <v>85</v>
      </c>
      <c r="AA41" s="9">
        <v>94</v>
      </c>
      <c r="AB41" s="9">
        <v>103</v>
      </c>
      <c r="AC41" s="9">
        <v>118</v>
      </c>
      <c r="AD41" s="9">
        <v>135</v>
      </c>
    </row>
    <row r="42" spans="1:55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Dominican Republic</v>
      </c>
      <c r="D42" s="6">
        <f t="shared" si="7"/>
        <v>126</v>
      </c>
      <c r="E42" s="6">
        <f>IF(COUNTIF(I42:XFD42,"&gt;"&amp;0)=0,,HLOOKUP(COUNTIF(I42:XFD42,"&gt;"&amp;0)-1,I$1:XFD42,A42+1,FALSE))</f>
        <v>126</v>
      </c>
      <c r="F42" s="7">
        <f>IF(COUNTIF(I42:XFD42,"&gt;"&amp;0)=0,,HLOOKUP(COUNTIF(I42:XFD42,"&gt;"&amp;0)-MIN($F$1+1,COUNTIF(I42:XFD42,"&gt;"&amp;0)),I$1:XFD42,A42+1,FALSE))</f>
        <v>82</v>
      </c>
      <c r="G42" s="8">
        <f t="shared" si="8"/>
        <v>1.08971100922578</v>
      </c>
      <c r="H42" s="13" t="s">
        <v>106</v>
      </c>
      <c r="I42" s="9">
        <v>10</v>
      </c>
      <c r="J42" s="9">
        <v>10</v>
      </c>
      <c r="K42" s="9">
        <v>20</v>
      </c>
      <c r="L42" s="9">
        <v>28</v>
      </c>
      <c r="M42" s="9">
        <v>39</v>
      </c>
      <c r="N42" s="9">
        <v>42</v>
      </c>
      <c r="O42" s="9">
        <v>51</v>
      </c>
      <c r="P42" s="9">
        <v>57</v>
      </c>
      <c r="Q42" s="9">
        <v>60</v>
      </c>
      <c r="R42" s="9">
        <v>68</v>
      </c>
      <c r="S42" s="9">
        <v>68</v>
      </c>
      <c r="T42" s="9">
        <v>82</v>
      </c>
      <c r="U42" s="9">
        <v>86</v>
      </c>
      <c r="V42" s="9">
        <v>98</v>
      </c>
      <c r="W42" s="9">
        <v>108</v>
      </c>
      <c r="X42" s="9">
        <v>118</v>
      </c>
      <c r="Y42" s="9">
        <v>126</v>
      </c>
    </row>
    <row r="43" spans="1:55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Czechia</v>
      </c>
      <c r="D43" s="6">
        <f t="shared" si="7"/>
        <v>119</v>
      </c>
      <c r="E43" s="6">
        <f>IF(COUNTIF(I43:XFD43,"&gt;"&amp;0)=0,,HLOOKUP(COUNTIF(I43:XFD43,"&gt;"&amp;0)-1,I$1:XFD43,A43+1,FALSE))</f>
        <v>119</v>
      </c>
      <c r="F43" s="7">
        <f>IF(COUNTIF(I43:XFD43,"&gt;"&amp;0)=0,,HLOOKUP(COUNTIF(I43:XFD43,"&gt;"&amp;0)-MIN($F$1+1,COUNTIF(I43:XFD43,"&gt;"&amp;0)),I$1:XFD43,A43+1,FALSE))</f>
        <v>67</v>
      </c>
      <c r="G43" s="8">
        <f t="shared" si="8"/>
        <v>1.1217457473081598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</row>
    <row r="44" spans="1:55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Norway</v>
      </c>
      <c r="D44" s="6">
        <f t="shared" si="7"/>
        <v>113</v>
      </c>
      <c r="E44" s="6">
        <f>IF(COUNTIF(I44:XFD44,"&gt;"&amp;0)=0,,HLOOKUP(COUNTIF(I44:XFD44,"&gt;"&amp;0)-1,I$1:XFD44,A44+1,FALSE))</f>
        <v>113</v>
      </c>
      <c r="F44" s="7">
        <f>IF(COUNTIF(I44:XFD44,"&gt;"&amp;0)=0,,HLOOKUP(COUNTIF(I44:XFD44,"&gt;"&amp;0)-MIN($F$1+1,COUNTIF(I44:XFD44,"&gt;"&amp;0)),I$1:XFD44,A44+1,FALSE))</f>
        <v>71</v>
      </c>
      <c r="G44" s="8">
        <f t="shared" si="8"/>
        <v>1.0973976325721697</v>
      </c>
      <c r="H44" s="13" t="s">
        <v>85</v>
      </c>
      <c r="I44" s="9">
        <v>10</v>
      </c>
      <c r="J44" s="9">
        <v>12</v>
      </c>
      <c r="K44" s="9">
        <v>14</v>
      </c>
      <c r="L44" s="9">
        <v>14</v>
      </c>
      <c r="M44" s="9">
        <v>19</v>
      </c>
      <c r="N44" s="9">
        <v>23</v>
      </c>
      <c r="O44" s="9">
        <v>25</v>
      </c>
      <c r="P44" s="9">
        <v>32</v>
      </c>
      <c r="Q44" s="9">
        <v>39</v>
      </c>
      <c r="R44" s="9">
        <v>44</v>
      </c>
      <c r="S44" s="9">
        <v>50</v>
      </c>
      <c r="T44" s="9">
        <v>59</v>
      </c>
      <c r="U44" s="9">
        <v>62</v>
      </c>
      <c r="V44" s="9">
        <v>71</v>
      </c>
      <c r="W44" s="9">
        <v>76</v>
      </c>
      <c r="X44" s="9">
        <v>89</v>
      </c>
      <c r="Y44" s="9">
        <v>101</v>
      </c>
      <c r="Z44" s="9">
        <v>108</v>
      </c>
      <c r="AA44" s="9">
        <v>113</v>
      </c>
    </row>
    <row r="45" spans="1:55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Morocco</v>
      </c>
      <c r="D45" s="6">
        <f t="shared" si="7"/>
        <v>107</v>
      </c>
      <c r="E45" s="6">
        <f>IF(COUNTIF(I45:XFD45,"&gt;"&amp;0)=0,,HLOOKUP(COUNTIF(I45:XFD45,"&gt;"&amp;0)-1,I$1:XFD45,A45+1,FALSE))</f>
        <v>107</v>
      </c>
      <c r="F45" s="7">
        <f>IF(COUNTIF(I45:XFD45,"&gt;"&amp;0)=0,,HLOOKUP(COUNTIF(I45:XFD45,"&gt;"&amp;0)-MIN($F$1+1,COUNTIF(I45:XFD45,"&gt;"&amp;0)),I$1:XFD45,A45+1,FALSE))</f>
        <v>70</v>
      </c>
      <c r="G45" s="8">
        <f t="shared" si="8"/>
        <v>1.0885719705051664</v>
      </c>
      <c r="H45" s="13" t="s">
        <v>112</v>
      </c>
      <c r="I45" s="9">
        <v>11</v>
      </c>
      <c r="J45" s="9">
        <v>23</v>
      </c>
      <c r="K45" s="9">
        <v>25</v>
      </c>
      <c r="L45" s="9">
        <v>26</v>
      </c>
      <c r="M45" s="9">
        <v>33</v>
      </c>
      <c r="N45" s="9">
        <v>36</v>
      </c>
      <c r="O45" s="9">
        <v>39</v>
      </c>
      <c r="P45" s="9">
        <v>44</v>
      </c>
      <c r="Q45" s="9">
        <v>48</v>
      </c>
      <c r="R45" s="9">
        <v>59</v>
      </c>
      <c r="S45" s="9">
        <v>70</v>
      </c>
      <c r="T45" s="9">
        <v>80</v>
      </c>
      <c r="U45" s="9">
        <v>90</v>
      </c>
      <c r="V45" s="9">
        <v>93</v>
      </c>
      <c r="W45" s="9">
        <v>97</v>
      </c>
      <c r="X45" s="9">
        <v>107</v>
      </c>
    </row>
    <row r="46" spans="1:55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Japan</v>
      </c>
      <c r="D46" s="6">
        <f t="shared" si="7"/>
        <v>99</v>
      </c>
      <c r="E46" s="6">
        <f>IF(COUNTIF(I46:XFD46,"&gt;"&amp;0)=0,,HLOOKUP(COUNTIF(I46:XFD46,"&gt;"&amp;0)-1,I$1:XFD46,A46+1,FALSE))</f>
        <v>99</v>
      </c>
      <c r="F46" s="7">
        <f>IF(COUNTIF(I46:XFD46,"&gt;"&amp;0)=0,,HLOOKUP(COUNTIF(I46:XFD46,"&gt;"&amp;0)-MIN($F$1+1,COUNTIF(I46:XFD46,"&gt;"&amp;0)),I$1:XFD46,A46+1,FALSE))</f>
        <v>77</v>
      </c>
      <c r="G46" s="8">
        <f t="shared" si="8"/>
        <v>1.0515474967972804</v>
      </c>
      <c r="H46" s="13" t="s">
        <v>36</v>
      </c>
      <c r="I46" s="9">
        <v>10</v>
      </c>
      <c r="J46" s="9">
        <v>10</v>
      </c>
      <c r="K46" s="9">
        <v>15</v>
      </c>
      <c r="L46" s="9">
        <v>16</v>
      </c>
      <c r="M46" s="9">
        <v>19</v>
      </c>
      <c r="N46" s="9">
        <v>22</v>
      </c>
      <c r="O46" s="9">
        <v>22</v>
      </c>
      <c r="P46" s="9">
        <v>27</v>
      </c>
      <c r="Q46" s="9">
        <v>29</v>
      </c>
      <c r="R46" s="9">
        <v>29</v>
      </c>
      <c r="S46" s="9">
        <v>29</v>
      </c>
      <c r="T46" s="9">
        <v>33</v>
      </c>
      <c r="U46" s="9">
        <v>35</v>
      </c>
      <c r="V46" s="9">
        <v>41</v>
      </c>
      <c r="W46" s="9">
        <v>42</v>
      </c>
      <c r="X46" s="9">
        <v>43</v>
      </c>
      <c r="Y46" s="9">
        <v>45</v>
      </c>
      <c r="Z46" s="9">
        <v>47</v>
      </c>
      <c r="AA46" s="9">
        <v>49</v>
      </c>
      <c r="AB46" s="9">
        <v>52</v>
      </c>
      <c r="AC46" s="9">
        <v>54</v>
      </c>
      <c r="AD46" s="9">
        <v>54</v>
      </c>
      <c r="AE46" s="9">
        <v>56</v>
      </c>
      <c r="AF46" s="9">
        <v>57</v>
      </c>
      <c r="AG46" s="9">
        <v>62</v>
      </c>
      <c r="AH46" s="9">
        <v>63</v>
      </c>
      <c r="AI46" s="9">
        <v>77</v>
      </c>
      <c r="AJ46" s="9">
        <v>77</v>
      </c>
      <c r="AK46" s="9">
        <v>85</v>
      </c>
      <c r="AL46" s="9">
        <v>92</v>
      </c>
      <c r="AM46" s="9">
        <v>93</v>
      </c>
      <c r="AN46" s="9">
        <v>94</v>
      </c>
      <c r="AO46" s="9">
        <v>99</v>
      </c>
    </row>
    <row r="47" spans="1:55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Israel</v>
      </c>
      <c r="D47" s="6">
        <f t="shared" si="7"/>
        <v>95</v>
      </c>
      <c r="E47" s="6">
        <f>IF(COUNTIF(I47:XFD47,"&gt;"&amp;0)=0,,HLOOKUP(COUNTIF(I47:XFD47,"&gt;"&amp;0)-1,I$1:XFD47,A47+1,FALSE))</f>
        <v>95</v>
      </c>
      <c r="F47" s="7">
        <f>IF(COUNTIF(I47:XFD47,"&gt;"&amp;0)=0,,HLOOKUP(COUNTIF(I47:XFD47,"&gt;"&amp;0)-MIN($F$1+1,COUNTIF(I47:XFD47,"&gt;"&amp;0)),I$1:XFD47,A47+1,FALSE))</f>
        <v>49</v>
      </c>
      <c r="G47" s="8">
        <f t="shared" si="8"/>
        <v>1.1415777749967144</v>
      </c>
      <c r="H47" s="13" t="s">
        <v>79</v>
      </c>
      <c r="I47" s="9">
        <v>8</v>
      </c>
      <c r="J47" s="9">
        <v>12</v>
      </c>
      <c r="K47" s="9">
        <v>12</v>
      </c>
      <c r="L47" s="9">
        <v>15</v>
      </c>
      <c r="M47" s="9">
        <v>16</v>
      </c>
      <c r="N47" s="9">
        <v>20</v>
      </c>
      <c r="O47" s="9">
        <v>26</v>
      </c>
      <c r="P47" s="9">
        <v>36</v>
      </c>
      <c r="Q47" s="9">
        <v>40</v>
      </c>
      <c r="R47" s="9">
        <v>44</v>
      </c>
      <c r="S47" s="9">
        <v>49</v>
      </c>
      <c r="T47" s="9">
        <v>57</v>
      </c>
      <c r="U47" s="9">
        <v>65</v>
      </c>
      <c r="V47" s="9">
        <v>73</v>
      </c>
      <c r="W47" s="9">
        <v>86</v>
      </c>
      <c r="X47" s="9">
        <v>95</v>
      </c>
    </row>
    <row r="48" spans="1:55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Russia</v>
      </c>
      <c r="D48" s="6">
        <f t="shared" si="7"/>
        <v>94</v>
      </c>
      <c r="E48" s="6">
        <f>IF(COUNTIF(I48:XFD48,"&gt;"&amp;0)=0,,HLOOKUP(COUNTIF(I48:XFD48,"&gt;"&amp;0)-1,I$1:XFD48,A48+1,FALSE))</f>
        <v>94</v>
      </c>
      <c r="F48" s="7">
        <f>IF(COUNTIF(I48:XFD48,"&gt;"&amp;0)=0,,HLOOKUP(COUNTIF(I48:XFD48,"&gt;"&amp;0)-MIN($F$1+1,COUNTIF(I48:XFD48,"&gt;"&amp;0)),I$1:XFD48,A48+1,FALSE))</f>
        <v>45</v>
      </c>
      <c r="G48" s="8">
        <f t="shared" si="8"/>
        <v>1.1587321792596144</v>
      </c>
      <c r="H48" s="13" t="s">
        <v>344</v>
      </c>
      <c r="I48" s="9">
        <v>8</v>
      </c>
      <c r="J48" s="9">
        <v>9</v>
      </c>
      <c r="K48" s="9">
        <v>17</v>
      </c>
      <c r="L48" s="9">
        <v>24</v>
      </c>
      <c r="M48" s="9">
        <v>30</v>
      </c>
      <c r="N48" s="9">
        <v>34</v>
      </c>
      <c r="O48" s="9">
        <v>43</v>
      </c>
      <c r="P48" s="9">
        <v>45</v>
      </c>
      <c r="Q48" s="9">
        <v>47</v>
      </c>
      <c r="R48" s="9">
        <v>58</v>
      </c>
      <c r="S48" s="9">
        <v>63</v>
      </c>
      <c r="T48" s="9">
        <v>76</v>
      </c>
      <c r="U48" s="9">
        <v>94</v>
      </c>
    </row>
    <row r="49" spans="1:38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Greece</v>
      </c>
      <c r="D49" s="6">
        <f t="shared" si="7"/>
        <v>92</v>
      </c>
      <c r="E49" s="6">
        <f>IF(COUNTIF(I49:XFD49,"&gt;"&amp;0)=0,,HLOOKUP(COUNTIF(I49:XFD49,"&gt;"&amp;0)-1,I$1:XFD49,A49+1,FALSE))</f>
        <v>92</v>
      </c>
      <c r="F49" s="7">
        <f>IF(COUNTIF(I49:XFD49,"&gt;"&amp;0)=0,,HLOOKUP(COUNTIF(I49:XFD49,"&gt;"&amp;0)-MIN($F$1+1,COUNTIF(I49:XFD49,"&gt;"&amp;0)),I$1:XFD49,A49+1,FALSE))</f>
        <v>73</v>
      </c>
      <c r="G49" s="8">
        <f t="shared" si="8"/>
        <v>1.0473527887935463</v>
      </c>
      <c r="H49" s="13" t="s">
        <v>83</v>
      </c>
      <c r="I49" s="9">
        <v>13</v>
      </c>
      <c r="J49" s="9">
        <v>15</v>
      </c>
      <c r="K49" s="9">
        <v>17</v>
      </c>
      <c r="L49" s="9">
        <v>20</v>
      </c>
      <c r="M49" s="9">
        <v>22</v>
      </c>
      <c r="N49" s="9">
        <v>26</v>
      </c>
      <c r="O49" s="9">
        <v>28</v>
      </c>
      <c r="P49" s="9">
        <v>32</v>
      </c>
      <c r="Q49" s="9">
        <v>38</v>
      </c>
      <c r="R49" s="9">
        <v>43</v>
      </c>
      <c r="S49" s="9">
        <v>49</v>
      </c>
      <c r="T49" s="9">
        <v>50</v>
      </c>
      <c r="U49" s="9">
        <v>53</v>
      </c>
      <c r="V49" s="9">
        <v>63</v>
      </c>
      <c r="W49" s="9">
        <v>68</v>
      </c>
      <c r="X49" s="9">
        <v>73</v>
      </c>
      <c r="Y49" s="9">
        <v>79</v>
      </c>
      <c r="Z49" s="9">
        <v>81</v>
      </c>
      <c r="AA49" s="9">
        <v>83</v>
      </c>
      <c r="AB49" s="9">
        <v>87</v>
      </c>
      <c r="AC49" s="9">
        <v>92</v>
      </c>
    </row>
    <row r="50" spans="1:38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Argentina</v>
      </c>
      <c r="D50" s="6">
        <f t="shared" si="7"/>
        <v>82</v>
      </c>
      <c r="E50" s="6">
        <f>IF(COUNTIF(I50:XFD50,"&gt;"&amp;0)=0,,HLOOKUP(COUNTIF(I50:XFD50,"&gt;"&amp;0)-1,I$1:XFD50,A50+1,FALSE))</f>
        <v>82</v>
      </c>
      <c r="F50" s="7">
        <f>IF(COUNTIF(I50:XFD50,"&gt;"&amp;0)=0,,HLOOKUP(COUNTIF(I50:XFD50,"&gt;"&amp;0)-MIN($F$1+1,COUNTIF(I50:XFD50,"&gt;"&amp;0)),I$1:XFD50,A50+1,FALSE))</f>
        <v>44</v>
      </c>
      <c r="G50" s="8">
        <f t="shared" si="8"/>
        <v>1.1325887283887568</v>
      </c>
      <c r="H50" s="13" t="s">
        <v>123</v>
      </c>
      <c r="I50" s="9">
        <v>8</v>
      </c>
      <c r="J50" s="9">
        <v>9</v>
      </c>
      <c r="K50" s="9">
        <v>13</v>
      </c>
      <c r="L50" s="9">
        <v>18</v>
      </c>
      <c r="M50" s="9">
        <v>19</v>
      </c>
      <c r="N50" s="9">
        <v>23</v>
      </c>
      <c r="O50" s="9">
        <v>27</v>
      </c>
      <c r="P50" s="9">
        <v>28</v>
      </c>
      <c r="Q50" s="9">
        <v>36</v>
      </c>
      <c r="R50" s="9">
        <v>39</v>
      </c>
      <c r="S50" s="9">
        <v>43</v>
      </c>
      <c r="T50" s="9">
        <v>44</v>
      </c>
      <c r="U50" s="9">
        <v>48</v>
      </c>
      <c r="V50" s="9">
        <v>56</v>
      </c>
      <c r="W50" s="9">
        <v>63</v>
      </c>
      <c r="X50" s="9">
        <v>72</v>
      </c>
      <c r="Y50" s="9">
        <v>82</v>
      </c>
    </row>
    <row r="51" spans="1:38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Colombia</v>
      </c>
      <c r="D51" s="6">
        <f t="shared" si="7"/>
        <v>80</v>
      </c>
      <c r="E51" s="6">
        <f>IF(COUNTIF(I51:XFD51,"&gt;"&amp;0)=0,,HLOOKUP(COUNTIF(I51:XFD51,"&gt;"&amp;0)-1,I$1:XFD51,A51+1,FALSE))</f>
        <v>80</v>
      </c>
      <c r="F51" s="7">
        <f>IF(COUNTIF(I51:XFD51,"&gt;"&amp;0)=0,,HLOOKUP(COUNTIF(I51:XFD51,"&gt;"&amp;0)-MIN($F$1+1,COUNTIF(I51:XFD51,"&gt;"&amp;0)),I$1:XFD51,A51+1,FALSE))</f>
        <v>35</v>
      </c>
      <c r="G51" s="8">
        <f t="shared" si="8"/>
        <v>1.1797891247127799</v>
      </c>
      <c r="H51" s="13" t="s">
        <v>158</v>
      </c>
      <c r="I51" s="9">
        <v>10</v>
      </c>
      <c r="J51" s="9">
        <v>12</v>
      </c>
      <c r="K51" s="9">
        <v>16</v>
      </c>
      <c r="L51" s="9">
        <v>17</v>
      </c>
      <c r="M51" s="9">
        <v>19</v>
      </c>
      <c r="N51" s="9">
        <v>25</v>
      </c>
      <c r="O51" s="9">
        <v>32</v>
      </c>
      <c r="P51" s="9">
        <v>35</v>
      </c>
      <c r="Q51" s="9">
        <v>46</v>
      </c>
      <c r="R51" s="9">
        <v>50</v>
      </c>
      <c r="S51" s="9">
        <v>54</v>
      </c>
      <c r="T51" s="9">
        <v>69</v>
      </c>
      <c r="U51" s="9">
        <v>80</v>
      </c>
    </row>
    <row r="52" spans="1:38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Hungary</v>
      </c>
      <c r="D52" s="6">
        <f t="shared" si="7"/>
        <v>77</v>
      </c>
      <c r="E52" s="6">
        <f>IF(COUNTIF(I52:XFD52,"&gt;"&amp;0)=0,,HLOOKUP(COUNTIF(I52:XFD52,"&gt;"&amp;0)-1,I$1:XFD52,A52+1,FALSE))</f>
        <v>77</v>
      </c>
      <c r="F52" s="7">
        <f>IF(COUNTIF(I52:XFD52,"&gt;"&amp;0)=0,,HLOOKUP(COUNTIF(I52:XFD52,"&gt;"&amp;0)-MIN($F$1+1,COUNTIF(I52:XFD52,"&gt;"&amp;0)),I$1:XFD52,A52+1,FALSE))</f>
        <v>34</v>
      </c>
      <c r="G52" s="8">
        <f t="shared" si="8"/>
        <v>1.1776123771768878</v>
      </c>
      <c r="H52" s="13" t="s">
        <v>132</v>
      </c>
      <c r="I52" s="9">
        <v>9</v>
      </c>
      <c r="J52" s="9">
        <v>10</v>
      </c>
      <c r="K52" s="9">
        <v>10</v>
      </c>
      <c r="L52" s="9">
        <v>10</v>
      </c>
      <c r="M52" s="9">
        <v>11</v>
      </c>
      <c r="N52" s="9">
        <v>13</v>
      </c>
      <c r="O52" s="9">
        <v>15</v>
      </c>
      <c r="P52" s="9">
        <v>16</v>
      </c>
      <c r="Q52" s="9">
        <v>20</v>
      </c>
      <c r="R52" s="9">
        <v>21</v>
      </c>
      <c r="S52" s="9">
        <v>26</v>
      </c>
      <c r="T52" s="9">
        <v>32</v>
      </c>
      <c r="U52" s="9">
        <v>34</v>
      </c>
      <c r="V52" s="9">
        <v>38</v>
      </c>
      <c r="W52" s="9">
        <v>47</v>
      </c>
      <c r="X52" s="9">
        <v>58</v>
      </c>
      <c r="Y52" s="9">
        <v>66</v>
      </c>
      <c r="Z52" s="9">
        <v>77</v>
      </c>
    </row>
    <row r="53" spans="1:38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Serbia</v>
      </c>
      <c r="D53" s="6">
        <f t="shared" si="7"/>
        <v>71</v>
      </c>
      <c r="E53" s="6">
        <f>IF(COUNTIF(I53:XFD53,"&gt;"&amp;0)=0,,HLOOKUP(COUNTIF(I53:XFD53,"&gt;"&amp;0)-1,I$1:XFD53,A53+1,FALSE))</f>
        <v>71</v>
      </c>
      <c r="F53" s="7">
        <f>IF(COUNTIF(I53:XFD53,"&gt;"&amp;0)=0,,HLOOKUP(COUNTIF(I53:XFD53,"&gt;"&amp;0)-MIN($F$1+1,COUNTIF(I53:XFD53,"&gt;"&amp;0)),I$1:XFD53,A53+1,FALSE))</f>
        <v>51</v>
      </c>
      <c r="G53" s="8">
        <f t="shared" si="8"/>
        <v>1.0684092380777737</v>
      </c>
      <c r="H53" s="13" t="s">
        <v>161</v>
      </c>
      <c r="I53" s="9">
        <v>10</v>
      </c>
      <c r="J53" s="9">
        <v>13</v>
      </c>
      <c r="K53" s="9">
        <v>16</v>
      </c>
      <c r="L53" s="9">
        <v>16</v>
      </c>
      <c r="M53" s="9">
        <v>28</v>
      </c>
      <c r="N53" s="9">
        <v>31</v>
      </c>
      <c r="O53" s="9">
        <v>39</v>
      </c>
      <c r="P53" s="9">
        <v>44</v>
      </c>
      <c r="Q53" s="9">
        <v>51</v>
      </c>
      <c r="R53" s="9">
        <v>58</v>
      </c>
      <c r="S53" s="9">
        <v>61</v>
      </c>
      <c r="T53" s="9">
        <v>65</v>
      </c>
      <c r="U53" s="9">
        <v>66</v>
      </c>
      <c r="V53" s="9">
        <v>71</v>
      </c>
    </row>
    <row r="54" spans="1:38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Malaysia</v>
      </c>
      <c r="D54" s="6">
        <f t="shared" si="7"/>
        <v>70</v>
      </c>
      <c r="E54" s="6">
        <f>IF(COUNTIF(I54:XFD54,"&gt;"&amp;0)=0,,HLOOKUP(COUNTIF(I54:XFD54,"&gt;"&amp;0)-1,I$1:XFD54,A54+1,FALSE))</f>
        <v>70</v>
      </c>
      <c r="F54" s="7">
        <f>IF(COUNTIF(I54:XFD54,"&gt;"&amp;0)=0,,HLOOKUP(COUNTIF(I54:XFD54,"&gt;"&amp;0)-MIN($F$1+1,COUNTIF(I54:XFD54,"&gt;"&amp;0)),I$1:XFD54,A54+1,FALSE))</f>
        <v>61</v>
      </c>
      <c r="G54" s="8">
        <f t="shared" si="8"/>
        <v>1.0279065678275763</v>
      </c>
      <c r="H54" s="13" t="s">
        <v>43</v>
      </c>
      <c r="I54" s="9">
        <v>10</v>
      </c>
      <c r="J54" s="9">
        <v>14</v>
      </c>
      <c r="K54" s="9">
        <v>16</v>
      </c>
      <c r="L54" s="9">
        <v>20</v>
      </c>
      <c r="M54" s="9">
        <v>23</v>
      </c>
      <c r="N54" s="9">
        <v>26</v>
      </c>
      <c r="O54" s="9">
        <v>27</v>
      </c>
      <c r="P54" s="9">
        <v>35</v>
      </c>
      <c r="Q54" s="9">
        <v>37</v>
      </c>
      <c r="R54" s="9">
        <v>43</v>
      </c>
      <c r="S54" s="9">
        <v>45</v>
      </c>
      <c r="T54" s="9">
        <v>50</v>
      </c>
      <c r="U54" s="9">
        <v>53</v>
      </c>
      <c r="V54" s="9">
        <v>57</v>
      </c>
      <c r="W54" s="9">
        <v>61</v>
      </c>
      <c r="X54" s="9">
        <v>62</v>
      </c>
      <c r="Y54" s="9">
        <v>63</v>
      </c>
      <c r="Z54" s="9">
        <v>65</v>
      </c>
      <c r="AA54" s="9">
        <v>67</v>
      </c>
      <c r="AB54" s="9">
        <v>70</v>
      </c>
    </row>
    <row r="55" spans="1:38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Iraq</v>
      </c>
      <c r="D55" s="6">
        <f t="shared" si="7"/>
        <v>70</v>
      </c>
      <c r="E55" s="6">
        <f>IF(COUNTIF(I55:XFD55,"&gt;"&amp;0)=0,,HLOOKUP(COUNTIF(I55:XFD55,"&gt;"&amp;0)-1,I$1:XFD55,A55+1,FALSE))</f>
        <v>70</v>
      </c>
      <c r="F55" s="7">
        <f>IF(COUNTIF(I55:XFD55,"&gt;"&amp;0)=0,,HLOOKUP(COUNTIF(I55:XFD55,"&gt;"&amp;0)-MIN($F$1+1,COUNTIF(I55:XFD55,"&gt;"&amp;0)),I$1:XFD55,A55+1,FALSE))</f>
        <v>61</v>
      </c>
      <c r="G55" s="8">
        <f t="shared" si="8"/>
        <v>1.0279065678275763</v>
      </c>
      <c r="H55" s="13" t="s">
        <v>70</v>
      </c>
      <c r="I55" s="9">
        <v>8</v>
      </c>
      <c r="J55" s="9">
        <v>9</v>
      </c>
      <c r="K55" s="9">
        <v>10</v>
      </c>
      <c r="L55" s="9">
        <v>10</v>
      </c>
      <c r="M55" s="9">
        <v>10</v>
      </c>
      <c r="N55" s="9">
        <v>11</v>
      </c>
      <c r="O55" s="9">
        <v>12</v>
      </c>
      <c r="P55" s="9">
        <v>13</v>
      </c>
      <c r="Q55" s="9">
        <v>17</v>
      </c>
      <c r="R55" s="9">
        <v>17</v>
      </c>
      <c r="S55" s="9">
        <v>20</v>
      </c>
      <c r="T55" s="9">
        <v>23</v>
      </c>
      <c r="U55" s="9">
        <v>27</v>
      </c>
      <c r="V55" s="9">
        <v>29</v>
      </c>
      <c r="W55" s="9">
        <v>36</v>
      </c>
      <c r="X55" s="9">
        <v>40</v>
      </c>
      <c r="Y55" s="9">
        <v>42</v>
      </c>
      <c r="Z55" s="9">
        <v>42</v>
      </c>
      <c r="AA55" s="9">
        <v>46</v>
      </c>
      <c r="AB55" s="9">
        <v>50</v>
      </c>
      <c r="AC55" s="9">
        <v>52</v>
      </c>
      <c r="AD55" s="9">
        <v>54</v>
      </c>
      <c r="AE55" s="9">
        <v>54</v>
      </c>
      <c r="AF55" s="9">
        <v>56</v>
      </c>
      <c r="AG55" s="9">
        <v>61</v>
      </c>
      <c r="AH55" s="9">
        <v>64</v>
      </c>
      <c r="AI55" s="9">
        <v>65</v>
      </c>
      <c r="AJ55" s="9">
        <v>69</v>
      </c>
      <c r="AK55" s="9">
        <v>69</v>
      </c>
      <c r="AL55" s="9">
        <v>70</v>
      </c>
    </row>
    <row r="56" spans="1:38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Ukraine</v>
      </c>
      <c r="D56" s="6">
        <f t="shared" si="7"/>
        <v>69</v>
      </c>
      <c r="E56" s="6">
        <f>IF(COUNTIF(I56:XFD56,"&gt;"&amp;0)=0,,HLOOKUP(COUNTIF(I56:XFD56,"&gt;"&amp;0)-1,I$1:XFD56,A56+1,FALSE))</f>
        <v>69</v>
      </c>
      <c r="F56" s="7">
        <f>IF(COUNTIF(I56:XFD56,"&gt;"&amp;0)=0,,HLOOKUP(COUNTIF(I56:XFD56,"&gt;"&amp;0)-MIN($F$1+1,COUNTIF(I56:XFD56,"&gt;"&amp;0)),I$1:XFD56,A56+1,FALSE))</f>
        <v>37</v>
      </c>
      <c r="G56" s="8">
        <f t="shared" si="8"/>
        <v>1.1327380085743028</v>
      </c>
      <c r="H56" s="13" t="s">
        <v>129</v>
      </c>
      <c r="I56" s="9">
        <v>9</v>
      </c>
      <c r="J56" s="9">
        <v>10</v>
      </c>
      <c r="K56" s="9">
        <v>13</v>
      </c>
      <c r="L56" s="9">
        <v>17</v>
      </c>
      <c r="M56" s="9">
        <v>20</v>
      </c>
      <c r="N56" s="9">
        <v>22</v>
      </c>
      <c r="O56" s="9">
        <v>27</v>
      </c>
      <c r="P56" s="9">
        <v>32</v>
      </c>
      <c r="Q56" s="9">
        <v>37</v>
      </c>
      <c r="R56" s="9">
        <v>38</v>
      </c>
      <c r="S56" s="9">
        <v>45</v>
      </c>
      <c r="T56" s="9">
        <v>52</v>
      </c>
      <c r="U56" s="9">
        <v>57</v>
      </c>
      <c r="V56" s="9">
        <v>69</v>
      </c>
    </row>
    <row r="57" spans="1:38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Pakistan</v>
      </c>
      <c r="D57" s="6">
        <f t="shared" si="7"/>
        <v>66</v>
      </c>
      <c r="E57" s="6">
        <f>IF(COUNTIF(I57:XFD57,"&gt;"&amp;0)=0,,HLOOKUP(COUNTIF(I57:XFD57,"&gt;"&amp;0)-1,I$1:XFD57,A57+1,FALSE))</f>
        <v>66</v>
      </c>
      <c r="F57" s="7">
        <f>IF(COUNTIF(I57:XFD57,"&gt;"&amp;0)=0,,HLOOKUP(COUNTIF(I57:XFD57,"&gt;"&amp;0)-MIN($F$1+1,COUNTIF(I57:XFD57,"&gt;"&amp;0)),I$1:XFD57,A57+1,FALSE))</f>
        <v>47</v>
      </c>
      <c r="G57" s="8">
        <f t="shared" si="8"/>
        <v>1.0702598056972048</v>
      </c>
      <c r="H57" s="13" t="s">
        <v>80</v>
      </c>
      <c r="I57" s="9">
        <v>8</v>
      </c>
      <c r="J57" s="9">
        <v>9</v>
      </c>
      <c r="K57" s="9">
        <v>11</v>
      </c>
      <c r="L57" s="9">
        <v>12</v>
      </c>
      <c r="M57" s="9">
        <v>14</v>
      </c>
      <c r="N57" s="9">
        <v>21</v>
      </c>
      <c r="O57" s="9">
        <v>26</v>
      </c>
      <c r="P57" s="9">
        <v>27</v>
      </c>
      <c r="Q57" s="9">
        <v>34</v>
      </c>
      <c r="R57" s="9">
        <v>40</v>
      </c>
      <c r="S57" s="9">
        <v>41</v>
      </c>
      <c r="T57" s="9">
        <v>47</v>
      </c>
      <c r="U57" s="9">
        <v>53</v>
      </c>
      <c r="V57" s="9">
        <v>57</v>
      </c>
      <c r="W57" s="9">
        <v>61</v>
      </c>
      <c r="X57" s="9">
        <v>65</v>
      </c>
      <c r="Y57" s="9">
        <v>66</v>
      </c>
    </row>
    <row r="58" spans="1:38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Panama</v>
      </c>
      <c r="D58" s="6">
        <f t="shared" si="7"/>
        <v>66</v>
      </c>
      <c r="E58" s="6">
        <f>IF(COUNTIF(I58:XFD58,"&gt;"&amp;0)=0,,HLOOKUP(COUNTIF(I58:XFD58,"&gt;"&amp;0)-1,I$1:XFD58,A58+1,FALSE))</f>
        <v>66</v>
      </c>
      <c r="F58" s="7">
        <f>IF(COUNTIF(I58:XFD58,"&gt;"&amp;0)=0,,HLOOKUP(COUNTIF(I58:XFD58,"&gt;"&amp;0)-MIN($F$1+1,COUNTIF(I58:XFD58,"&gt;"&amp;0)),I$1:XFD58,A58+1,FALSE))</f>
        <v>46</v>
      </c>
      <c r="G58" s="8">
        <f t="shared" si="8"/>
        <v>1.0748731655753287</v>
      </c>
      <c r="H58" s="13" t="s">
        <v>283</v>
      </c>
      <c r="I58" s="9">
        <v>8</v>
      </c>
      <c r="J58" s="9">
        <v>8</v>
      </c>
      <c r="K58" s="9">
        <v>9</v>
      </c>
      <c r="L58" s="9">
        <v>14</v>
      </c>
      <c r="M58" s="9">
        <v>17</v>
      </c>
      <c r="N58" s="9">
        <v>24</v>
      </c>
      <c r="O58" s="9">
        <v>30</v>
      </c>
      <c r="P58" s="9">
        <v>30</v>
      </c>
      <c r="Q58" s="9">
        <v>32</v>
      </c>
      <c r="R58" s="9">
        <v>37</v>
      </c>
      <c r="S58" s="9">
        <v>41</v>
      </c>
      <c r="T58" s="9">
        <v>46</v>
      </c>
      <c r="U58" s="9">
        <v>54</v>
      </c>
      <c r="V58" s="9">
        <v>55</v>
      </c>
      <c r="W58" s="9">
        <v>59</v>
      </c>
      <c r="X58" s="9">
        <v>63</v>
      </c>
      <c r="Y58" s="9">
        <v>66</v>
      </c>
    </row>
    <row r="59" spans="1:38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Chile</v>
      </c>
      <c r="D59" s="6">
        <f t="shared" si="7"/>
        <v>65</v>
      </c>
      <c r="E59" s="6">
        <f>IF(COUNTIF(I59:XFD59,"&gt;"&amp;0)=0,,HLOOKUP(COUNTIF(I59:XFD59,"&gt;"&amp;0)-1,I$1:XFD59,A59+1,FALSE))</f>
        <v>65</v>
      </c>
      <c r="F59" s="7">
        <f>IF(COUNTIF(I59:XFD59,"&gt;"&amp;0)=0,,HLOOKUP(COUNTIF(I59:XFD59,"&gt;"&amp;0)-MIN($F$1+1,COUNTIF(I59:XFD59,"&gt;"&amp;0)),I$1:XFD59,A59+1,FALSE))</f>
        <v>34</v>
      </c>
      <c r="G59" s="8">
        <f t="shared" si="8"/>
        <v>1.1383790323022043</v>
      </c>
      <c r="H59" s="13" t="s">
        <v>124</v>
      </c>
      <c r="I59" s="9">
        <v>8</v>
      </c>
      <c r="J59" s="9">
        <v>12</v>
      </c>
      <c r="K59" s="9">
        <v>16</v>
      </c>
      <c r="L59" s="9">
        <v>18</v>
      </c>
      <c r="M59" s="9">
        <v>22</v>
      </c>
      <c r="N59" s="9">
        <v>27</v>
      </c>
      <c r="O59" s="9">
        <v>34</v>
      </c>
      <c r="P59" s="9">
        <v>37</v>
      </c>
      <c r="Q59" s="9">
        <v>43</v>
      </c>
      <c r="R59" s="9">
        <v>48</v>
      </c>
      <c r="S59" s="9">
        <v>57</v>
      </c>
      <c r="T59" s="9">
        <v>65</v>
      </c>
    </row>
    <row r="60" spans="1:38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Australia</v>
      </c>
      <c r="D60" s="6">
        <f t="shared" si="7"/>
        <v>54</v>
      </c>
      <c r="E60" s="6">
        <f>IF(COUNTIF(I60:XFD60,"&gt;"&amp;0)=0,,HLOOKUP(COUNTIF(I60:XFD60,"&gt;"&amp;0)-1,I$1:XFD60,A60+1,FALSE))</f>
        <v>54</v>
      </c>
      <c r="F60" s="7">
        <f>IF(COUNTIF(I60:XFD60,"&gt;"&amp;0)=0,,HLOOKUP(COUNTIF(I60:XFD60,"&gt;"&amp;0)-MIN($F$1+1,COUNTIF(I60:XFD60,"&gt;"&amp;0)),I$1:XFD60,A60+1,FALSE))</f>
        <v>35</v>
      </c>
      <c r="G60" s="8">
        <f t="shared" si="8"/>
        <v>1.0905991204370691</v>
      </c>
      <c r="H60" s="13" t="s">
        <v>48</v>
      </c>
      <c r="I60" s="9">
        <v>8</v>
      </c>
      <c r="J60" s="9">
        <v>8</v>
      </c>
      <c r="K60" s="9">
        <v>13</v>
      </c>
      <c r="L60" s="9">
        <v>13</v>
      </c>
      <c r="M60" s="9">
        <v>14</v>
      </c>
      <c r="N60" s="9">
        <v>16</v>
      </c>
      <c r="O60" s="9">
        <v>17</v>
      </c>
      <c r="P60" s="9">
        <v>18</v>
      </c>
      <c r="Q60" s="9">
        <v>20</v>
      </c>
      <c r="R60" s="9">
        <v>24</v>
      </c>
      <c r="S60" s="9">
        <v>28</v>
      </c>
      <c r="T60" s="9">
        <v>30</v>
      </c>
      <c r="U60" s="9">
        <v>35</v>
      </c>
      <c r="V60" s="9">
        <v>40</v>
      </c>
      <c r="W60" s="9">
        <v>45</v>
      </c>
      <c r="X60" s="9">
        <v>50</v>
      </c>
      <c r="Y60" s="9">
        <v>51</v>
      </c>
      <c r="Z60" s="9">
        <v>54</v>
      </c>
    </row>
    <row r="61" spans="1:38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Luxembourg</v>
      </c>
      <c r="D61" s="6">
        <f t="shared" si="7"/>
        <v>54</v>
      </c>
      <c r="E61" s="6">
        <f>IF(COUNTIF(I61:XFD61,"&gt;"&amp;0)=0,,HLOOKUP(COUNTIF(I61:XFD61,"&gt;"&amp;0)-1,I$1:XFD61,A61+1,FALSE))</f>
        <v>54</v>
      </c>
      <c r="F61" s="7">
        <f>IF(COUNTIF(I61:XFD61,"&gt;"&amp;0)=0,,HLOOKUP(COUNTIF(I61:XFD61,"&gt;"&amp;0)-MIN($F$1+1,COUNTIF(I61:XFD61,"&gt;"&amp;0)),I$1:XFD61,A61+1,FALSE))</f>
        <v>36</v>
      </c>
      <c r="G61" s="8">
        <f t="shared" si="8"/>
        <v>1.0844717711976986</v>
      </c>
      <c r="H61" s="13" t="s">
        <v>99</v>
      </c>
      <c r="I61" s="9">
        <v>8</v>
      </c>
      <c r="J61" s="9">
        <v>8</v>
      </c>
      <c r="K61" s="9">
        <v>8</v>
      </c>
      <c r="L61" s="9">
        <v>8</v>
      </c>
      <c r="M61" s="9">
        <v>8</v>
      </c>
      <c r="N61" s="9">
        <v>9</v>
      </c>
      <c r="O61" s="9">
        <v>15</v>
      </c>
      <c r="P61" s="9">
        <v>18</v>
      </c>
      <c r="Q61" s="9">
        <v>21</v>
      </c>
      <c r="R61" s="9">
        <v>22</v>
      </c>
      <c r="S61" s="9">
        <v>23</v>
      </c>
      <c r="T61" s="9">
        <v>29</v>
      </c>
      <c r="U61" s="9">
        <v>30</v>
      </c>
      <c r="V61" s="9">
        <v>31</v>
      </c>
      <c r="W61" s="9">
        <v>31</v>
      </c>
      <c r="X61" s="9">
        <v>36</v>
      </c>
      <c r="Y61" s="9">
        <v>41</v>
      </c>
      <c r="Z61" s="9">
        <v>44</v>
      </c>
      <c r="AA61" s="9">
        <v>46</v>
      </c>
      <c r="AB61" s="9">
        <v>52</v>
      </c>
      <c r="AC61" s="9">
        <v>54</v>
      </c>
    </row>
    <row r="62" spans="1:38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Finland</v>
      </c>
      <c r="D62" s="6">
        <f t="shared" si="7"/>
        <v>48</v>
      </c>
      <c r="E62" s="6">
        <f>IF(COUNTIF(I62:XFD62,"&gt;"&amp;0)=0,,HLOOKUP(COUNTIF(I62:XFD62,"&gt;"&amp;0)-1,I$1:XFD62,A62+1,FALSE))</f>
        <v>48</v>
      </c>
      <c r="F62" s="7">
        <f>IF(COUNTIF(I62:XFD62,"&gt;"&amp;0)=0,,HLOOKUP(COUNTIF(I62:XFD62,"&gt;"&amp;0)-MIN($F$1+1,COUNTIF(I62:XFD62,"&gt;"&amp;0)),I$1:XFD62,A62+1,FALSE))</f>
        <v>28</v>
      </c>
      <c r="G62" s="8">
        <f t="shared" si="8"/>
        <v>1.1138241786028791</v>
      </c>
      <c r="H62" s="13" t="s">
        <v>54</v>
      </c>
      <c r="I62" s="9">
        <v>9</v>
      </c>
      <c r="J62" s="9">
        <v>11</v>
      </c>
      <c r="K62" s="9">
        <v>13</v>
      </c>
      <c r="L62" s="9">
        <v>17</v>
      </c>
      <c r="M62" s="9">
        <v>17</v>
      </c>
      <c r="N62" s="9">
        <v>19</v>
      </c>
      <c r="O62" s="9">
        <v>20</v>
      </c>
      <c r="P62" s="9">
        <v>25</v>
      </c>
      <c r="Q62" s="9">
        <v>28</v>
      </c>
      <c r="R62" s="9">
        <v>27</v>
      </c>
      <c r="S62" s="9">
        <v>34</v>
      </c>
      <c r="T62" s="9">
        <v>40</v>
      </c>
      <c r="U62" s="9">
        <v>42</v>
      </c>
      <c r="V62" s="9">
        <v>48</v>
      </c>
    </row>
    <row r="63" spans="1:38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Saudi Arabia</v>
      </c>
      <c r="D63" s="6">
        <f t="shared" si="7"/>
        <v>47</v>
      </c>
      <c r="E63" s="6">
        <f>IF(COUNTIF(I63:XFD63,"&gt;"&amp;0)=0,,HLOOKUP(COUNTIF(I63:XFD63,"&gt;"&amp;0)-1,I$1:XFD63,A63+1,FALSE))</f>
        <v>47</v>
      </c>
      <c r="F63" s="7">
        <f>IF(COUNTIF(I63:XFD63,"&gt;"&amp;0)=0,,HLOOKUP(COUNTIF(I63:XFD63,"&gt;"&amp;0)-MIN($F$1+1,COUNTIF(I63:XFD63,"&gt;"&amp;0)),I$1:XFD63,A63+1,FALSE))</f>
        <v>34</v>
      </c>
      <c r="G63" s="8">
        <f t="shared" si="8"/>
        <v>1.0669001794563302</v>
      </c>
      <c r="H63" s="13" t="s">
        <v>113</v>
      </c>
      <c r="I63" s="9">
        <v>8</v>
      </c>
      <c r="J63" s="9">
        <v>8</v>
      </c>
      <c r="K63" s="9">
        <v>10</v>
      </c>
      <c r="L63" s="9">
        <v>16</v>
      </c>
      <c r="M63" s="9">
        <v>21</v>
      </c>
      <c r="N63" s="9">
        <v>25</v>
      </c>
      <c r="O63" s="9">
        <v>29</v>
      </c>
      <c r="P63" s="9">
        <v>34</v>
      </c>
      <c r="Q63" s="9">
        <v>38</v>
      </c>
      <c r="R63" s="9">
        <v>41</v>
      </c>
      <c r="S63" s="9">
        <v>41</v>
      </c>
      <c r="T63" s="9">
        <v>44</v>
      </c>
      <c r="U63" s="9">
        <v>47</v>
      </c>
    </row>
    <row r="64" spans="1:38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Slovenia</v>
      </c>
      <c r="D64" s="6">
        <f t="shared" si="7"/>
        <v>45</v>
      </c>
      <c r="E64" s="6">
        <f>IF(COUNTIF(I64:XFD64,"&gt;"&amp;0)=0,,HLOOKUP(COUNTIF(I64:XFD64,"&gt;"&amp;0)-1,I$1:XFD64,A64+1,FALSE))</f>
        <v>45</v>
      </c>
      <c r="F64" s="7">
        <f>IF(COUNTIF(I64:XFD64,"&gt;"&amp;0)=0,,HLOOKUP(COUNTIF(I64:XFD64,"&gt;"&amp;0)-MIN($F$1+1,COUNTIF(I64:XFD64,"&gt;"&amp;0)),I$1:XFD64,A64+1,FALSE))</f>
        <v>28</v>
      </c>
      <c r="G64" s="8">
        <f t="shared" si="8"/>
        <v>1.0995396540795817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</row>
    <row r="65" spans="1:32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Bosnia and Herzegovina</v>
      </c>
      <c r="D65" s="6">
        <f t="shared" si="7"/>
        <v>36</v>
      </c>
      <c r="E65" s="6">
        <f>IF(COUNTIF(I65:XFD65,"&gt;"&amp;0)=0,,HLOOKUP(COUNTIF(I65:XFD65,"&gt;"&amp;0)-1,I$1:XFD65,A65+1,FALSE))</f>
        <v>36</v>
      </c>
      <c r="F65" s="7">
        <f>IF(COUNTIF(I65:XFD65,"&gt;"&amp;0)=0,,HLOOKUP(COUNTIF(I65:XFD65,"&gt;"&amp;0)-MIN($F$1+1,COUNTIF(I65:XFD65,"&gt;"&amp;0)),I$1:XFD65,A65+1,FALSE))</f>
        <v>23</v>
      </c>
      <c r="G65" s="8">
        <f t="shared" si="8"/>
        <v>1.0937421095143891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</row>
    <row r="66" spans="1:32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San Marino</v>
      </c>
      <c r="D66" s="6">
        <f t="shared" si="7"/>
        <v>34</v>
      </c>
      <c r="E66" s="6">
        <f>IF(COUNTIF(I66:XFD66,"&gt;"&amp;0)=0,,HLOOKUP(COUNTIF(I66:XFD66,"&gt;"&amp;0)-1,I$1:XFD66,A66+1,FALSE))</f>
        <v>34</v>
      </c>
      <c r="F66" s="7">
        <f>IF(COUNTIF(I66:XFD66,"&gt;"&amp;0)=0,,HLOOKUP(COUNTIF(I66:XFD66,"&gt;"&amp;0)-MIN($F$1+1,COUNTIF(I66:XFD66,"&gt;"&amp;0)),I$1:XFD66,A66+1,FALSE))</f>
        <v>32</v>
      </c>
      <c r="G66" s="8">
        <f t="shared" si="8"/>
        <v>1.0121987292499426</v>
      </c>
      <c r="H66" s="13" t="s">
        <v>90</v>
      </c>
      <c r="I66" s="9">
        <v>11</v>
      </c>
      <c r="J66" s="9">
        <v>11</v>
      </c>
      <c r="K66" s="9">
        <v>14</v>
      </c>
      <c r="L66" s="9">
        <v>20</v>
      </c>
      <c r="M66" s="9">
        <v>20</v>
      </c>
      <c r="N66" s="9">
        <v>20</v>
      </c>
      <c r="O66" s="9">
        <v>21</v>
      </c>
      <c r="P66" s="9">
        <v>21</v>
      </c>
      <c r="Q66" s="9">
        <v>21</v>
      </c>
      <c r="R66" s="9">
        <v>21</v>
      </c>
      <c r="S66" s="9">
        <v>22</v>
      </c>
      <c r="T66" s="9">
        <v>22</v>
      </c>
      <c r="U66" s="9">
        <v>25</v>
      </c>
      <c r="V66" s="9">
        <v>26</v>
      </c>
      <c r="W66" s="9">
        <v>26</v>
      </c>
      <c r="X66" s="9">
        <v>30</v>
      </c>
      <c r="Y66" s="9">
        <v>30</v>
      </c>
      <c r="Z66" s="9">
        <v>32</v>
      </c>
      <c r="AA66" s="9">
        <v>32</v>
      </c>
      <c r="AB66" s="9">
        <v>32</v>
      </c>
      <c r="AC66" s="9">
        <v>34</v>
      </c>
      <c r="AD66" s="9">
        <v>34</v>
      </c>
      <c r="AE66" s="9">
        <v>34</v>
      </c>
      <c r="AF66" s="9">
        <v>34</v>
      </c>
    </row>
    <row r="67" spans="1:32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Thailand</v>
      </c>
      <c r="D67" s="6">
        <f t="shared" si="7"/>
        <v>33</v>
      </c>
      <c r="E67" s="6">
        <f>IF(COUNTIF(I67:XFD67,"&gt;"&amp;0)=0,,HLOOKUP(COUNTIF(I67:XFD67,"&gt;"&amp;0)-1,I$1:XFD67,A67+1,FALSE))</f>
        <v>33</v>
      </c>
      <c r="F67" s="7">
        <f>IF(COUNTIF(I67:XFD67,"&gt;"&amp;0)=0,,HLOOKUP(COUNTIF(I67:XFD67,"&gt;"&amp;0)-MIN($F$1+1,COUNTIF(I67:XFD67,"&gt;"&amp;0)),I$1:XFD67,A67+1,FALSE))</f>
        <v>23</v>
      </c>
      <c r="G67" s="8">
        <f t="shared" si="8"/>
        <v>1.0748731655753287</v>
      </c>
      <c r="H67" s="13" t="s">
        <v>35</v>
      </c>
      <c r="I67" s="9">
        <v>9</v>
      </c>
      <c r="J67" s="9">
        <v>10</v>
      </c>
      <c r="K67" s="9">
        <v>12</v>
      </c>
      <c r="L67" s="9">
        <v>15</v>
      </c>
      <c r="M67" s="9">
        <v>19</v>
      </c>
      <c r="N67" s="9">
        <v>20</v>
      </c>
      <c r="O67" s="9">
        <v>23</v>
      </c>
      <c r="P67" s="9">
        <v>26</v>
      </c>
      <c r="Q67" s="9">
        <v>27</v>
      </c>
      <c r="R67" s="9">
        <v>30</v>
      </c>
      <c r="S67" s="9">
        <v>32</v>
      </c>
      <c r="T67" s="9">
        <v>33</v>
      </c>
    </row>
    <row r="68" spans="1:32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North Macedonia</v>
      </c>
      <c r="D68" s="6">
        <f t="shared" si="7"/>
        <v>32</v>
      </c>
      <c r="E68" s="6">
        <f>IF(COUNTIF(I68:XFD68,"&gt;"&amp;0)=0,,HLOOKUP(COUNTIF(I68:XFD68,"&gt;"&amp;0)-1,I$1:XFD68,A68+1,FALSE))</f>
        <v>32</v>
      </c>
      <c r="F68" s="7">
        <f>IF(COUNTIF(I68:XFD68,"&gt;"&amp;0)=0,,HLOOKUP(COUNTIF(I68:XFD68,"&gt;"&amp;0)-MIN($F$1+1,COUNTIF(I68:XFD68,"&gt;"&amp;0)),I$1:XFD68,A68+1,FALSE))</f>
        <v>18</v>
      </c>
      <c r="G68" s="8">
        <f t="shared" si="8"/>
        <v>1.1219551454461996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</row>
    <row r="69" spans="1:32" x14ac:dyDescent="0.25">
      <c r="A69" s="9">
        <f t="shared" ref="A69:A132" si="9">A68+1</f>
        <v>68</v>
      </c>
      <c r="B69" s="9">
        <f t="array" ref="B69">IF(C69="",0,IF(OR(C69=Country_Comparison!$S$19:$S$38),1,0))</f>
        <v>0</v>
      </c>
      <c r="C69" s="9" t="str">
        <f t="shared" si="6"/>
        <v>Moldova</v>
      </c>
      <c r="D69" s="6">
        <f t="shared" si="7"/>
        <v>29</v>
      </c>
      <c r="E69" s="6">
        <f>IF(COUNTIF(I69:XFD69,"&gt;"&amp;0)=0,,HLOOKUP(COUNTIF(I69:XFD69,"&gt;"&amp;0)-1,I$1:XFD69,A69+1,FALSE))</f>
        <v>29</v>
      </c>
      <c r="F69" s="7">
        <f>IF(COUNTIF(I69:XFD69,"&gt;"&amp;0)=0,,HLOOKUP(COUNTIF(I69:XFD69,"&gt;"&amp;0)-MIN($F$1+1,COUNTIF(I69:XFD69,"&gt;"&amp;0)),I$1:XFD69,A69+1,FALSE))</f>
        <v>15</v>
      </c>
      <c r="G69" s="8">
        <f t="shared" si="8"/>
        <v>1.1409361684229278</v>
      </c>
      <c r="H69" s="13" t="s">
        <v>345</v>
      </c>
      <c r="I69" s="9">
        <v>8</v>
      </c>
      <c r="J69" s="9">
        <v>12</v>
      </c>
      <c r="K69" s="9">
        <v>15</v>
      </c>
      <c r="L69" s="9">
        <v>19</v>
      </c>
      <c r="M69" s="9">
        <v>22</v>
      </c>
      <c r="N69" s="9">
        <v>27</v>
      </c>
      <c r="O69" s="9">
        <v>29</v>
      </c>
      <c r="P69" s="9">
        <v>29</v>
      </c>
    </row>
    <row r="70" spans="1:32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Bangladesh</v>
      </c>
      <c r="D70" s="6">
        <f t="shared" ref="D70:D133" si="11">MAX(I70:CL70)</f>
        <v>27</v>
      </c>
      <c r="E70" s="6">
        <f>IF(COUNTIF(I70:XFD70,"&gt;"&amp;0)=0,,HLOOKUP(COUNTIF(I70:XFD70,"&gt;"&amp;0)-1,I$1:XFD70,A70+1,FALSE))</f>
        <v>27</v>
      </c>
      <c r="F70" s="7">
        <f>IF(COUNTIF(I70:XFD70,"&gt;"&amp;0)=0,,HLOOKUP(COUNTIF(I70:XFD70,"&gt;"&amp;0)-MIN($F$1+1,COUNTIF(I70:XFD70,"&gt;"&amp;0)),I$1:XFD70,A70+1,FALSE))</f>
        <v>9</v>
      </c>
      <c r="G70" s="8">
        <f t="shared" ref="G70:G133" si="12">IF(COUNTIF(I70:XFD70,"&gt;"&amp;0)=0,,(E70/F70)^(1/MIN(COUNTIF(I70:XFD70,"&gt;"&amp;0)-1,$F$1)))</f>
        <v>1.2457309396155174</v>
      </c>
      <c r="H70" s="13" t="s">
        <v>202</v>
      </c>
      <c r="I70" s="9">
        <v>8</v>
      </c>
      <c r="J70" s="9">
        <v>9</v>
      </c>
      <c r="K70" s="9">
        <v>12</v>
      </c>
      <c r="L70" s="9">
        <v>17</v>
      </c>
      <c r="M70" s="9">
        <v>20</v>
      </c>
      <c r="N70" s="9">
        <v>21</v>
      </c>
      <c r="O70" s="9">
        <v>27</v>
      </c>
    </row>
    <row r="71" spans="1:32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Andorra</v>
      </c>
      <c r="D71" s="6">
        <f t="shared" si="11"/>
        <v>26</v>
      </c>
      <c r="E71" s="6">
        <f>IF(COUNTIF(I71:XFD71,"&gt;"&amp;0)=0,,HLOOKUP(COUNTIF(I71:XFD71,"&gt;"&amp;0)-1,I$1:XFD71,A71+1,FALSE))</f>
        <v>26</v>
      </c>
      <c r="F71" s="7">
        <f>IF(COUNTIF(I71:XFD71,"&gt;"&amp;0)=0,,HLOOKUP(COUNTIF(I71:XFD71,"&gt;"&amp;0)-MIN($F$1+1,COUNTIF(I71:XFD71,"&gt;"&amp;0)),I$1:XFD71,A71+1,FALSE))</f>
        <v>18</v>
      </c>
      <c r="G71" s="8">
        <f t="shared" si="12"/>
        <v>1.0763169225148108</v>
      </c>
      <c r="H71" s="13" t="s">
        <v>109</v>
      </c>
      <c r="I71" s="9">
        <v>8</v>
      </c>
      <c r="J71" s="9">
        <v>12</v>
      </c>
      <c r="K71" s="9">
        <v>14</v>
      </c>
      <c r="L71" s="9">
        <v>15</v>
      </c>
      <c r="M71" s="9">
        <v>16</v>
      </c>
      <c r="N71" s="9">
        <v>17</v>
      </c>
      <c r="O71" s="9">
        <v>18</v>
      </c>
      <c r="P71" s="9">
        <v>21</v>
      </c>
      <c r="Q71" s="9">
        <v>22</v>
      </c>
      <c r="R71" s="9">
        <v>23</v>
      </c>
      <c r="S71" s="9">
        <v>25</v>
      </c>
      <c r="T71" s="9">
        <v>26</v>
      </c>
    </row>
    <row r="72" spans="1:32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Bulgaria</v>
      </c>
      <c r="D72" s="6">
        <f t="shared" si="11"/>
        <v>25</v>
      </c>
      <c r="E72" s="6">
        <f>IF(COUNTIF(I72:XFD72,"&gt;"&amp;0)=0,,HLOOKUP(COUNTIF(I72:XFD72,"&gt;"&amp;0)-1,I$1:XFD72,A72+1,FALSE))</f>
        <v>25</v>
      </c>
      <c r="F72" s="7">
        <f>IF(COUNTIF(I72:XFD72,"&gt;"&amp;0)=0,,HLOOKUP(COUNTIF(I72:XFD72,"&gt;"&amp;0)-MIN($F$1+1,COUNTIF(I72:XFD72,"&gt;"&amp;0)),I$1:XFD72,A72+1,FALSE))</f>
        <v>20</v>
      </c>
      <c r="G72" s="8">
        <f t="shared" si="12"/>
        <v>1.0456395525912732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</row>
    <row r="73" spans="1:32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Tunisia</v>
      </c>
      <c r="D73" s="6">
        <f t="shared" si="11"/>
        <v>25</v>
      </c>
      <c r="E73" s="6">
        <f>IF(COUNTIF(I73:XFD73,"&gt;"&amp;0)=0,,HLOOKUP(COUNTIF(I73:XFD73,"&gt;"&amp;0)-1,I$1:XFD73,A73+1,FALSE))</f>
        <v>25</v>
      </c>
      <c r="F73" s="7">
        <f>IF(COUNTIF(I73:XFD73,"&gt;"&amp;0)=0,,HLOOKUP(COUNTIF(I73:XFD73,"&gt;"&amp;0)-MIN($F$1+1,COUNTIF(I73:XFD73,"&gt;"&amp;0)),I$1:XFD73,A73+1,FALSE))</f>
        <v>22</v>
      </c>
      <c r="G73" s="8">
        <f t="shared" si="12"/>
        <v>1.0258963049102341</v>
      </c>
      <c r="H73" s="13" t="s">
        <v>138</v>
      </c>
      <c r="I73" s="9">
        <v>8</v>
      </c>
      <c r="J73" s="9">
        <v>8</v>
      </c>
      <c r="K73" s="9">
        <v>8</v>
      </c>
      <c r="L73" s="9">
        <v>10</v>
      </c>
      <c r="M73" s="9">
        <v>12</v>
      </c>
      <c r="N73" s="9">
        <v>14</v>
      </c>
      <c r="O73" s="9">
        <v>18</v>
      </c>
      <c r="P73" s="9">
        <v>18</v>
      </c>
      <c r="Q73" s="9">
        <v>22</v>
      </c>
      <c r="R73" s="9">
        <v>22</v>
      </c>
      <c r="S73" s="9">
        <v>23</v>
      </c>
      <c r="T73" s="9">
        <v>24</v>
      </c>
      <c r="U73" s="9">
        <v>25</v>
      </c>
      <c r="V73" s="9">
        <v>25</v>
      </c>
    </row>
    <row r="74" spans="1:32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Estonia</v>
      </c>
      <c r="D74" s="6">
        <f t="shared" si="11"/>
        <v>24</v>
      </c>
      <c r="E74" s="6">
        <f>IF(COUNTIF(I74:XFD74,"&gt;"&amp;0)=0,,HLOOKUP(COUNTIF(I74:XFD74,"&gt;"&amp;0)-1,I$1:XFD74,A74+1,FALSE))</f>
        <v>24</v>
      </c>
      <c r="F74" s="7">
        <f>IF(COUNTIF(I74:XFD74,"&gt;"&amp;0)=0,,HLOOKUP(COUNTIF(I74:XFD74,"&gt;"&amp;0)-MIN($F$1+1,COUNTIF(I74:XFD74,"&gt;"&amp;0)),I$1:XFD74,A74+1,FALSE))</f>
        <v>15</v>
      </c>
      <c r="G74" s="8">
        <f t="shared" si="12"/>
        <v>1.0985605433061179</v>
      </c>
      <c r="H74" s="13" t="s">
        <v>88</v>
      </c>
      <c r="I74" s="9">
        <v>11</v>
      </c>
      <c r="J74" s="9">
        <v>12</v>
      </c>
      <c r="K74" s="9">
        <v>13</v>
      </c>
      <c r="L74" s="9">
        <v>15</v>
      </c>
      <c r="M74" s="9">
        <v>19</v>
      </c>
      <c r="N74" s="9">
        <v>21</v>
      </c>
      <c r="O74" s="9">
        <v>24</v>
      </c>
      <c r="P74" s="9">
        <v>24</v>
      </c>
      <c r="Q74" s="9">
        <v>24</v>
      </c>
    </row>
    <row r="75" spans="1:32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South Africa</v>
      </c>
      <c r="D75" s="6">
        <f t="shared" si="11"/>
        <v>24</v>
      </c>
      <c r="E75" s="6">
        <f>IF(COUNTIF(I75:XFD75,"&gt;"&amp;0)=0,,HLOOKUP(COUNTIF(I75:XFD75,"&gt;"&amp;0)-1,I$1:XFD75,A75+1,FALSE))</f>
        <v>24</v>
      </c>
      <c r="F75" s="7">
        <f>IF(COUNTIF(I75:XFD75,"&gt;"&amp;0)=0,,HLOOKUP(COUNTIF(I75:XFD75,"&gt;"&amp;0)-MIN($F$1+1,COUNTIF(I75:XFD75,"&gt;"&amp;0)),I$1:XFD75,A75+1,FALSE))</f>
        <v>11</v>
      </c>
      <c r="G75" s="8">
        <f t="shared" si="12"/>
        <v>1.168863268921301</v>
      </c>
      <c r="H75" s="13" t="s">
        <v>145</v>
      </c>
      <c r="I75" s="9">
        <v>9</v>
      </c>
      <c r="J75" s="9">
        <v>9</v>
      </c>
      <c r="K75" s="9">
        <v>11</v>
      </c>
      <c r="L75" s="9">
        <v>12</v>
      </c>
      <c r="M75" s="9">
        <v>13</v>
      </c>
      <c r="N75" s="9">
        <v>18</v>
      </c>
      <c r="O75" s="9">
        <v>18</v>
      </c>
      <c r="P75" s="9">
        <v>24</v>
      </c>
    </row>
    <row r="76" spans="1:32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Burkina Faso</v>
      </c>
      <c r="D76" s="6">
        <f t="shared" si="11"/>
        <v>24</v>
      </c>
      <c r="E76" s="6">
        <f>IF(COUNTIF(I76:XFD76,"&gt;"&amp;0)=0,,HLOOKUP(COUNTIF(I76:XFD76,"&gt;"&amp;0)-1,I$1:XFD76,A76+1,FALSE))</f>
        <v>24</v>
      </c>
      <c r="F76" s="7">
        <f>IF(COUNTIF(I76:XFD76,"&gt;"&amp;0)=0,,HLOOKUP(COUNTIF(I76:XFD76,"&gt;"&amp;0)-MIN($F$1+1,COUNTIF(I76:XFD76,"&gt;"&amp;0)),I$1:XFD76,A76+1,FALSE))</f>
        <v>17</v>
      </c>
      <c r="G76" s="8">
        <f t="shared" si="12"/>
        <v>1.071402027941007</v>
      </c>
      <c r="H76" s="13" t="s">
        <v>279</v>
      </c>
      <c r="I76" s="9">
        <v>9</v>
      </c>
      <c r="J76" s="9">
        <v>11</v>
      </c>
      <c r="K76" s="9">
        <v>12</v>
      </c>
      <c r="L76" s="9">
        <v>12</v>
      </c>
      <c r="M76" s="9">
        <v>14</v>
      </c>
      <c r="N76" s="9">
        <v>16</v>
      </c>
      <c r="O76" s="9">
        <v>16</v>
      </c>
      <c r="P76" s="9">
        <v>16</v>
      </c>
      <c r="Q76" s="9">
        <v>16</v>
      </c>
      <c r="R76" s="9">
        <v>17</v>
      </c>
      <c r="S76" s="9">
        <v>18</v>
      </c>
      <c r="T76" s="9">
        <v>19</v>
      </c>
      <c r="U76" s="9">
        <v>23</v>
      </c>
      <c r="V76" s="9">
        <v>24</v>
      </c>
      <c r="W76" s="9">
        <v>24</v>
      </c>
    </row>
    <row r="77" spans="1:32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Albania</v>
      </c>
      <c r="D77" s="6">
        <f t="shared" si="11"/>
        <v>23</v>
      </c>
      <c r="E77" s="6">
        <f>IF(COUNTIF(I77:XFD77,"&gt;"&amp;0)=0,,HLOOKUP(COUNTIF(I77:XFD77,"&gt;"&amp;0)-1,I$1:XFD77,A77+1,FALSE))</f>
        <v>23</v>
      </c>
      <c r="F77" s="7">
        <f>IF(COUNTIF(I77:XFD77,"&gt;"&amp;0)=0,,HLOOKUP(COUNTIF(I77:XFD77,"&gt;"&amp;0)-MIN($F$1+1,COUNTIF(I77:XFD77,"&gt;"&amp;0)),I$1:XFD77,A77+1,FALSE))</f>
        <v>20</v>
      </c>
      <c r="G77" s="8">
        <f t="shared" si="12"/>
        <v>1.0283467221002136</v>
      </c>
      <c r="H77" s="13" t="s">
        <v>230</v>
      </c>
      <c r="I77" s="9">
        <v>8</v>
      </c>
      <c r="J77" s="9">
        <v>10</v>
      </c>
      <c r="K77" s="9">
        <v>10</v>
      </c>
      <c r="L77" s="9">
        <v>11</v>
      </c>
      <c r="M77" s="9">
        <v>15</v>
      </c>
      <c r="N77" s="9">
        <v>15</v>
      </c>
      <c r="O77" s="9">
        <v>16</v>
      </c>
      <c r="P77" s="9">
        <v>17</v>
      </c>
      <c r="Q77" s="9">
        <v>20</v>
      </c>
      <c r="R77" s="9">
        <v>20</v>
      </c>
      <c r="S77" s="9">
        <v>21</v>
      </c>
      <c r="T77" s="9">
        <v>22</v>
      </c>
      <c r="U77" s="9">
        <v>22</v>
      </c>
      <c r="V77" s="9">
        <v>23</v>
      </c>
      <c r="W77" s="9">
        <v>23</v>
      </c>
    </row>
    <row r="78" spans="1:32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Honduras</v>
      </c>
      <c r="D78" s="6">
        <f t="shared" si="11"/>
        <v>23</v>
      </c>
      <c r="E78" s="6">
        <f>IF(COUNTIF(I78:XFD78,"&gt;"&amp;0)=0,,HLOOKUP(COUNTIF(I78:XFD78,"&gt;"&amp;0)-1,I$1:XFD78,A78+1,FALSE))</f>
        <v>23</v>
      </c>
      <c r="F78" s="7">
        <f>IF(COUNTIF(I78:XFD78,"&gt;"&amp;0)=0,,HLOOKUP(COUNTIF(I78:XFD78,"&gt;"&amp;0)-MIN($F$1+1,COUNTIF(I78:XFD78,"&gt;"&amp;0)),I$1:XFD78,A78+1,FALSE))</f>
        <v>22</v>
      </c>
      <c r="G78" s="8">
        <f t="shared" si="12"/>
        <v>1.0089299890719963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</row>
    <row r="79" spans="1:32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Lithuania</v>
      </c>
      <c r="D79" s="6">
        <f t="shared" si="11"/>
        <v>22</v>
      </c>
      <c r="E79" s="6">
        <f>IF(COUNTIF(I79:XFD79,"&gt;"&amp;0)=0,,HLOOKUP(COUNTIF(I79:XFD79,"&gt;"&amp;0)-1,I$1:XFD79,A79+1,FALSE))</f>
        <v>22</v>
      </c>
      <c r="F79" s="7">
        <f>IF(COUNTIF(I79:XFD79,"&gt;"&amp;0)=0,,HLOOKUP(COUNTIF(I79:XFD79,"&gt;"&amp;0)-MIN($F$1+1,COUNTIF(I79:XFD79,"&gt;"&amp;0)),I$1:XFD79,A79+1,FALSE))</f>
        <v>13</v>
      </c>
      <c r="G79" s="8">
        <f t="shared" si="12"/>
        <v>1.1109534595426207</v>
      </c>
      <c r="H79" s="13" t="s">
        <v>93</v>
      </c>
      <c r="I79" s="9">
        <v>8</v>
      </c>
      <c r="J79" s="9">
        <v>8</v>
      </c>
      <c r="K79" s="9">
        <v>9</v>
      </c>
      <c r="L79" s="9">
        <v>9</v>
      </c>
      <c r="M79" s="9">
        <v>11</v>
      </c>
      <c r="N79" s="9">
        <v>13</v>
      </c>
      <c r="O79" s="9">
        <v>15</v>
      </c>
      <c r="P79" s="9">
        <v>15</v>
      </c>
      <c r="Q79" s="9">
        <v>15</v>
      </c>
      <c r="R79" s="9">
        <v>16</v>
      </c>
      <c r="S79" s="9">
        <v>22</v>
      </c>
    </row>
    <row r="80" spans="1:32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Croatia</v>
      </c>
      <c r="D80" s="6">
        <f t="shared" si="11"/>
        <v>21</v>
      </c>
      <c r="E80" s="6">
        <f>IF(COUNTIF(I80:XFD80,"&gt;"&amp;0)=0,,HLOOKUP(COUNTIF(I80:XFD80,"&gt;"&amp;0)-1,I$1:XFD80,A80+1,FALSE))</f>
        <v>21</v>
      </c>
      <c r="F80" s="7">
        <f>IF(COUNTIF(I80:XFD80,"&gt;"&amp;0)=0,,HLOOKUP(COUNTIF(I80:XFD80,"&gt;"&amp;0)-MIN($F$1+1,COUNTIF(I80:XFD80,"&gt;"&amp;0)),I$1:XFD80,A80+1,FALSE))</f>
        <v>15</v>
      </c>
      <c r="G80" s="8">
        <f t="shared" si="12"/>
        <v>1.0696103757250688</v>
      </c>
      <c r="H80" s="13" t="s">
        <v>76</v>
      </c>
      <c r="I80" s="9">
        <v>8</v>
      </c>
      <c r="J80" s="9">
        <v>12</v>
      </c>
      <c r="K80" s="9">
        <v>15</v>
      </c>
      <c r="L80" s="9">
        <v>16</v>
      </c>
      <c r="M80" s="9">
        <v>18</v>
      </c>
      <c r="N80" s="9">
        <v>19</v>
      </c>
      <c r="O80" s="9">
        <v>20</v>
      </c>
      <c r="P80" s="9">
        <v>21</v>
      </c>
    </row>
    <row r="81" spans="1:23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Lebanon</v>
      </c>
      <c r="D81" s="6">
        <f t="shared" si="11"/>
        <v>20</v>
      </c>
      <c r="E81" s="6">
        <f>IF(COUNTIF(I81:XFD81,"&gt;"&amp;0)=0,,HLOOKUP(COUNTIF(I81:XFD81,"&gt;"&amp;0)-1,I$1:XFD81,A81+1,FALSE))</f>
        <v>20</v>
      </c>
      <c r="F81" s="7">
        <f>IF(COUNTIF(I81:XFD81,"&gt;"&amp;0)=0,,HLOOKUP(COUNTIF(I81:XFD81,"&gt;"&amp;0)-MIN($F$1+1,COUNTIF(I81:XFD81,"&gt;"&amp;0)),I$1:XFD81,A81+1,FALSE))</f>
        <v>18</v>
      </c>
      <c r="G81" s="8">
        <f t="shared" si="12"/>
        <v>1.0212956876001351</v>
      </c>
      <c r="H81" s="13" t="s">
        <v>67</v>
      </c>
      <c r="I81" s="9">
        <v>8</v>
      </c>
      <c r="J81" s="9">
        <v>8</v>
      </c>
      <c r="K81" s="9">
        <v>10</v>
      </c>
      <c r="L81" s="9">
        <v>11</v>
      </c>
      <c r="M81" s="9">
        <v>12</v>
      </c>
      <c r="N81" s="9">
        <v>14</v>
      </c>
      <c r="O81" s="9">
        <v>16</v>
      </c>
      <c r="P81" s="9">
        <v>17</v>
      </c>
      <c r="Q81" s="9">
        <v>17</v>
      </c>
      <c r="R81" s="9">
        <v>18</v>
      </c>
      <c r="S81" s="9">
        <v>19</v>
      </c>
      <c r="T81" s="9">
        <v>19</v>
      </c>
      <c r="U81" s="9">
        <v>19</v>
      </c>
      <c r="V81" s="9">
        <v>19</v>
      </c>
      <c r="W81" s="9">
        <v>20</v>
      </c>
    </row>
    <row r="82" spans="1:23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Congo (Kinshasa)</v>
      </c>
      <c r="D82" s="6">
        <f t="shared" si="11"/>
        <v>20</v>
      </c>
      <c r="E82" s="6">
        <f>IF(COUNTIF(I82:XFD82,"&gt;"&amp;0)=0,,HLOOKUP(COUNTIF(I82:XFD82,"&gt;"&amp;0)-1,I$1:XFD82,A82+1,FALSE))</f>
        <v>20</v>
      </c>
      <c r="F82" s="7">
        <f>IF(COUNTIF(I82:XFD82,"&gt;"&amp;0)=0,,HLOOKUP(COUNTIF(I82:XFD82,"&gt;"&amp;0)-MIN($F$1+1,COUNTIF(I82:XFD82,"&gt;"&amp;0)),I$1:XFD82,A82+1,FALSE))</f>
        <v>18</v>
      </c>
      <c r="G82" s="8">
        <f t="shared" si="12"/>
        <v>1.0212956876001351</v>
      </c>
      <c r="H82" s="13" t="s">
        <v>351</v>
      </c>
      <c r="I82" s="9">
        <v>8</v>
      </c>
      <c r="J82" s="9">
        <v>8</v>
      </c>
      <c r="K82" s="9">
        <v>9</v>
      </c>
      <c r="L82" s="9">
        <v>13</v>
      </c>
      <c r="M82" s="9">
        <v>13</v>
      </c>
      <c r="N82" s="9">
        <v>18</v>
      </c>
      <c r="O82" s="9">
        <v>18</v>
      </c>
      <c r="P82" s="9">
        <v>18</v>
      </c>
      <c r="Q82" s="9">
        <v>18</v>
      </c>
      <c r="R82" s="9">
        <v>18</v>
      </c>
      <c r="S82" s="9">
        <v>18</v>
      </c>
      <c r="T82" s="9">
        <v>20</v>
      </c>
    </row>
    <row r="83" spans="1:23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Belarus</v>
      </c>
      <c r="D83" s="6">
        <f t="shared" si="11"/>
        <v>19</v>
      </c>
      <c r="E83" s="6">
        <f>IF(COUNTIF(I83:XFD83,"&gt;"&amp;0)=0,,HLOOKUP(COUNTIF(I83:XFD83,"&gt;"&amp;0)-1,I$1:XFD83,A83+1,FALSE))</f>
        <v>19</v>
      </c>
      <c r="F83" s="7">
        <f>IF(COUNTIF(I83:XFD83,"&gt;"&amp;0)=0,,HLOOKUP(COUNTIF(I83:XFD83,"&gt;"&amp;0)-MIN($F$1+1,COUNTIF(I83:XFD83,"&gt;"&amp;0)),I$1:XFD83,A83+1,FALSE))</f>
        <v>8</v>
      </c>
      <c r="G83" s="8">
        <f t="shared" si="12"/>
        <v>1.1888654957871243</v>
      </c>
      <c r="H83" s="13" t="s">
        <v>91</v>
      </c>
      <c r="I83" s="9">
        <v>8</v>
      </c>
      <c r="J83" s="9">
        <v>13</v>
      </c>
      <c r="K83" s="9">
        <v>13</v>
      </c>
      <c r="L83" s="9">
        <v>13</v>
      </c>
      <c r="M83" s="9">
        <v>16</v>
      </c>
      <c r="N83" s="9">
        <v>19</v>
      </c>
    </row>
    <row r="84" spans="1:23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Bolivia</v>
      </c>
      <c r="D84" s="6">
        <f t="shared" si="11"/>
        <v>19</v>
      </c>
      <c r="E84" s="6">
        <f>IF(COUNTIF(I84:XFD84,"&gt;"&amp;0)=0,,HLOOKUP(COUNTIF(I84:XFD84,"&gt;"&amp;0)-1,I$1:XFD84,A84+1,FALSE))</f>
        <v>19</v>
      </c>
      <c r="F84" s="7">
        <f>IF(COUNTIF(I84:XFD84,"&gt;"&amp;0)=0,,HLOOKUP(COUNTIF(I84:XFD84,"&gt;"&amp;0)-MIN($F$1+1,COUNTIF(I84:XFD84,"&gt;"&amp;0)),I$1:XFD84,A84+1,FALSE))</f>
        <v>10</v>
      </c>
      <c r="G84" s="8">
        <f t="shared" si="12"/>
        <v>1.1369744888101381</v>
      </c>
      <c r="H84" s="13" t="s">
        <v>346</v>
      </c>
      <c r="I84" s="9">
        <v>8</v>
      </c>
      <c r="J84" s="9">
        <v>9</v>
      </c>
      <c r="K84" s="9">
        <v>10</v>
      </c>
      <c r="L84" s="9">
        <v>10</v>
      </c>
      <c r="M84" s="9">
        <v>11</v>
      </c>
      <c r="N84" s="9">
        <v>14</v>
      </c>
      <c r="O84" s="9">
        <v>15</v>
      </c>
      <c r="P84" s="9">
        <v>18</v>
      </c>
      <c r="Q84" s="9">
        <v>19</v>
      </c>
    </row>
    <row r="85" spans="1:23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United Arab Emirates</v>
      </c>
      <c r="D85" s="6">
        <f t="shared" si="11"/>
        <v>16</v>
      </c>
      <c r="E85" s="6">
        <f>IF(COUNTIF(I85:XFD85,"&gt;"&amp;0)=0,,HLOOKUP(COUNTIF(I85:XFD85,"&gt;"&amp;0)-1,I$1:XFD85,A85+1,FALSE))</f>
        <v>16</v>
      </c>
      <c r="F85" s="7">
        <f>IF(COUNTIF(I85:XFD85,"&gt;"&amp;0)=0,,HLOOKUP(COUNTIF(I85:XFD85,"&gt;"&amp;0)-MIN($F$1+1,COUNTIF(I85:XFD85,"&gt;"&amp;0)),I$1:XFD85,A85+1,FALSE))</f>
        <v>10</v>
      </c>
      <c r="G85" s="8">
        <f t="shared" si="12"/>
        <v>1.0985605433061179</v>
      </c>
      <c r="H85" s="13" t="s">
        <v>55</v>
      </c>
      <c r="I85" s="9">
        <v>8</v>
      </c>
      <c r="J85" s="9">
        <v>8</v>
      </c>
      <c r="K85" s="9">
        <v>9</v>
      </c>
      <c r="L85" s="9">
        <v>10</v>
      </c>
      <c r="M85" s="9">
        <v>10</v>
      </c>
      <c r="N85" s="9">
        <v>11</v>
      </c>
      <c r="O85" s="9">
        <v>12</v>
      </c>
      <c r="P85" s="9">
        <v>12</v>
      </c>
      <c r="Q85" s="9">
        <v>14</v>
      </c>
      <c r="R85" s="9">
        <v>16</v>
      </c>
    </row>
    <row r="86" spans="1:23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Afghanistan</v>
      </c>
      <c r="D86" s="6">
        <f t="shared" si="11"/>
        <v>15</v>
      </c>
      <c r="E86" s="6">
        <f>IF(COUNTIF(I86:XFD86,"&gt;"&amp;0)=0,,HLOOKUP(COUNTIF(I86:XFD86,"&gt;"&amp;0)-1,I$1:XFD86,A86+1,FALSE))</f>
        <v>15</v>
      </c>
      <c r="F86" s="7">
        <f>IF(COUNTIF(I86:XFD86,"&gt;"&amp;0)=0,,HLOOKUP(COUNTIF(I86:XFD86,"&gt;"&amp;0)-MIN($F$1+1,COUNTIF(I86:XFD86,"&gt;"&amp;0)),I$1:XFD86,A86+1,FALSE))</f>
        <v>11</v>
      </c>
      <c r="G86" s="8">
        <f t="shared" si="12"/>
        <v>1.0806240864622092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</row>
    <row r="87" spans="1:23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>Cuba</v>
      </c>
      <c r="D87" s="6">
        <f t="shared" si="11"/>
        <v>15</v>
      </c>
      <c r="E87" s="6">
        <f>IF(COUNTIF(I87:XFD87,"&gt;"&amp;0)=0,,HLOOKUP(COUNTIF(I87:XFD87,"&gt;"&amp;0)-1,I$1:XFD87,A87+1,FALSE))</f>
        <v>15</v>
      </c>
      <c r="F87" s="7">
        <f>IF(COUNTIF(I87:XFD87,"&gt;"&amp;0)=0,,HLOOKUP(COUNTIF(I87:XFD87,"&gt;"&amp;0)-MIN($F$1+1,COUNTIF(I87:XFD87,"&gt;"&amp;0)),I$1:XFD87,A87+1,FALSE))</f>
        <v>8</v>
      </c>
      <c r="G87" s="8">
        <f t="shared" si="12"/>
        <v>1.1339665776330272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</row>
    <row r="88" spans="1:23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>Armenia</v>
      </c>
      <c r="D88" s="6">
        <f t="shared" si="11"/>
        <v>12</v>
      </c>
      <c r="E88" s="6">
        <f>IF(COUNTIF(I88:XFD88,"&gt;"&amp;0)=0,,HLOOKUP(COUNTIF(I88:XFD88,"&gt;"&amp;0)-1,I$1:XFD88,A88+1,FALSE))</f>
        <v>12</v>
      </c>
      <c r="F88" s="7">
        <f>IF(COUNTIF(I88:XFD88,"&gt;"&amp;0)=0,,HLOOKUP(COUNTIF(I88:XFD88,"&gt;"&amp;0)-MIN($F$1+1,COUNTIF(I88:XFD88,"&gt;"&amp;0)),I$1:XFD88,A88+1,FALSE))</f>
        <v>8</v>
      </c>
      <c r="G88" s="8">
        <f t="shared" si="12"/>
        <v>1.1066819197003217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</row>
    <row r="89" spans="1:23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>Cameroon</v>
      </c>
      <c r="D89" s="6">
        <f t="shared" si="11"/>
        <v>12</v>
      </c>
      <c r="E89" s="6">
        <f>IF(COUNTIF(I89:XFD89,"&gt;"&amp;0)=0,,HLOOKUP(COUNTIF(I89:XFD89,"&gt;"&amp;0)-1,I$1:XFD89,A89+1,FALSE))</f>
        <v>12</v>
      </c>
      <c r="F89" s="7">
        <f>IF(COUNTIF(I89:XFD89,"&gt;"&amp;0)=0,,HLOOKUP(COUNTIF(I89:XFD89,"&gt;"&amp;0)-MIN($F$1+1,COUNTIF(I89:XFD89,"&gt;"&amp;0)),I$1:XFD89,A89+1,FALSE))</f>
        <v>9</v>
      </c>
      <c r="G89" s="8">
        <f t="shared" si="12"/>
        <v>1.0592238410488122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</row>
    <row r="90" spans="1:23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>Cyprus</v>
      </c>
      <c r="D90" s="6">
        <f t="shared" si="11"/>
        <v>11</v>
      </c>
      <c r="E90" s="6">
        <f>IF(COUNTIF(I90:XFD90,"&gt;"&amp;0)=0,,HLOOKUP(COUNTIF(I90:XFD90,"&gt;"&amp;0)-1,I$1:XFD90,A90+1,FALSE))</f>
        <v>10</v>
      </c>
      <c r="F90" s="7">
        <f>IF(COUNTIF(I90:XFD90,"&gt;"&amp;0)=0,,HLOOKUP(COUNTIF(I90:XFD90,"&gt;"&amp;0)-MIN($F$1+1,COUNTIF(I90:XFD90,"&gt;"&amp;0)),I$1:XFD90,A90+1,FALSE))</f>
        <v>9</v>
      </c>
      <c r="G90" s="8">
        <f t="shared" si="12"/>
        <v>1.0212956876001351</v>
      </c>
      <c r="H90" s="13" t="s">
        <v>231</v>
      </c>
      <c r="I90" s="9">
        <v>8</v>
      </c>
      <c r="J90" s="9">
        <v>9</v>
      </c>
      <c r="K90" s="9">
        <v>10</v>
      </c>
      <c r="L90" s="9">
        <v>11</v>
      </c>
      <c r="M90" s="9">
        <v>11</v>
      </c>
      <c r="N90" s="9">
        <v>9</v>
      </c>
      <c r="O90" s="9">
        <v>9</v>
      </c>
      <c r="P90" s="9">
        <v>9</v>
      </c>
      <c r="Q90" s="9">
        <v>9</v>
      </c>
      <c r="R90" s="9">
        <v>10</v>
      </c>
      <c r="S90" s="9">
        <v>10</v>
      </c>
    </row>
    <row r="91" spans="1:23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>Azerbaijan</v>
      </c>
      <c r="D91" s="6">
        <f t="shared" si="11"/>
        <v>10</v>
      </c>
      <c r="E91" s="6">
        <f>IF(COUNTIF(I91:XFD91,"&gt;"&amp;0)=0,,HLOOKUP(COUNTIF(I91:XFD91,"&gt;"&amp;0)-1,I$1:XFD91,A91+1,FALSE))</f>
        <v>10</v>
      </c>
      <c r="F91" s="7">
        <f>IF(COUNTIF(I91:XFD91,"&gt;"&amp;0)=0,,HLOOKUP(COUNTIF(I91:XFD91,"&gt;"&amp;0)-MIN($F$1+1,COUNTIF(I91:XFD91,"&gt;"&amp;0)),I$1:XFD91,A91+1,FALSE))</f>
        <v>8</v>
      </c>
      <c r="G91" s="8">
        <f t="shared" si="12"/>
        <v>1.0772173450159419</v>
      </c>
      <c r="H91" s="13" t="s">
        <v>104</v>
      </c>
      <c r="I91" s="9">
        <v>8</v>
      </c>
      <c r="J91" s="9">
        <v>8</v>
      </c>
      <c r="K91" s="9">
        <v>9</v>
      </c>
      <c r="L91" s="9">
        <v>10</v>
      </c>
    </row>
    <row r="92" spans="1:23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>Kazakhstan</v>
      </c>
      <c r="D92" s="6">
        <f t="shared" si="11"/>
        <v>10</v>
      </c>
      <c r="E92" s="6">
        <f>IF(COUNTIF(I92:XFD92,"&gt;"&amp;0)=0,,HLOOKUP(COUNTIF(I92:XFD92,"&gt;"&amp;0)-1,I$1:XFD92,A92+1,FALSE))</f>
        <v>10</v>
      </c>
      <c r="F92" s="7">
        <f>IF(COUNTIF(I92:XFD92,"&gt;"&amp;0)=0,,HLOOKUP(COUNTIF(I92:XFD92,"&gt;"&amp;0)-MIN($F$1+1,COUNTIF(I92:XFD92,"&gt;"&amp;0)),I$1:XFD92,A92+1,FALSE))</f>
        <v>8</v>
      </c>
      <c r="G92" s="8">
        <f t="shared" si="12"/>
        <v>1.25</v>
      </c>
      <c r="H92" s="13" t="s">
        <v>413</v>
      </c>
      <c r="I92" s="9">
        <v>8</v>
      </c>
      <c r="J92" s="9">
        <v>10</v>
      </c>
    </row>
    <row r="93" spans="1:23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/>
      </c>
      <c r="D93" s="6">
        <f t="shared" si="11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2"/>
        <v>0</v>
      </c>
    </row>
    <row r="94" spans="1:23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/>
      </c>
      <c r="D94" s="6">
        <f t="shared" si="11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2"/>
        <v>0</v>
      </c>
    </row>
    <row r="95" spans="1:23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/>
      </c>
      <c r="D95" s="6">
        <f t="shared" si="11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2"/>
        <v>0</v>
      </c>
    </row>
    <row r="96" spans="1:23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/>
      </c>
      <c r="D96" s="6">
        <f t="shared" si="11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2"/>
        <v>0</v>
      </c>
    </row>
    <row r="97" spans="1:7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ref="A133:A196" si="13">A132+1</f>
        <v>132</v>
      </c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si="13"/>
        <v>133</v>
      </c>
      <c r="B134" s="9">
        <f t="array" ref="B134">IF(C134="",0,IF(OR(C134=Country_Comparison!$S$19:$S$38),1,0))</f>
        <v>0</v>
      </c>
      <c r="C134" s="9" t="str">
        <f t="shared" ref="C134:C197" si="14">IF(H134="","",H134)</f>
        <v/>
      </c>
      <c r="D134" s="6">
        <f t="shared" ref="D134:D197" si="15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IF(C135="",0,IF(OR(C135=Country_Comparison!$S$19:$S$38),1,0))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IF(C136="",0,IF(OR(C136=Country_Comparison!$S$19:$S$38),1,0))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IF(C137="",0,IF(OR(C137=Country_Comparison!$S$19:$S$38),1,0))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IF(C138="",0,IF(OR(C138=Country_Comparison!$S$19:$S$38),1,0))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IF(C139="",0,IF(OR(C139=Country_Comparison!$S$19:$S$38),1,0))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IF(C140="",0,IF(OR(C140=Country_Comparison!$S$19:$S$38),1,0))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IF(C141="",0,IF(OR(C141=Country_Comparison!$S$19:$S$38),1,0))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IF(C142="",0,IF(OR(C142=Country_Comparison!$S$19:$S$38),1,0))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IF(C143="",0,IF(OR(C143=Country_Comparison!$S$19:$S$38),1,0))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IF(C144="",0,IF(OR(C144=Country_Comparison!$S$19:$S$38),1,0))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IF(C145="",0,IF(OR(C145=Country_Comparison!$S$19:$S$38),1,0))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IF(C146="",0,IF(OR(C146=Country_Comparison!$S$19:$S$38),1,0))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IF(C147="",0,IF(OR(C147=Country_Comparison!$S$19:$S$38),1,0))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IF(C148="",0,IF(OR(C148=Country_Comparison!$S$19:$S$38),1,0))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IF(C149="",0,IF(OR(C149=Country_Comparison!$S$19:$S$38),1,0))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IF(C150="",0,IF(OR(C150=Country_Comparison!$S$19:$S$38),1,0))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IF(C151="",0,IF(OR(C151=Country_Comparison!$S$19:$S$38),1,0))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IF(C152="",0,IF(OR(C152=Country_Comparison!$S$19:$S$38),1,0))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IF(C153="",0,IF(OR(C153=Country_Comparison!$S$19:$S$38),1,0))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IF(C154="",0,IF(OR(C154=Country_Comparison!$S$19:$S$38),1,0))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IF(C155="",0,IF(OR(C155=Country_Comparison!$S$19:$S$38),1,0))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IF(C156="",0,IF(OR(C156=Country_Comparison!$S$19:$S$38),1,0))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IF(C157="",0,IF(OR(C157=Country_Comparison!$S$19:$S$38),1,0))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IF(C158="",0,IF(OR(C158=Country_Comparison!$S$19:$S$38),1,0))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IF(C159="",0,IF(OR(C159=Country_Comparison!$S$19:$S$38),1,0))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IF(C160="",0,IF(OR(C160=Country_Comparison!$S$19:$S$38),1,0))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IF(C161="",0,IF(OR(C161=Country_Comparison!$S$19:$S$38),1,0))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IF(C162="",0,IF(OR(C162=Country_Comparison!$S$19:$S$38),1,0))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IF(C163="",0,IF(OR(C163=Country_Comparison!$S$19:$S$38),1,0))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IF(C164="",0,IF(OR(C164=Country_Comparison!$S$19:$S$38),1,0))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IF(C165="",0,IF(OR(C165=Country_Comparison!$S$19:$S$38),1,0))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IF(C166="",0,IF(OR(C166=Country_Comparison!$S$19:$S$38),1,0))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IF(C167="",0,IF(OR(C167=Country_Comparison!$S$19:$S$38),1,0))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IF(C168="",0,IF(OR(C168=Country_Comparison!$S$19:$S$38),1,0))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IF(C169="",0,IF(OR(C169=Country_Comparison!$S$19:$S$38),1,0))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IF(C170="",0,IF(OR(C170=Country_Comparison!$S$19:$S$38),1,0))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IF(C171="",0,IF(OR(C171=Country_Comparison!$S$19:$S$38),1,0))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IF(C172="",0,IF(OR(C172=Country_Comparison!$S$19:$S$38),1,0))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IF(C173="",0,IF(OR(C173=Country_Comparison!$S$19:$S$38),1,0))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IF(C174="",0,IF(OR(C174=Country_Comparison!$S$19:$S$38),1,0))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IF(C175="",0,IF(OR(C175=Country_Comparison!$S$19:$S$38),1,0))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IF(C176="",0,IF(OR(C176=Country_Comparison!$S$19:$S$38),1,0))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IF(C177="",0,IF(OR(C177=Country_Comparison!$S$19:$S$38),1,0))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IF(C178="",0,IF(OR(C178=Country_Comparison!$S$19:$S$38),1,0))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IF(C179="",0,IF(OR(C179=Country_Comparison!$S$19:$S$38),1,0))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IF(C180="",0,IF(OR(C180=Country_Comparison!$S$19:$S$38),1,0))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IF(C181="",0,IF(OR(C181=Country_Comparison!$S$19:$S$38),1,0))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IF(C182="",0,IF(OR(C182=Country_Comparison!$S$19:$S$38),1,0))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IF(C183="",0,IF(OR(C183=Country_Comparison!$S$19:$S$38),1,0))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IF(C184="",0,IF(OR(C184=Country_Comparison!$S$19:$S$38),1,0))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IF(C185="",0,IF(OR(C185=Country_Comparison!$S$19:$S$38),1,0))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IF(C186="",0,IF(OR(C186=Country_Comparison!$S$19:$S$38),1,0))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IF(C187="",0,IF(OR(C187=Country_Comparison!$S$19:$S$38),1,0))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IF(C188="",0,IF(OR(C188=Country_Comparison!$S$19:$S$38),1,0))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IF(C189="",0,IF(OR(C189=Country_Comparison!$S$19:$S$38),1,0))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IF(C190="",0,IF(OR(C190=Country_Comparison!$S$19:$S$38),1,0))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IF(C191="",0,IF(OR(C191=Country_Comparison!$S$19:$S$38),1,0))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IF(C192="",0,IF(OR(C192=Country_Comparison!$S$19:$S$38),1,0))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IF(C193="",0,IF(OR(C193=Country_Comparison!$S$19:$S$38),1,0))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IF(C194="",0,IF(OR(C194=Country_Comparison!$S$19:$S$38),1,0))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IF(C195="",0,IF(OR(C195=Country_Comparison!$S$19:$S$38),1,0))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IF(C196="",0,IF(OR(C196=Country_Comparison!$S$19:$S$38),1,0))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ref="A197:A200" si="17">A196+1</f>
        <v>196</v>
      </c>
      <c r="B197" s="9">
        <f t="array" ref="B197">IF(C197="",0,IF(OR(C197=Country_Comparison!$S$19:$S$38),1,0))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si="17"/>
        <v>197</v>
      </c>
      <c r="B198" s="9">
        <f t="array" ref="B198">IF(C198="",0,IF(OR(C198=Country_Comparison!$S$19:$S$38),1,0))</f>
        <v>0</v>
      </c>
      <c r="C198" s="9" t="str">
        <f t="shared" ref="C198:C200" si="18">IF(H198="","",H198)</f>
        <v/>
      </c>
      <c r="D198" s="6">
        <f t="shared" ref="D198:D200" si="19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IF(C199="",0,IF(OR(C199=Country_Comparison!$S$19:$S$38),1,0))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IF(C200="",0,IF(OR(C200=Country_Comparison!$S$19:$S$38),1,0))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56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568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569</v>
      </c>
      <c r="P1" s="52" t="s">
        <v>570</v>
      </c>
      <c r="Q1" s="52" t="s">
        <v>604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82941</v>
      </c>
      <c r="G2" s="41">
        <f>MAX(CumulativeDead!2:2)</f>
        <v>3340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4.0269589226076367E-2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605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147577</v>
      </c>
      <c r="G3" s="41">
        <f>MAX(CumulativeDead!3:3)</f>
        <v>18849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0.12772315469212683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606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68192</v>
      </c>
      <c r="G4" s="41">
        <f>MAX(CumulativeDead!4:4)</f>
        <v>4232</v>
      </c>
      <c r="J4" s="41">
        <v>83992949</v>
      </c>
      <c r="K4" s="52">
        <v>0</v>
      </c>
      <c r="L4" s="41">
        <v>0</v>
      </c>
      <c r="M4" s="69">
        <f t="shared" si="0"/>
        <v>6.2060065696855939E-2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607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10450</v>
      </c>
      <c r="G5" s="41">
        <f>MAX(CumulativeDead!5:5)</f>
        <v>208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1.9904306220095695E-2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605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158273</v>
      </c>
      <c r="G6" s="41">
        <f>MAX(CumulativeDead!6:6)</f>
        <v>16081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0.1016029265888686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606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122171</v>
      </c>
      <c r="G7" s="41">
        <f>MAX(CumulativeDead!7:7)</f>
        <v>2767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2.2648582724214422E-2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606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125931</v>
      </c>
      <c r="G8" s="41">
        <f>MAX(CumulativeDead!8:8)</f>
        <v>13215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0.10493841865783643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606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496535</v>
      </c>
      <c r="G9" s="41">
        <f>MAX(CumulativeDead!9:9)</f>
        <v>18586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3.7431399599222613E-2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608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24551</v>
      </c>
      <c r="G10" s="41">
        <f>MAX(CumulativeDead!10:10)</f>
        <v>1002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4.0813001507066925E-2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606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6314</v>
      </c>
      <c r="G11" s="41">
        <f>MAX(CumulativeDead!11:11)</f>
        <v>113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1.789673740893253E-2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606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9685</v>
      </c>
      <c r="G12" s="41">
        <f>MAX(CumulativeDead!12:12)</f>
        <v>870</v>
      </c>
      <c r="J12" s="41">
        <v>10099265</v>
      </c>
      <c r="K12" s="52">
        <v>5.8</v>
      </c>
      <c r="L12" s="41">
        <v>585.75736999999992</v>
      </c>
      <c r="M12" s="69">
        <f t="shared" si="0"/>
        <v>8.9829633453794522E-2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606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6014</v>
      </c>
      <c r="G13" s="41">
        <f>MAX(CumulativeDead!13:13)</f>
        <v>247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4.1070834718989029E-2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606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23249</v>
      </c>
      <c r="G14" s="41">
        <f>MAX(CumulativeDead!14:14)</f>
        <v>2520</v>
      </c>
      <c r="J14" s="41">
        <v>17134872</v>
      </c>
      <c r="K14" s="52">
        <v>0</v>
      </c>
      <c r="L14" s="41">
        <v>0</v>
      </c>
      <c r="M14" s="69">
        <f t="shared" si="0"/>
        <v>0.1083917587853241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606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74605</v>
      </c>
      <c r="G15" s="41">
        <f>MAX(CumulativeDead!15:15)</f>
        <v>8974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0.12028684404530528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606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5530</v>
      </c>
      <c r="G16" s="41">
        <f>MAX(CumulativeDead!16:16)</f>
        <v>99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1.790235081374322E-2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605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26667</v>
      </c>
      <c r="G18" s="41">
        <f>MAX(CumulativeDead!18:18)</f>
        <v>3019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0.11321108486143923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606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13555</v>
      </c>
      <c r="G19" s="41">
        <f>MAX(CumulativeDead!19:19)</f>
        <v>319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2.3533751383253414E-2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606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2512</v>
      </c>
      <c r="G20" s="41">
        <f>MAX(CumulativeDead!20:20)</f>
        <v>6</v>
      </c>
      <c r="J20" s="41">
        <v>2881053</v>
      </c>
      <c r="K20" s="52">
        <v>0</v>
      </c>
      <c r="L20" s="41">
        <v>0</v>
      </c>
      <c r="M20" s="69">
        <f t="shared" si="0"/>
        <v>2.3885350318471337E-3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607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6215</v>
      </c>
      <c r="G21" s="41">
        <f>MAX(CumulativeDead!21:21)</f>
        <v>54</v>
      </c>
      <c r="J21" s="41">
        <v>25499884</v>
      </c>
      <c r="K21" s="52">
        <v>0</v>
      </c>
      <c r="L21" s="41">
        <v>0</v>
      </c>
      <c r="M21" s="69">
        <f t="shared" si="0"/>
        <v>8.6886564762670964E-3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611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2108</v>
      </c>
      <c r="G22" s="41">
        <f>MAX(CumulativeDead!22:22)</f>
        <v>7</v>
      </c>
      <c r="J22" s="41">
        <v>5850342</v>
      </c>
      <c r="K22" s="52">
        <v>0</v>
      </c>
      <c r="L22" s="41">
        <v>0</v>
      </c>
      <c r="M22" s="69">
        <f t="shared" si="0"/>
        <v>3.3206831119544592E-3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605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4346</v>
      </c>
      <c r="G23" s="41">
        <f>MAX(CumulativeDead!23:23)</f>
        <v>70</v>
      </c>
      <c r="J23" s="41">
        <v>32365999</v>
      </c>
      <c r="K23" s="52">
        <v>0</v>
      </c>
      <c r="L23" s="41">
        <v>0</v>
      </c>
      <c r="M23" s="69">
        <f t="shared" si="0"/>
        <v>1.6106764841233318E-2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605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22059</v>
      </c>
      <c r="G24" s="41">
        <f>MAX(CumulativeDead!24:24)</f>
        <v>557</v>
      </c>
      <c r="J24" s="41">
        <v>37742154</v>
      </c>
      <c r="K24" s="52">
        <v>0</v>
      </c>
      <c r="L24" s="41">
        <v>0</v>
      </c>
      <c r="M24" s="69">
        <f t="shared" si="0"/>
        <v>2.5250464662949362E-2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608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2011</v>
      </c>
      <c r="G25" s="41">
        <f>MAX(CumulativeDead!25:25)</f>
        <v>92</v>
      </c>
      <c r="J25" s="41">
        <v>10423054</v>
      </c>
      <c r="K25" s="52">
        <v>6</v>
      </c>
      <c r="L25" s="41">
        <v>625.38324</v>
      </c>
      <c r="M25" s="69">
        <f t="shared" si="0"/>
        <v>4.5748383888612631E-2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606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925</v>
      </c>
      <c r="G26" s="41">
        <f>MAX(CumulativeDead!26:26)</f>
        <v>6</v>
      </c>
      <c r="J26" s="41">
        <v>1701575</v>
      </c>
      <c r="K26" s="52">
        <v>0</v>
      </c>
      <c r="L26" s="41">
        <v>0</v>
      </c>
      <c r="M26" s="69">
        <f t="shared" si="0"/>
        <v>6.4864864864864862E-3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607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10408</v>
      </c>
      <c r="G27" s="41">
        <f>MAX(CumulativeDead!27:27)</f>
        <v>95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9.1275941583397382E-3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607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2769</v>
      </c>
      <c r="G28" s="41">
        <f>MAX(CumulativeDead!28:28)</f>
        <v>48</v>
      </c>
      <c r="J28" s="41">
        <v>5540720</v>
      </c>
      <c r="K28" s="52">
        <v>6.1</v>
      </c>
      <c r="L28" s="41">
        <v>337.98392000000001</v>
      </c>
      <c r="M28" s="69">
        <f t="shared" si="0"/>
        <v>1.7334777898158179E-2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606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19638</v>
      </c>
      <c r="G29" s="41">
        <f>MAX(CumulativeDead!29:29)</f>
        <v>1057</v>
      </c>
      <c r="J29" s="41">
        <v>212559417</v>
      </c>
      <c r="K29" s="52">
        <v>0</v>
      </c>
      <c r="L29" s="41">
        <v>0</v>
      </c>
      <c r="M29" s="69">
        <f t="shared" si="0"/>
        <v>5.3824218352174359E-2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609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5732</v>
      </c>
      <c r="G30" s="41">
        <f>MAX(CumulativeDead!30:30)</f>
        <v>119</v>
      </c>
      <c r="J30" s="41">
        <v>10708981</v>
      </c>
      <c r="K30" s="52">
        <v>11.6</v>
      </c>
      <c r="L30" s="41">
        <v>1242.241796</v>
      </c>
      <c r="M30" s="69">
        <f t="shared" si="0"/>
        <v>2.0760642009769716E-2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606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1160</v>
      </c>
      <c r="G31" s="41">
        <f>MAX(CumulativeDead!31:31)</f>
        <v>45</v>
      </c>
      <c r="J31" s="41">
        <v>2078938</v>
      </c>
      <c r="K31" s="52">
        <v>6.4</v>
      </c>
      <c r="L31" s="41">
        <v>133.05203200000003</v>
      </c>
      <c r="M31" s="69">
        <f t="shared" si="0"/>
        <v>3.8793103448275863E-2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606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1675</v>
      </c>
      <c r="G32" s="41">
        <f>MAX(CumulativeDead!32:32)</f>
        <v>7</v>
      </c>
      <c r="J32" s="41">
        <v>341243</v>
      </c>
      <c r="K32" s="52">
        <v>0</v>
      </c>
      <c r="L32" s="41">
        <v>0</v>
      </c>
      <c r="M32" s="69">
        <f t="shared" si="0"/>
        <v>4.1791044776119399E-3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606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15472</v>
      </c>
      <c r="G33" s="41">
        <f>MAX(CumulativeDead!33:33)</f>
        <v>435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2.81153050672182E-2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606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1279</v>
      </c>
      <c r="G34" s="41">
        <f>MAX(CumulativeDead!34:34)</f>
        <v>70</v>
      </c>
      <c r="J34" s="41">
        <v>40222493</v>
      </c>
      <c r="K34" s="52">
        <v>0</v>
      </c>
      <c r="L34" s="41">
        <v>0</v>
      </c>
      <c r="M34" s="69">
        <f t="shared" ref="M34:M65" si="2">G34/F34</f>
        <v>5.4730258014073496E-2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607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8089</v>
      </c>
      <c r="G35" s="41">
        <f>MAX(CumulativeDead!35:35)</f>
        <v>287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3.5480281864260103E-2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606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5467</v>
      </c>
      <c r="G36" s="41">
        <f>MAX(CumulativeDead!36:36)</f>
        <v>270</v>
      </c>
      <c r="J36" s="41">
        <v>19237691</v>
      </c>
      <c r="K36" s="52">
        <v>21.4</v>
      </c>
      <c r="L36" s="41">
        <v>4116.8658740000001</v>
      </c>
      <c r="M36" s="69">
        <f t="shared" si="2"/>
        <v>4.9387232485824037E-2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606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3651</v>
      </c>
      <c r="G37" s="41">
        <f>MAX(CumulativeDead!37:37)</f>
        <v>47</v>
      </c>
      <c r="J37" s="41">
        <v>34813871</v>
      </c>
      <c r="K37" s="52">
        <v>0</v>
      </c>
      <c r="L37" s="41">
        <v>0</v>
      </c>
      <c r="M37" s="69">
        <f t="shared" si="2"/>
        <v>1.2873185428649686E-2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607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3360</v>
      </c>
      <c r="G38" s="41">
        <f>MAX(CumulativeDead!38:38)</f>
        <v>16</v>
      </c>
      <c r="J38" s="41">
        <v>9890402</v>
      </c>
      <c r="K38" s="52">
        <v>0</v>
      </c>
      <c r="L38" s="41">
        <v>0</v>
      </c>
      <c r="M38" s="69">
        <f t="shared" si="2"/>
        <v>4.7619047619047623E-3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607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7598</v>
      </c>
      <c r="G39" s="41">
        <f>MAX(CumulativeDead!39:39)</f>
        <v>246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3.2376941300342195E-2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605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1794</v>
      </c>
      <c r="G40" s="41">
        <f>MAX(CumulativeDead!40:40)</f>
        <v>135</v>
      </c>
      <c r="J40" s="41">
        <v>102334404</v>
      </c>
      <c r="K40" s="52">
        <v>0</v>
      </c>
      <c r="L40" s="41">
        <v>0</v>
      </c>
      <c r="M40" s="69">
        <f t="shared" si="2"/>
        <v>7.5250836120401343E-2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610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993</v>
      </c>
      <c r="G41" s="41">
        <f>MAX(CumulativeDead!41:41)</f>
        <v>1</v>
      </c>
      <c r="J41" s="41">
        <v>4270571</v>
      </c>
      <c r="K41" s="52">
        <v>0</v>
      </c>
      <c r="L41" s="41">
        <v>0</v>
      </c>
      <c r="M41" s="69">
        <f t="shared" si="2"/>
        <v>1.0070493454179255E-3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607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344</v>
      </c>
      <c r="G42" s="41">
        <f>MAX(CumulativeDead!42:42)</f>
        <v>34</v>
      </c>
      <c r="J42" s="41">
        <v>33931</v>
      </c>
      <c r="K42" s="52">
        <v>0</v>
      </c>
      <c r="L42" s="41">
        <v>0</v>
      </c>
      <c r="M42" s="69">
        <f t="shared" si="2"/>
        <v>9.8837209302325577E-2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606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1258</v>
      </c>
      <c r="G43" s="41">
        <f>MAX(CumulativeDead!43:43)</f>
        <v>24</v>
      </c>
      <c r="J43" s="41">
        <v>1326535</v>
      </c>
      <c r="K43" s="52">
        <v>14.6</v>
      </c>
      <c r="L43" s="41">
        <v>193.67410999999998</v>
      </c>
      <c r="M43" s="69">
        <f t="shared" si="2"/>
        <v>1.9077901430842606E-2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606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609</v>
      </c>
      <c r="G44" s="41">
        <f>MAX(CumulativeDead!44:44)</f>
        <v>20</v>
      </c>
      <c r="J44" s="41">
        <v>6825445</v>
      </c>
      <c r="K44" s="52">
        <v>0</v>
      </c>
      <c r="L44" s="41">
        <v>0</v>
      </c>
      <c r="M44" s="69">
        <f t="shared" si="2"/>
        <v>3.2840722495894911E-2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607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2473</v>
      </c>
      <c r="G45" s="41">
        <f>MAX(CumulativeDead!45:45)</f>
        <v>33</v>
      </c>
      <c r="J45" s="41">
        <v>69799978</v>
      </c>
      <c r="K45" s="52">
        <v>0</v>
      </c>
      <c r="L45" s="41">
        <v>0</v>
      </c>
      <c r="M45" s="69">
        <f t="shared" si="2"/>
        <v>1.3344116457743631E-2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605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3512</v>
      </c>
      <c r="G46" s="41">
        <f>MAX(CumulativeDead!46:46)</f>
        <v>306</v>
      </c>
      <c r="J46" s="41">
        <v>273523615</v>
      </c>
      <c r="K46" s="52">
        <v>0</v>
      </c>
      <c r="L46" s="41">
        <v>0</v>
      </c>
      <c r="M46" s="69">
        <f t="shared" si="2"/>
        <v>8.7129840546697035E-2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605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5955</v>
      </c>
      <c r="G47" s="41">
        <f>MAX(CumulativeDead!47:47)</f>
        <v>181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3.0394626364399664E-2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606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4195</v>
      </c>
      <c r="G48" s="41">
        <f>MAX(CumulativeDead!48:48)</f>
        <v>221</v>
      </c>
      <c r="J48" s="41">
        <v>109581078</v>
      </c>
      <c r="K48" s="52">
        <v>0</v>
      </c>
      <c r="L48" s="41">
        <v>0</v>
      </c>
      <c r="M48" s="69">
        <f t="shared" si="2"/>
        <v>5.2681764004767581E-2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605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382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1.5706806282722512E-2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605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257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605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11917</v>
      </c>
      <c r="G51" s="41">
        <f>MAX(CumulativeDead!51:51)</f>
        <v>94</v>
      </c>
      <c r="J51" s="41">
        <v>145934462</v>
      </c>
      <c r="K51" s="52">
        <v>0</v>
      </c>
      <c r="L51" s="41">
        <v>0</v>
      </c>
      <c r="M51" s="69">
        <f t="shared" si="2"/>
        <v>7.8878912477972647E-3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605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6501</v>
      </c>
      <c r="G52" s="41">
        <f>MAX(CumulativeDead!52:52)</f>
        <v>65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9.998461775111522E-3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609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136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7.3529411764705881E-3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605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3105</v>
      </c>
      <c r="G54" s="41">
        <f>MAX(CumulativeDead!54:54)</f>
        <v>71</v>
      </c>
      <c r="J54" s="41">
        <v>8737371</v>
      </c>
      <c r="K54" s="52" t="s">
        <v>511</v>
      </c>
      <c r="L54" s="41" t="e">
        <v>#VALUE!</v>
      </c>
      <c r="M54" s="69">
        <f t="shared" si="2"/>
        <v>2.2866344605475042E-2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606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3223</v>
      </c>
      <c r="G55" s="41">
        <f>MAX(CumulativeDead!55:55)</f>
        <v>54</v>
      </c>
      <c r="J55" s="41">
        <v>625978</v>
      </c>
      <c r="K55" s="52">
        <v>24.8</v>
      </c>
      <c r="L55" s="41">
        <v>155.24254400000001</v>
      </c>
      <c r="M55" s="69">
        <f t="shared" si="2"/>
        <v>1.6754576481538937E-2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606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416</v>
      </c>
      <c r="G56" s="41">
        <f>MAX(CumulativeDead!56:56)</f>
        <v>23</v>
      </c>
      <c r="J56" s="41">
        <v>2877797</v>
      </c>
      <c r="K56" s="52" t="s">
        <v>511</v>
      </c>
      <c r="L56" s="41" t="e">
        <v>#VALUE!</v>
      </c>
      <c r="M56" s="69">
        <f t="shared" si="2"/>
        <v>5.5288461538461536E-2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606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1495</v>
      </c>
      <c r="G57" s="41">
        <f>MAX(CumulativeDead!57:57)</f>
        <v>21</v>
      </c>
      <c r="J57" s="41">
        <v>4105267</v>
      </c>
      <c r="K57" s="52">
        <v>14.7</v>
      </c>
      <c r="L57" s="41">
        <v>603.47424899999999</v>
      </c>
      <c r="M57" s="69">
        <f t="shared" si="2"/>
        <v>1.4046822742474917E-2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606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715</v>
      </c>
      <c r="G58" s="41">
        <f>MAX(CumulativeDead!58:58)</f>
        <v>2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2.7972027972027972E-3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606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1975</v>
      </c>
      <c r="G59" s="41">
        <f>MAX(CumulativeDead!59:59)</f>
        <v>82</v>
      </c>
      <c r="J59" s="41">
        <v>45195774</v>
      </c>
      <c r="K59" s="52" t="s">
        <v>511</v>
      </c>
      <c r="L59" s="41" t="e">
        <v>#VALUE!</v>
      </c>
      <c r="M59" s="69">
        <f t="shared" si="2"/>
        <v>4.1518987341772152E-2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609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4695</v>
      </c>
      <c r="G60" s="41">
        <f>MAX(CumulativeDead!60:60)</f>
        <v>66</v>
      </c>
      <c r="J60" s="41">
        <v>220892340</v>
      </c>
      <c r="K60" s="52">
        <v>0</v>
      </c>
      <c r="L60" s="41">
        <v>0</v>
      </c>
      <c r="M60" s="69">
        <f t="shared" si="2"/>
        <v>1.4057507987220448E-2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605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5897</v>
      </c>
      <c r="G61" s="41">
        <f>MAX(CumulativeDead!61:61)</f>
        <v>169</v>
      </c>
      <c r="J61" s="41">
        <v>32971854</v>
      </c>
      <c r="K61" s="52">
        <v>0</v>
      </c>
      <c r="L61" s="41">
        <v>0</v>
      </c>
      <c r="M61" s="69">
        <f t="shared" si="2"/>
        <v>2.8658639986433782E-2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609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1981</v>
      </c>
      <c r="G62" s="41">
        <f>MAX(CumulativeDead!62:62)</f>
        <v>19</v>
      </c>
      <c r="J62" s="41">
        <v>9449323</v>
      </c>
      <c r="K62" s="52" t="s">
        <v>511</v>
      </c>
      <c r="L62" s="41" t="e">
        <v>#VALUE!</v>
      </c>
      <c r="M62" s="69">
        <f t="shared" si="2"/>
        <v>9.5911155981827367E-3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606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2752</v>
      </c>
      <c r="G63" s="41">
        <f>MAX(CumulativeDead!63:63)</f>
        <v>66</v>
      </c>
      <c r="J63" s="41">
        <v>4314767</v>
      </c>
      <c r="K63" s="52" t="s">
        <v>511</v>
      </c>
      <c r="L63" s="41" t="e">
        <v>#VALUE!</v>
      </c>
      <c r="M63" s="69">
        <f t="shared" si="2"/>
        <v>2.3982558139534885E-2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608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1761</v>
      </c>
      <c r="G64" s="41">
        <f>MAX(CumulativeDead!64:64)</f>
        <v>256</v>
      </c>
      <c r="J64" s="41">
        <v>43851044</v>
      </c>
      <c r="K64" s="52" t="s">
        <v>511</v>
      </c>
      <c r="L64" s="41" t="e">
        <v>#VALUE!</v>
      </c>
      <c r="M64" s="69">
        <f t="shared" si="2"/>
        <v>0.14537194775695628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610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234</v>
      </c>
      <c r="G65" s="41">
        <f>MAX(CumulativeDead!65:65)</f>
        <v>3</v>
      </c>
      <c r="J65" s="41">
        <v>3989167</v>
      </c>
      <c r="K65" s="52" t="s">
        <v>511</v>
      </c>
      <c r="L65" s="41" t="e">
        <v>#VALUE!</v>
      </c>
      <c r="M65" s="69">
        <f t="shared" si="2"/>
        <v>1.282051282051282E-2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606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2003</v>
      </c>
      <c r="G66" s="41">
        <f>MAX(CumulativeDead!66:66)</f>
        <v>24</v>
      </c>
      <c r="J66" s="41">
        <v>59308690</v>
      </c>
      <c r="K66" s="52">
        <v>0</v>
      </c>
      <c r="L66" s="41">
        <v>0</v>
      </c>
      <c r="M66" s="69">
        <f t="shared" ref="M66:M97" si="4">G66/F66</f>
        <v>1.1982026959560658E-2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610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635</v>
      </c>
      <c r="G67" s="41">
        <f>MAX(CumulativeDead!67:67)</f>
        <v>25</v>
      </c>
      <c r="J67" s="41">
        <v>6948445</v>
      </c>
      <c r="K67" s="52">
        <v>12.2</v>
      </c>
      <c r="L67" s="41">
        <v>847.71028999999987</v>
      </c>
      <c r="M67" s="69">
        <f t="shared" si="4"/>
        <v>3.937007874015748E-2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606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558</v>
      </c>
      <c r="G68" s="41">
        <f>MAX(CumulativeDead!68:68)</f>
        <v>3</v>
      </c>
      <c r="J68" s="41">
        <v>5094118</v>
      </c>
      <c r="K68" s="52" t="s">
        <v>511</v>
      </c>
      <c r="L68" s="41" t="e">
        <v>#VALUE!</v>
      </c>
      <c r="M68" s="69">
        <f t="shared" si="4"/>
        <v>5.3763440860215058E-3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608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1190</v>
      </c>
      <c r="G69" s="41">
        <f>MAX(CumulativeDead!69:69)</f>
        <v>77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6.4705882352941183E-2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606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484</v>
      </c>
      <c r="G70" s="41">
        <f>MAX(CumulativeDead!70:70)</f>
        <v>3</v>
      </c>
      <c r="J70" s="41">
        <v>5106626</v>
      </c>
      <c r="K70" s="52" t="s">
        <v>511</v>
      </c>
      <c r="L70" s="41" t="e">
        <v>#VALUE!</v>
      </c>
      <c r="M70" s="69">
        <f t="shared" si="4"/>
        <v>6.1983471074380167E-3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607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7161</v>
      </c>
      <c r="G71" s="41">
        <f>MAX(CumulativeDead!71:71)</f>
        <v>297</v>
      </c>
      <c r="J71" s="41">
        <v>17643054</v>
      </c>
      <c r="K71" s="52">
        <v>0</v>
      </c>
      <c r="L71" s="41">
        <v>0</v>
      </c>
      <c r="M71" s="69">
        <f t="shared" si="4"/>
        <v>4.1474654377880185E-2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609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612</v>
      </c>
      <c r="G72" s="41">
        <f>MAX(CumulativeDead!72:72)</f>
        <v>3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4.9019607843137254E-3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606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671</v>
      </c>
      <c r="G73" s="41">
        <f>MAX(CumulativeDead!73:73)</f>
        <v>25</v>
      </c>
      <c r="J73" s="41">
        <v>11818619</v>
      </c>
      <c r="K73" s="52" t="s">
        <v>511</v>
      </c>
      <c r="L73" s="41" t="e">
        <v>#VALUE!</v>
      </c>
      <c r="M73" s="69">
        <f t="shared" si="4"/>
        <v>3.7257824143070044E-2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610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991</v>
      </c>
      <c r="G74" s="41">
        <f>MAX(CumulativeDead!74:74)</f>
        <v>10</v>
      </c>
      <c r="J74" s="41">
        <v>10139177</v>
      </c>
      <c r="K74" s="52" t="s">
        <v>511</v>
      </c>
      <c r="L74" s="41" t="e">
        <v>#VALUE!</v>
      </c>
      <c r="M74" s="69">
        <f t="shared" si="4"/>
        <v>1.0090817356205853E-2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605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595</v>
      </c>
      <c r="G75" s="41">
        <f>MAX(CumulativeDead!75:75)</f>
        <v>11</v>
      </c>
      <c r="J75" s="41">
        <v>1207359</v>
      </c>
      <c r="K75" s="52">
        <v>11.4</v>
      </c>
      <c r="L75" s="41">
        <v>137.638926</v>
      </c>
      <c r="M75" s="69">
        <f t="shared" si="4"/>
        <v>1.8487394957983194E-2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606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711</v>
      </c>
      <c r="G76" s="41">
        <f>MAX(CumulativeDead!76:76)</f>
        <v>32</v>
      </c>
      <c r="J76" s="41">
        <v>2083374</v>
      </c>
      <c r="K76" s="52" t="s">
        <v>511</v>
      </c>
      <c r="L76" s="41" t="e">
        <v>#VALUE!</v>
      </c>
      <c r="M76" s="69">
        <f t="shared" si="4"/>
        <v>4.5007032348804502E-2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606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901</v>
      </c>
      <c r="G77" s="41">
        <f>MAX(CumulativeDead!77:77)</f>
        <v>36</v>
      </c>
      <c r="J77" s="41">
        <v>3280819</v>
      </c>
      <c r="K77" s="52" t="s">
        <v>511</v>
      </c>
      <c r="L77" s="41" t="e">
        <v>#VALUE!</v>
      </c>
      <c r="M77" s="69">
        <f t="shared" si="4"/>
        <v>3.9955604883462822E-2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606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2473</v>
      </c>
      <c r="G78" s="41">
        <f>MAX(CumulativeDead!78:78)</f>
        <v>80</v>
      </c>
      <c r="J78" s="41">
        <v>50882891</v>
      </c>
      <c r="K78" s="52" t="s">
        <v>511</v>
      </c>
      <c r="L78" s="41" t="e">
        <v>#VALUE!</v>
      </c>
      <c r="M78" s="69">
        <f t="shared" si="4"/>
        <v>3.2349373230893652E-2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609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350</v>
      </c>
      <c r="G79" s="41">
        <f>MAX(CumulativeDead!79:79)</f>
        <v>2</v>
      </c>
      <c r="J79" s="41">
        <v>441543</v>
      </c>
      <c r="K79" s="52" t="s">
        <v>511</v>
      </c>
      <c r="L79" s="41" t="e">
        <v>#VALUE!</v>
      </c>
      <c r="M79" s="69">
        <f t="shared" si="4"/>
        <v>5.7142857142857143E-3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606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3441</v>
      </c>
      <c r="G80" s="41">
        <f>MAX(CumulativeDead!80:80)</f>
        <v>194</v>
      </c>
      <c r="J80" s="41">
        <v>128932753</v>
      </c>
      <c r="K80" s="52" t="s">
        <v>511</v>
      </c>
      <c r="L80" s="41" t="e">
        <v>#VALUE!</v>
      </c>
      <c r="M80" s="69">
        <f t="shared" si="4"/>
        <v>5.6378959604766056E-2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608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265</v>
      </c>
      <c r="G81" s="41">
        <f>MAX(CumulativeDead!81:81)</f>
        <v>2</v>
      </c>
      <c r="J81" s="41">
        <v>16743927</v>
      </c>
      <c r="K81" s="52" t="s">
        <v>511</v>
      </c>
      <c r="L81" s="41" t="e">
        <v>#VALUE!</v>
      </c>
      <c r="M81" s="69">
        <f t="shared" si="4"/>
        <v>7.5471698113207548E-3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610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19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605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937</v>
      </c>
      <c r="G83" s="41">
        <f>MAX(CumulativeDead!83:83)</f>
        <v>12</v>
      </c>
      <c r="J83" s="41">
        <v>2963243</v>
      </c>
      <c r="K83" s="52" t="s">
        <v>511</v>
      </c>
      <c r="L83" s="41" t="e">
        <v>#VALUE!</v>
      </c>
      <c r="M83" s="69">
        <f t="shared" si="4"/>
        <v>1.2806830309498399E-2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606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63</v>
      </c>
      <c r="G84" s="41">
        <f>MAX(CumulativeDead!84:84)</f>
        <v>4</v>
      </c>
      <c r="J84" s="41">
        <v>2961167</v>
      </c>
      <c r="K84" s="52" t="s">
        <v>511</v>
      </c>
      <c r="L84" s="41" t="e">
        <v>#VALUE!</v>
      </c>
      <c r="M84" s="69">
        <f t="shared" si="4"/>
        <v>6.3492063492063489E-2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608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521</v>
      </c>
      <c r="G85" s="41">
        <f>MAX(CumulativeDead!85:85)</f>
        <v>15</v>
      </c>
      <c r="J85" s="41">
        <v>38928346</v>
      </c>
      <c r="K85" s="52" t="s">
        <v>511</v>
      </c>
      <c r="L85" s="41" t="e">
        <v>#VALUE!</v>
      </c>
      <c r="M85" s="69">
        <f t="shared" si="4"/>
        <v>2.8790786948176585E-2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607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1448</v>
      </c>
      <c r="G86" s="41">
        <f>MAX(CumulativeDead!86:86)</f>
        <v>107</v>
      </c>
      <c r="J86" s="41">
        <v>36910560</v>
      </c>
      <c r="K86" s="52" t="s">
        <v>511</v>
      </c>
      <c r="L86" s="41" t="e">
        <v>#VALUE!</v>
      </c>
      <c r="M86" s="69">
        <f t="shared" si="4"/>
        <v>7.3895027624309398E-2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610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999</v>
      </c>
      <c r="G87" s="41">
        <f>MAX(CumulativeDead!87:87)</f>
        <v>22</v>
      </c>
      <c r="J87" s="41">
        <v>2722289</v>
      </c>
      <c r="K87" s="52">
        <v>15.5</v>
      </c>
      <c r="L87" s="41">
        <v>421.95479499999999</v>
      </c>
      <c r="M87" s="69">
        <f t="shared" si="4"/>
        <v>2.2022022022022022E-2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606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1438</v>
      </c>
      <c r="G88" s="41">
        <f>MAX(CumulativeDead!88:88)</f>
        <v>29</v>
      </c>
      <c r="J88" s="41">
        <v>4033963</v>
      </c>
      <c r="K88" s="52" t="s">
        <v>511</v>
      </c>
      <c r="L88" s="41" t="e">
        <v>#VALUE!</v>
      </c>
      <c r="M88" s="69">
        <f t="shared" si="4"/>
        <v>2.0166898470097356E-2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606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129</v>
      </c>
      <c r="G89" s="41">
        <f>MAX(CumulativeDead!89:89)</f>
        <v>6</v>
      </c>
      <c r="J89" s="41">
        <v>7132538</v>
      </c>
      <c r="K89" s="52" t="s">
        <v>511</v>
      </c>
      <c r="L89" s="41" t="e">
        <v>#VALUE!</v>
      </c>
      <c r="M89" s="69">
        <f t="shared" si="4"/>
        <v>4.6511627906976744E-2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609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190</v>
      </c>
      <c r="G90" s="41">
        <f>MAX(CumulativeDead!90:90)</f>
        <v>7</v>
      </c>
      <c r="J90" s="41">
        <v>21413249</v>
      </c>
      <c r="K90" s="52" t="s">
        <v>511</v>
      </c>
      <c r="L90" s="41" t="e">
        <v>#VALUE!</v>
      </c>
      <c r="M90" s="69">
        <f t="shared" si="4"/>
        <v>3.6842105263157891E-2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605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119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609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2620</v>
      </c>
      <c r="G92" s="41">
        <f>MAX(CumulativeDead!92:92)</f>
        <v>126</v>
      </c>
      <c r="J92" s="41">
        <v>10847910</v>
      </c>
      <c r="K92" s="52" t="s">
        <v>511</v>
      </c>
      <c r="L92" s="41" t="e">
        <v>#VALUE!</v>
      </c>
      <c r="M92" s="69">
        <f t="shared" si="4"/>
        <v>4.8091603053435114E-2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609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610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1283</v>
      </c>
      <c r="G94" s="41">
        <f>MAX(CumulativeDead!94:94)</f>
        <v>2</v>
      </c>
      <c r="J94" s="41">
        <v>4822233</v>
      </c>
      <c r="K94" s="52" t="s">
        <v>511</v>
      </c>
      <c r="L94" s="41" t="e">
        <v>#VALUE!</v>
      </c>
      <c r="M94" s="69">
        <f t="shared" si="4"/>
        <v>1.558846453624318E-3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611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610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47029</v>
      </c>
      <c r="G96" s="41">
        <f>MAX(CumulativeDead!96:96)</f>
        <v>1006</v>
      </c>
      <c r="J96" s="41">
        <v>84339067</v>
      </c>
      <c r="K96" s="52" t="s">
        <v>511</v>
      </c>
      <c r="L96" s="41" t="e">
        <v>#VALUE!</v>
      </c>
      <c r="M96" s="69">
        <f t="shared" si="4"/>
        <v>2.1391056582108912E-2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606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564</v>
      </c>
      <c r="G97" s="41">
        <f>MAX(CumulativeDead!97:97)</f>
        <v>15</v>
      </c>
      <c r="J97" s="41">
        <v>11326616</v>
      </c>
      <c r="K97" s="52" t="s">
        <v>511</v>
      </c>
      <c r="L97" s="41" t="e">
        <v>#VALUE!</v>
      </c>
      <c r="M97" s="69">
        <f t="shared" si="4"/>
        <v>2.6595744680851064E-2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608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812</v>
      </c>
      <c r="G98" s="41">
        <f>MAX(CumulativeDead!98:98)</f>
        <v>10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1.2315270935960592E-2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605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424</v>
      </c>
      <c r="G99" s="41">
        <f>MAX(CumulativeDead!99:99)</f>
        <v>27</v>
      </c>
      <c r="J99" s="41">
        <v>164689383</v>
      </c>
      <c r="K99" s="52" t="s">
        <v>511</v>
      </c>
      <c r="L99" s="41" t="e">
        <v>#VALUE!</v>
      </c>
      <c r="M99" s="69">
        <f t="shared" si="6"/>
        <v>6.3679245283018868E-2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605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268</v>
      </c>
      <c r="G100" s="41">
        <f>MAX(CumulativeDead!100:100)</f>
        <v>19</v>
      </c>
      <c r="J100" s="41">
        <v>11673021</v>
      </c>
      <c r="K100" s="52" t="s">
        <v>511</v>
      </c>
      <c r="L100" s="41" t="e">
        <v>#VALUE!</v>
      </c>
      <c r="M100" s="69">
        <f t="shared" si="6"/>
        <v>7.0895522388059698E-2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609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610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2203</v>
      </c>
      <c r="G102" s="41">
        <f>MAX(CumulativeDead!102:102)</f>
        <v>69</v>
      </c>
      <c r="J102" s="41">
        <v>43733762</v>
      </c>
      <c r="K102" s="52" t="s">
        <v>511</v>
      </c>
      <c r="L102" s="41" t="e">
        <v>#VALUE!</v>
      </c>
      <c r="M102" s="69">
        <f t="shared" si="6"/>
        <v>3.1320926009986386E-2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606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610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443</v>
      </c>
      <c r="G104" s="41">
        <f>MAX(CumulativeDead!104:104)</f>
        <v>24</v>
      </c>
      <c r="J104" s="41">
        <v>20903273</v>
      </c>
      <c r="K104" s="52" t="s">
        <v>511</v>
      </c>
      <c r="L104" s="41" t="e">
        <v>#VALUE!</v>
      </c>
      <c r="M104" s="69">
        <f t="shared" si="6"/>
        <v>5.4176072234762979E-2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610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820</v>
      </c>
      <c r="G105" s="41">
        <f>MAX(CumulativeDead!105:105)</f>
        <v>12</v>
      </c>
      <c r="J105" s="41">
        <v>26545863</v>
      </c>
      <c r="K105" s="52" t="s">
        <v>511</v>
      </c>
      <c r="L105" s="41" t="e">
        <v>#VALUE!</v>
      </c>
      <c r="M105" s="69">
        <f t="shared" si="6"/>
        <v>1.4634146341463415E-2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610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215</v>
      </c>
      <c r="G106" s="41">
        <f>MAX(CumulativeDead!106:106)</f>
        <v>20</v>
      </c>
      <c r="K106" s="52" t="s">
        <v>511</v>
      </c>
      <c r="L106" s="41" t="e">
        <v>#N/A</v>
      </c>
      <c r="M106" s="69">
        <f t="shared" si="6"/>
        <v>9.3023255813953487E-2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610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382</v>
      </c>
      <c r="G107" s="41">
        <f>MAX(CumulativeDead!107:107)</f>
        <v>23</v>
      </c>
      <c r="J107" s="41">
        <v>9904607</v>
      </c>
      <c r="K107" s="52" t="s">
        <v>511</v>
      </c>
      <c r="L107" s="41" t="e">
        <v>#VALUE!</v>
      </c>
      <c r="M107" s="69">
        <f t="shared" si="6"/>
        <v>6.0209424083769635E-2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609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90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1.1111111111111112E-2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606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305</v>
      </c>
      <c r="G109" s="41">
        <f>MAX(CumulativeDead!109:109)</f>
        <v>7</v>
      </c>
      <c r="J109" s="41">
        <v>206139589</v>
      </c>
      <c r="K109" s="52" t="s">
        <v>511</v>
      </c>
      <c r="L109" s="41" t="e">
        <v>#VALUE!</v>
      </c>
      <c r="M109" s="69">
        <f t="shared" si="6"/>
        <v>2.2950819672131147E-2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610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601</v>
      </c>
      <c r="G110" s="41">
        <f>MAX(CumulativeDead!110:110)</f>
        <v>26</v>
      </c>
      <c r="J110" s="41">
        <v>77265</v>
      </c>
      <c r="K110" s="52" t="s">
        <v>511</v>
      </c>
      <c r="L110" s="41" t="e">
        <v>#VALUE!</v>
      </c>
      <c r="M110" s="69">
        <f t="shared" si="6"/>
        <v>4.3261231281198007E-2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606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19</v>
      </c>
      <c r="G111" s="41">
        <f>MAX(CumulativeDead!111:111)</f>
        <v>2</v>
      </c>
      <c r="J111" s="41">
        <v>97929</v>
      </c>
      <c r="K111" s="52" t="s">
        <v>511</v>
      </c>
      <c r="L111" s="41" t="e">
        <v>#VALUE!</v>
      </c>
      <c r="M111" s="69">
        <f t="shared" si="6"/>
        <v>0.10526315789473684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608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605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608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444</v>
      </c>
      <c r="G114" s="41">
        <f>MAX(CumulativeDead!114:114)</f>
        <v>3</v>
      </c>
      <c r="K114" s="52" t="s">
        <v>511</v>
      </c>
      <c r="L114" s="41" t="e">
        <v>#N/A</v>
      </c>
      <c r="M114" s="69">
        <f t="shared" si="6"/>
        <v>6.7567567567567571E-3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610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65</v>
      </c>
      <c r="G115" s="41">
        <f>MAX(CumulativeDead!115:115)</f>
        <v>3</v>
      </c>
      <c r="J115" s="41">
        <v>114963588</v>
      </c>
      <c r="K115" s="52" t="s">
        <v>511</v>
      </c>
      <c r="L115" s="41" t="e">
        <v>#VALUE!</v>
      </c>
      <c r="M115" s="69">
        <f t="shared" si="6"/>
        <v>4.6153846153846156E-2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610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609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212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610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37</v>
      </c>
      <c r="G118" s="41">
        <f>MAX(CumulativeDead!118:118)</f>
        <v>6</v>
      </c>
      <c r="J118" s="41">
        <v>786552</v>
      </c>
      <c r="K118" s="52" t="s">
        <v>511</v>
      </c>
      <c r="L118" s="41" t="e">
        <v>#VALUE!</v>
      </c>
      <c r="M118" s="69">
        <f t="shared" si="6"/>
        <v>0.16216216216216217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609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8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606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372</v>
      </c>
      <c r="G120" s="41">
        <f>MAX(CumulativeDead!120:120)</f>
        <v>7</v>
      </c>
      <c r="J120" s="41">
        <v>10203134</v>
      </c>
      <c r="K120" s="52" t="s">
        <v>511</v>
      </c>
      <c r="L120" s="41" t="e">
        <v>#VALUE!</v>
      </c>
      <c r="M120" s="69">
        <f t="shared" si="6"/>
        <v>1.8817204301075269E-2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607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189</v>
      </c>
      <c r="G121" s="41">
        <f>MAX(CumulativeDead!121:121)</f>
        <v>7</v>
      </c>
      <c r="J121" s="41">
        <v>53771296</v>
      </c>
      <c r="K121" s="52" t="s">
        <v>511</v>
      </c>
      <c r="L121" s="41" t="e">
        <v>#VALUE!</v>
      </c>
      <c r="M121" s="69">
        <f t="shared" si="6"/>
        <v>3.7037037037037035E-2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610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79</v>
      </c>
      <c r="G122" s="41">
        <f>MAX(CumulativeDead!122:122)</f>
        <v>1</v>
      </c>
      <c r="J122" s="41">
        <v>38128</v>
      </c>
      <c r="K122" s="52" t="s">
        <v>511</v>
      </c>
      <c r="L122" s="41" t="e">
        <v>#VALUE!</v>
      </c>
      <c r="M122" s="69">
        <f t="shared" si="6"/>
        <v>1.2658227848101266E-2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606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16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605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9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605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17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0.11764705882352941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610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3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610</v>
      </c>
    </row>
    <row r="127" spans="1:17" x14ac:dyDescent="0.3">
      <c r="A127" s="52">
        <v>126</v>
      </c>
      <c r="B127" s="2" t="s">
        <v>603</v>
      </c>
      <c r="C127" s="2" t="s">
        <v>603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102374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605</v>
      </c>
      <c r="C128" s="2" t="s">
        <v>605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4751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606</v>
      </c>
      <c r="C129" s="2" t="s">
        <v>606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71062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608</v>
      </c>
      <c r="C130" s="2" t="s">
        <v>608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19427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609</v>
      </c>
      <c r="C131" s="2" t="s">
        <v>609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1930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610</v>
      </c>
      <c r="C132" s="2" t="s">
        <v>610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630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607</v>
      </c>
      <c r="C133" s="2" t="s">
        <v>607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4518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102374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604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0</v>
      </c>
      <c r="CF2">
        <f>SUMIF(ConfirmedRaw!$B:$B,$B2,ConfirmedRaw!CH:CH)</f>
        <v>0</v>
      </c>
      <c r="CG2">
        <f>SUMIF(ConfirmedRaw!$B:$B,$B2,ConfirmedRaw!CI:CI)</f>
        <v>0</v>
      </c>
      <c r="CH2">
        <f>SUMIF(ConfirmedRaw!$B:$B,$B2,ConfirmedRaw!CJ:CJ)</f>
        <v>0</v>
      </c>
      <c r="CI2">
        <f>SUMIF(ConfirmedRaw!$B:$B,$B2,ConfirmedRaw!CK:CK)</f>
        <v>0</v>
      </c>
      <c r="CJ2">
        <f>SUMIF(ConfirmedRaw!$B:$B,$B2,ConfirmedRaw!CL:CL)</f>
        <v>0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0</v>
      </c>
      <c r="CF3">
        <f>SUMIF(ConfirmedRaw!$B:$B,$B3,ConfirmedRaw!CH:CH)</f>
        <v>0</v>
      </c>
      <c r="CG3">
        <f>SUMIF(ConfirmedRaw!$B:$B,$B3,ConfirmedRaw!CI:CI)</f>
        <v>0</v>
      </c>
      <c r="CH3">
        <f>SUMIF(ConfirmedRaw!$B:$B,$B3,ConfirmedRaw!CJ:CJ)</f>
        <v>0</v>
      </c>
      <c r="CI3">
        <f>SUMIF(ConfirmedRaw!$B:$B,$B3,ConfirmedRaw!CK:CK)</f>
        <v>0</v>
      </c>
      <c r="CJ3">
        <f>SUMIF(ConfirmedRaw!$B:$B,$B3,ConfirmedRaw!CL:CL)</f>
        <v>0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0</v>
      </c>
      <c r="CF4">
        <f>SUMIF(ConfirmedRaw!$B:$B,$B4,ConfirmedRaw!CH:CH)</f>
        <v>0</v>
      </c>
      <c r="CG4">
        <f>SUMIF(ConfirmedRaw!$B:$B,$B4,ConfirmedRaw!CI:CI)</f>
        <v>0</v>
      </c>
      <c r="CH4">
        <f>SUMIF(ConfirmedRaw!$B:$B,$B4,ConfirmedRaw!CJ:CJ)</f>
        <v>0</v>
      </c>
      <c r="CI4">
        <f>SUMIF(ConfirmedRaw!$B:$B,$B4,ConfirmedRaw!CK:CK)</f>
        <v>0</v>
      </c>
      <c r="CJ4">
        <f>SUMIF(ConfirmedRaw!$B:$B,$B4,ConfirmedRaw!CL:CL)</f>
        <v>0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605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0</v>
      </c>
      <c r="CF5">
        <f>SUMIF(ConfirmedRaw!$B:$B,$B5,ConfirmedRaw!CH:CH)</f>
        <v>0</v>
      </c>
      <c r="CG5">
        <f>SUMIF(ConfirmedRaw!$B:$B,$B5,ConfirmedRaw!CI:CI)</f>
        <v>0</v>
      </c>
      <c r="CH5">
        <f>SUMIF(ConfirmedRaw!$B:$B,$B5,ConfirmedRaw!CJ:CJ)</f>
        <v>0</v>
      </c>
      <c r="CI5">
        <f>SUMIF(ConfirmedRaw!$B:$B,$B5,ConfirmedRaw!CK:CK)</f>
        <v>0</v>
      </c>
      <c r="CJ5">
        <f>SUMIF(ConfirmedRaw!$B:$B,$B5,ConfirmedRaw!CL:CL)</f>
        <v>0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0</v>
      </c>
      <c r="CF6">
        <f>SUMIF(ConfirmedRaw!$B:$B,$B6,ConfirmedRaw!CH:CH)</f>
        <v>0</v>
      </c>
      <c r="CG6">
        <f>SUMIF(ConfirmedRaw!$B:$B,$B6,ConfirmedRaw!CI:CI)</f>
        <v>0</v>
      </c>
      <c r="CH6">
        <f>SUMIF(ConfirmedRaw!$B:$B,$B6,ConfirmedRaw!CJ:CJ)</f>
        <v>0</v>
      </c>
      <c r="CI6">
        <f>SUMIF(ConfirmedRaw!$B:$B,$B6,ConfirmedRaw!CK:CK)</f>
        <v>0</v>
      </c>
      <c r="CJ6">
        <f>SUMIF(ConfirmedRaw!$B:$B,$B6,ConfirmedRaw!CL:CL)</f>
        <v>0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0</v>
      </c>
      <c r="CF7">
        <f>SUMIF(ConfirmedRaw!$B:$B,$B7,ConfirmedRaw!CH:CH)</f>
        <v>0</v>
      </c>
      <c r="CG7">
        <f>SUMIF(ConfirmedRaw!$B:$B,$B7,ConfirmedRaw!CI:CI)</f>
        <v>0</v>
      </c>
      <c r="CH7">
        <f>SUMIF(ConfirmedRaw!$B:$B,$B7,ConfirmedRaw!CJ:CJ)</f>
        <v>0</v>
      </c>
      <c r="CI7">
        <f>SUMIF(ConfirmedRaw!$B:$B,$B7,ConfirmedRaw!CK:CK)</f>
        <v>0</v>
      </c>
      <c r="CJ7">
        <f>SUMIF(ConfirmedRaw!$B:$B,$B7,ConfirmedRaw!CL:CL)</f>
        <v>0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90848</v>
      </c>
      <c r="BY8">
        <f>SUMIF(ConfirmedRaw!$B:$B,$B8,ConfirmedRaw!CA:CA)</f>
        <v>93773</v>
      </c>
      <c r="BZ8">
        <f>SUMIF(ConfirmedRaw!$B:$B,$B8,ConfirmedRaw!CB:CB)</f>
        <v>98963</v>
      </c>
      <c r="CA8">
        <f>SUMIF(ConfirmedRaw!$B:$B,$B8,ConfirmedRaw!CC:CC)</f>
        <v>110065</v>
      </c>
      <c r="CB8">
        <f>SUMIF(ConfirmedRaw!$B:$B,$B8,ConfirmedRaw!CD:CD)</f>
        <v>113959</v>
      </c>
      <c r="CC8">
        <f>SUMIF(ConfirmedRaw!$B:$B,$B8,ConfirmedRaw!CE:CE)</f>
        <v>118781</v>
      </c>
      <c r="CD8">
        <f>SUMIF(ConfirmedRaw!$B:$B,$B8,ConfirmedRaw!CF:CF)</f>
        <v>125931</v>
      </c>
      <c r="CE8">
        <f>SUMIF(ConfirmedRaw!$B:$B,$B8,ConfirmedRaw!CG:CG)</f>
        <v>0</v>
      </c>
      <c r="CF8">
        <f>SUMIF(ConfirmedRaw!$B:$B,$B8,ConfirmedRaw!CH:CH)</f>
        <v>0</v>
      </c>
      <c r="CG8">
        <f>SUMIF(ConfirmedRaw!$B:$B,$B8,ConfirmedRaw!CI:CI)</f>
        <v>0</v>
      </c>
      <c r="CH8">
        <f>SUMIF(ConfirmedRaw!$B:$B,$B8,ConfirmedRaw!CJ:CJ)</f>
        <v>0</v>
      </c>
      <c r="CI8">
        <f>SUMIF(ConfirmedRaw!$B:$B,$B8,ConfirmedRaw!CK:CK)</f>
        <v>0</v>
      </c>
      <c r="CJ8">
        <f>SUMIF(ConfirmedRaw!$B:$B,$B8,ConfirmedRaw!CL:CL)</f>
        <v>0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243762</v>
      </c>
      <c r="BW9">
        <f>SUMIF(ConfirmedRaw!$B:$B,$B9,ConfirmedRaw!BY:BY)</f>
        <v>275586</v>
      </c>
      <c r="BX9">
        <f>SUMIF(ConfirmedRaw!$B:$B,$B9,ConfirmedRaw!BZ:BZ)</f>
        <v>308853</v>
      </c>
      <c r="BY9">
        <f>SUMIF(ConfirmedRaw!$B:$B,$B9,ConfirmedRaw!CA:CA)</f>
        <v>337072</v>
      </c>
      <c r="BZ9">
        <f>SUMIF(ConfirmedRaw!$B:$B,$B9,ConfirmedRaw!CB:CB)</f>
        <v>366667</v>
      </c>
      <c r="CA9">
        <f>SUMIF(ConfirmedRaw!$B:$B,$B9,ConfirmedRaw!CC:CC)</f>
        <v>396223</v>
      </c>
      <c r="CB9">
        <f>SUMIF(ConfirmedRaw!$B:$B,$B9,ConfirmedRaw!CD:CD)</f>
        <v>429052</v>
      </c>
      <c r="CC9">
        <f>SUMIF(ConfirmedRaw!$B:$B,$B9,ConfirmedRaw!CE:CE)</f>
        <v>461437</v>
      </c>
      <c r="CD9">
        <f>SUMIF(ConfirmedRaw!$B:$B,$B9,ConfirmedRaw!CF:CF)</f>
        <v>496535</v>
      </c>
      <c r="CE9">
        <f>SUMIF(ConfirmedRaw!$B:$B,$B9,ConfirmedRaw!CG:CG)</f>
        <v>0</v>
      </c>
      <c r="CF9">
        <f>SUMIF(ConfirmedRaw!$B:$B,$B9,ConfirmedRaw!CH:CH)</f>
        <v>0</v>
      </c>
      <c r="CG9">
        <f>SUMIF(ConfirmedRaw!$B:$B,$B9,ConfirmedRaw!CI:CI)</f>
        <v>0</v>
      </c>
      <c r="CH9">
        <f>SUMIF(ConfirmedRaw!$B:$B,$B9,ConfirmedRaw!CJ:CJ)</f>
        <v>0</v>
      </c>
      <c r="CI9">
        <f>SUMIF(ConfirmedRaw!$B:$B,$B9,ConfirmedRaw!CK:CK)</f>
        <v>0</v>
      </c>
      <c r="CJ9">
        <f>SUMIF(ConfirmedRaw!$B:$B,$B9,ConfirmedRaw!CL:CL)</f>
        <v>0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0</v>
      </c>
      <c r="CF10">
        <f>SUMIF(ConfirmedRaw!$B:$B,$B10,ConfirmedRaw!CH:CH)</f>
        <v>0</v>
      </c>
      <c r="CG10">
        <f>SUMIF(ConfirmedRaw!$B:$B,$B10,ConfirmedRaw!CI:CI)</f>
        <v>0</v>
      </c>
      <c r="CH10">
        <f>SUMIF(ConfirmedRaw!$B:$B,$B10,ConfirmedRaw!CJ:CJ)</f>
        <v>0</v>
      </c>
      <c r="CI10">
        <f>SUMIF(ConfirmedRaw!$B:$B,$B10,ConfirmedRaw!CK:CK)</f>
        <v>0</v>
      </c>
      <c r="CJ10">
        <f>SUMIF(ConfirmedRaw!$B:$B,$B10,ConfirmedRaw!CL:CL)</f>
        <v>0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0</v>
      </c>
      <c r="CF11">
        <f>SUMIF(ConfirmedRaw!$B:$B,$B11,ConfirmedRaw!CH:CH)</f>
        <v>0</v>
      </c>
      <c r="CG11">
        <f>SUMIF(ConfirmedRaw!$B:$B,$B11,ConfirmedRaw!CI:CI)</f>
        <v>0</v>
      </c>
      <c r="CH11">
        <f>SUMIF(ConfirmedRaw!$B:$B,$B11,ConfirmedRaw!CJ:CJ)</f>
        <v>0</v>
      </c>
      <c r="CI11">
        <f>SUMIF(ConfirmedRaw!$B:$B,$B11,ConfirmedRaw!CK:CK)</f>
        <v>0</v>
      </c>
      <c r="CJ11">
        <f>SUMIF(ConfirmedRaw!$B:$B,$B11,ConfirmedRaw!CL:CL)</f>
        <v>0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0</v>
      </c>
      <c r="CF12">
        <f>SUMIF(ConfirmedRaw!$B:$B,$B12,ConfirmedRaw!CH:CH)</f>
        <v>0</v>
      </c>
      <c r="CG12">
        <f>SUMIF(ConfirmedRaw!$B:$B,$B12,ConfirmedRaw!CI:CI)</f>
        <v>0</v>
      </c>
      <c r="CH12">
        <f>SUMIF(ConfirmedRaw!$B:$B,$B12,ConfirmedRaw!CJ:CJ)</f>
        <v>0</v>
      </c>
      <c r="CI12">
        <f>SUMIF(ConfirmedRaw!$B:$B,$B12,ConfirmedRaw!CK:CK)</f>
        <v>0</v>
      </c>
      <c r="CJ12">
        <f>SUMIF(ConfirmedRaw!$B:$B,$B12,ConfirmedRaw!CL:CL)</f>
        <v>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0</v>
      </c>
      <c r="CF13">
        <f>SUMIF(ConfirmedRaw!$B:$B,$B13,ConfirmedRaw!CH:CH)</f>
        <v>0</v>
      </c>
      <c r="CG13">
        <f>SUMIF(ConfirmedRaw!$B:$B,$B13,ConfirmedRaw!CI:CI)</f>
        <v>0</v>
      </c>
      <c r="CH13">
        <f>SUMIF(ConfirmedRaw!$B:$B,$B13,ConfirmedRaw!CJ:CJ)</f>
        <v>0</v>
      </c>
      <c r="CI13">
        <f>SUMIF(ConfirmedRaw!$B:$B,$B13,ConfirmedRaw!CK:CK)</f>
        <v>0</v>
      </c>
      <c r="CJ13">
        <f>SUMIF(ConfirmedRaw!$B:$B,$B13,ConfirmedRaw!CL:CL)</f>
        <v>0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0</v>
      </c>
      <c r="CF14">
        <f>SUMIF(ConfirmedRaw!$B:$B,$B14,ConfirmedRaw!CH:CH)</f>
        <v>0</v>
      </c>
      <c r="CG14">
        <f>SUMIF(ConfirmedRaw!$B:$B,$B14,ConfirmedRaw!CI:CI)</f>
        <v>0</v>
      </c>
      <c r="CH14">
        <f>SUMIF(ConfirmedRaw!$B:$B,$B14,ConfirmedRaw!CJ:CJ)</f>
        <v>0</v>
      </c>
      <c r="CI14">
        <f>SUMIF(ConfirmedRaw!$B:$B,$B14,ConfirmedRaw!CK:CK)</f>
        <v>0</v>
      </c>
      <c r="CJ14">
        <f>SUMIF(ConfirmedRaw!$B:$B,$B14,ConfirmedRaw!CL:CL)</f>
        <v>0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f>SUMIF(ConfirmedRaw!$B:$B,$B15,ConfirmedRaw!CE:CE)</f>
        <v>65872</v>
      </c>
      <c r="CD15">
        <f>SUMIF(ConfirmedRaw!$B:$B,$B15,ConfirmedRaw!CF:CF)</f>
        <v>74605</v>
      </c>
      <c r="CE15">
        <f>SUMIF(ConfirmedRaw!$B:$B,$B15,ConfirmedRaw!CG:CG)</f>
        <v>0</v>
      </c>
      <c r="CF15">
        <f>SUMIF(ConfirmedRaw!$B:$B,$B15,ConfirmedRaw!CH:CH)</f>
        <v>0</v>
      </c>
      <c r="CG15">
        <f>SUMIF(ConfirmedRaw!$B:$B,$B15,ConfirmedRaw!CI:CI)</f>
        <v>0</v>
      </c>
      <c r="CH15">
        <f>SUMIF(ConfirmedRaw!$B:$B,$B15,ConfirmedRaw!CJ:CJ)</f>
        <v>0</v>
      </c>
      <c r="CI15">
        <f>SUMIF(ConfirmedRaw!$B:$B,$B15,ConfirmedRaw!CK:CK)</f>
        <v>0</v>
      </c>
      <c r="CJ15">
        <f>SUMIF(ConfirmedRaw!$B:$B,$B15,ConfirmedRaw!CL:CL)</f>
        <v>0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0</v>
      </c>
      <c r="CF16">
        <f>SUMIF(ConfirmedRaw!$B:$B,$B16,ConfirmedRaw!CH:CH)</f>
        <v>0</v>
      </c>
      <c r="CG16">
        <f>SUMIF(ConfirmedRaw!$B:$B,$B16,ConfirmedRaw!CI:CI)</f>
        <v>0</v>
      </c>
      <c r="CH16">
        <f>SUMIF(ConfirmedRaw!$B:$B,$B16,ConfirmedRaw!CJ:CJ)</f>
        <v>0</v>
      </c>
      <c r="CI16">
        <f>SUMIF(ConfirmedRaw!$B:$B,$B16,ConfirmedRaw!CK:CK)</f>
        <v>0</v>
      </c>
      <c r="CJ16">
        <f>SUMIF(ConfirmedRaw!$B:$B,$B16,ConfirmedRaw!CL:CL)</f>
        <v>0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0</v>
      </c>
      <c r="CF18">
        <f>SUMIF(ConfirmedRaw!$B:$B,$B18,ConfirmedRaw!CH:CH)</f>
        <v>0</v>
      </c>
      <c r="CG18">
        <f>SUMIF(ConfirmedRaw!$B:$B,$B18,ConfirmedRaw!CI:CI)</f>
        <v>0</v>
      </c>
      <c r="CH18">
        <f>SUMIF(ConfirmedRaw!$B:$B,$B18,ConfirmedRaw!CJ:CJ)</f>
        <v>0</v>
      </c>
      <c r="CI18">
        <f>SUMIF(ConfirmedRaw!$B:$B,$B18,ConfirmedRaw!CK:CK)</f>
        <v>0</v>
      </c>
      <c r="CJ18">
        <f>SUMIF(ConfirmedRaw!$B:$B,$B18,ConfirmedRaw!CL:CL)</f>
        <v>0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0</v>
      </c>
      <c r="CF19">
        <f>SUMIF(ConfirmedRaw!$B:$B,$B19,ConfirmedRaw!CH:CH)</f>
        <v>0</v>
      </c>
      <c r="CG19">
        <f>SUMIF(ConfirmedRaw!$B:$B,$B19,ConfirmedRaw!CI:CI)</f>
        <v>0</v>
      </c>
      <c r="CH19">
        <f>SUMIF(ConfirmedRaw!$B:$B,$B19,ConfirmedRaw!CJ:CJ)</f>
        <v>0</v>
      </c>
      <c r="CI19">
        <f>SUMIF(ConfirmedRaw!$B:$B,$B19,ConfirmedRaw!CK:CK)</f>
        <v>0</v>
      </c>
      <c r="CJ19">
        <f>SUMIF(ConfirmedRaw!$B:$B,$B19,ConfirmedRaw!CL:CL)</f>
        <v>0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0</v>
      </c>
      <c r="CF20">
        <f>SUMIF(ConfirmedRaw!$B:$B,$B20,ConfirmedRaw!CH:CH)</f>
        <v>0</v>
      </c>
      <c r="CG20">
        <f>SUMIF(ConfirmedRaw!$B:$B,$B20,ConfirmedRaw!CI:CI)</f>
        <v>0</v>
      </c>
      <c r="CH20">
        <f>SUMIF(ConfirmedRaw!$B:$B,$B20,ConfirmedRaw!CJ:CJ)</f>
        <v>0</v>
      </c>
      <c r="CI20">
        <f>SUMIF(ConfirmedRaw!$B:$B,$B20,ConfirmedRaw!CK:CK)</f>
        <v>0</v>
      </c>
      <c r="CJ20">
        <f>SUMIF(ConfirmedRaw!$B:$B,$B20,ConfirmedRaw!CL:CL)</f>
        <v>0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0</v>
      </c>
      <c r="CF21">
        <f>SUMIF(ConfirmedRaw!$B:$B,$B21,ConfirmedRaw!CH:CH)</f>
        <v>0</v>
      </c>
      <c r="CG21">
        <f>SUMIF(ConfirmedRaw!$B:$B,$B21,ConfirmedRaw!CI:CI)</f>
        <v>0</v>
      </c>
      <c r="CH21">
        <f>SUMIF(ConfirmedRaw!$B:$B,$B21,ConfirmedRaw!CJ:CJ)</f>
        <v>0</v>
      </c>
      <c r="CI21">
        <f>SUMIF(ConfirmedRaw!$B:$B,$B21,ConfirmedRaw!CK:CK)</f>
        <v>0</v>
      </c>
      <c r="CJ21">
        <f>SUMIF(ConfirmedRaw!$B:$B,$B21,ConfirmedRaw!CL:CL)</f>
        <v>0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0</v>
      </c>
      <c r="CF22">
        <f>SUMIF(ConfirmedRaw!$B:$B,$B22,ConfirmedRaw!CH:CH)</f>
        <v>0</v>
      </c>
      <c r="CG22">
        <f>SUMIF(ConfirmedRaw!$B:$B,$B22,ConfirmedRaw!CI:CI)</f>
        <v>0</v>
      </c>
      <c r="CH22">
        <f>SUMIF(ConfirmedRaw!$B:$B,$B22,ConfirmedRaw!CJ:CJ)</f>
        <v>0</v>
      </c>
      <c r="CI22">
        <f>SUMIF(ConfirmedRaw!$B:$B,$B22,ConfirmedRaw!CK:CK)</f>
        <v>0</v>
      </c>
      <c r="CJ22">
        <f>SUMIF(ConfirmedRaw!$B:$B,$B22,ConfirmedRaw!CL:CL)</f>
        <v>0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0</v>
      </c>
      <c r="CF23">
        <f>SUMIF(ConfirmedRaw!$B:$B,$B23,ConfirmedRaw!CH:CH)</f>
        <v>0</v>
      </c>
      <c r="CG23">
        <f>SUMIF(ConfirmedRaw!$B:$B,$B23,ConfirmedRaw!CI:CI)</f>
        <v>0</v>
      </c>
      <c r="CH23">
        <f>SUMIF(ConfirmedRaw!$B:$B,$B23,ConfirmedRaw!CJ:CJ)</f>
        <v>0</v>
      </c>
      <c r="CI23">
        <f>SUMIF(ConfirmedRaw!$B:$B,$B23,ConfirmedRaw!CK:CK)</f>
        <v>0</v>
      </c>
      <c r="CJ23">
        <f>SUMIF(ConfirmedRaw!$B:$B,$B23,ConfirmedRaw!CL:CL)</f>
        <v>0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0</v>
      </c>
      <c r="CF24">
        <f>SUMIF(ConfirmedRaw!$B:$B,$B24,ConfirmedRaw!CH:CH)</f>
        <v>0</v>
      </c>
      <c r="CG24">
        <f>SUMIF(ConfirmedRaw!$B:$B,$B24,ConfirmedRaw!CI:CI)</f>
        <v>0</v>
      </c>
      <c r="CH24">
        <f>SUMIF(ConfirmedRaw!$B:$B,$B24,ConfirmedRaw!CJ:CJ)</f>
        <v>0</v>
      </c>
      <c r="CI24">
        <f>SUMIF(ConfirmedRaw!$B:$B,$B24,ConfirmedRaw!CK:CK)</f>
        <v>0</v>
      </c>
      <c r="CJ24">
        <f>SUMIF(ConfirmedRaw!$B:$B,$B24,ConfirmedRaw!CL:CL)</f>
        <v>0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0</v>
      </c>
      <c r="CF25">
        <f>SUMIF(ConfirmedRaw!$B:$B,$B25,ConfirmedRaw!CH:CH)</f>
        <v>0</v>
      </c>
      <c r="CG25">
        <f>SUMIF(ConfirmedRaw!$B:$B,$B25,ConfirmedRaw!CI:CI)</f>
        <v>0</v>
      </c>
      <c r="CH25">
        <f>SUMIF(ConfirmedRaw!$B:$B,$B25,ConfirmedRaw!CJ:CJ)</f>
        <v>0</v>
      </c>
      <c r="CI25">
        <f>SUMIF(ConfirmedRaw!$B:$B,$B25,ConfirmedRaw!CK:CK)</f>
        <v>0</v>
      </c>
      <c r="CJ25">
        <f>SUMIF(ConfirmedRaw!$B:$B,$B25,ConfirmedRaw!CL:CL)</f>
        <v>0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0</v>
      </c>
      <c r="CF26">
        <f>SUMIF(ConfirmedRaw!$B:$B,$B26,ConfirmedRaw!CH:CH)</f>
        <v>0</v>
      </c>
      <c r="CG26">
        <f>SUMIF(ConfirmedRaw!$B:$B,$B26,ConfirmedRaw!CI:CI)</f>
        <v>0</v>
      </c>
      <c r="CH26">
        <f>SUMIF(ConfirmedRaw!$B:$B,$B26,ConfirmedRaw!CJ:CJ)</f>
        <v>0</v>
      </c>
      <c r="CI26">
        <f>SUMIF(ConfirmedRaw!$B:$B,$B26,ConfirmedRaw!CK:CK)</f>
        <v>0</v>
      </c>
      <c r="CJ26">
        <f>SUMIF(ConfirmedRaw!$B:$B,$B26,ConfirmedRaw!CL:CL)</f>
        <v>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0</v>
      </c>
      <c r="CF27">
        <f>SUMIF(ConfirmedRaw!$B:$B,$B27,ConfirmedRaw!CH:CH)</f>
        <v>0</v>
      </c>
      <c r="CG27">
        <f>SUMIF(ConfirmedRaw!$B:$B,$B27,ConfirmedRaw!CI:CI)</f>
        <v>0</v>
      </c>
      <c r="CH27">
        <f>SUMIF(ConfirmedRaw!$B:$B,$B27,ConfirmedRaw!CJ:CJ)</f>
        <v>0</v>
      </c>
      <c r="CI27">
        <f>SUMIF(ConfirmedRaw!$B:$B,$B27,ConfirmedRaw!CK:CK)</f>
        <v>0</v>
      </c>
      <c r="CJ27">
        <f>SUMIF(ConfirmedRaw!$B:$B,$B27,ConfirmedRaw!CL:CL)</f>
        <v>0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0</v>
      </c>
      <c r="CF28">
        <f>SUMIF(ConfirmedRaw!$B:$B,$B28,ConfirmedRaw!CH:CH)</f>
        <v>0</v>
      </c>
      <c r="CG28">
        <f>SUMIF(ConfirmedRaw!$B:$B,$B28,ConfirmedRaw!CI:CI)</f>
        <v>0</v>
      </c>
      <c r="CH28">
        <f>SUMIF(ConfirmedRaw!$B:$B,$B28,ConfirmedRaw!CJ:CJ)</f>
        <v>0</v>
      </c>
      <c r="CI28">
        <f>SUMIF(ConfirmedRaw!$B:$B,$B28,ConfirmedRaw!CK:CK)</f>
        <v>0</v>
      </c>
      <c r="CJ28">
        <f>SUMIF(ConfirmedRaw!$B:$B,$B28,ConfirmedRaw!CL:CL)</f>
        <v>0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0</v>
      </c>
      <c r="CF29">
        <f>SUMIF(ConfirmedRaw!$B:$B,$B29,ConfirmedRaw!CH:CH)</f>
        <v>0</v>
      </c>
      <c r="CG29">
        <f>SUMIF(ConfirmedRaw!$B:$B,$B29,ConfirmedRaw!CI:CI)</f>
        <v>0</v>
      </c>
      <c r="CH29">
        <f>SUMIF(ConfirmedRaw!$B:$B,$B29,ConfirmedRaw!CJ:CJ)</f>
        <v>0</v>
      </c>
      <c r="CI29">
        <f>SUMIF(ConfirmedRaw!$B:$B,$B29,ConfirmedRaw!CK:CK)</f>
        <v>0</v>
      </c>
      <c r="CJ29">
        <f>SUMIF(ConfirmedRaw!$B:$B,$B29,ConfirmedRaw!CL:CL)</f>
        <v>0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606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0</v>
      </c>
      <c r="CF30">
        <f>SUMIF(ConfirmedRaw!$B:$B,$B30,ConfirmedRaw!CH:CH)</f>
        <v>0</v>
      </c>
      <c r="CG30">
        <f>SUMIF(ConfirmedRaw!$B:$B,$B30,ConfirmedRaw!CI:CI)</f>
        <v>0</v>
      </c>
      <c r="CH30">
        <f>SUMIF(ConfirmedRaw!$B:$B,$B30,ConfirmedRaw!CJ:CJ)</f>
        <v>0</v>
      </c>
      <c r="CI30">
        <f>SUMIF(ConfirmedRaw!$B:$B,$B30,ConfirmedRaw!CK:CK)</f>
        <v>0</v>
      </c>
      <c r="CJ30">
        <f>SUMIF(ConfirmedRaw!$B:$B,$B30,ConfirmedRaw!CL:CL)</f>
        <v>0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0</v>
      </c>
      <c r="CF31">
        <f>SUMIF(ConfirmedRaw!$B:$B,$B31,ConfirmedRaw!CH:CH)</f>
        <v>0</v>
      </c>
      <c r="CG31">
        <f>SUMIF(ConfirmedRaw!$B:$B,$B31,ConfirmedRaw!CI:CI)</f>
        <v>0</v>
      </c>
      <c r="CH31">
        <f>SUMIF(ConfirmedRaw!$B:$B,$B31,ConfirmedRaw!CJ:CJ)</f>
        <v>0</v>
      </c>
      <c r="CI31">
        <f>SUMIF(ConfirmedRaw!$B:$B,$B31,ConfirmedRaw!CK:CK)</f>
        <v>0</v>
      </c>
      <c r="CJ31">
        <f>SUMIF(ConfirmedRaw!$B:$B,$B31,ConfirmedRaw!CL:CL)</f>
        <v>0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0</v>
      </c>
      <c r="CF32">
        <f>SUMIF(ConfirmedRaw!$B:$B,$B32,ConfirmedRaw!CH:CH)</f>
        <v>0</v>
      </c>
      <c r="CG32">
        <f>SUMIF(ConfirmedRaw!$B:$B,$B32,ConfirmedRaw!CI:CI)</f>
        <v>0</v>
      </c>
      <c r="CH32">
        <f>SUMIF(ConfirmedRaw!$B:$B,$B32,ConfirmedRaw!CJ:CJ)</f>
        <v>0</v>
      </c>
      <c r="CI32">
        <f>SUMIF(ConfirmedRaw!$B:$B,$B32,ConfirmedRaw!CK:CK)</f>
        <v>0</v>
      </c>
      <c r="CJ32">
        <f>SUMIF(ConfirmedRaw!$B:$B,$B32,ConfirmedRaw!CL:CL)</f>
        <v>0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0</v>
      </c>
      <c r="CF33">
        <f>SUMIF(ConfirmedRaw!$B:$B,$B33,ConfirmedRaw!CH:CH)</f>
        <v>0</v>
      </c>
      <c r="CG33">
        <f>SUMIF(ConfirmedRaw!$B:$B,$B33,ConfirmedRaw!CI:CI)</f>
        <v>0</v>
      </c>
      <c r="CH33">
        <f>SUMIF(ConfirmedRaw!$B:$B,$B33,ConfirmedRaw!CJ:CJ)</f>
        <v>0</v>
      </c>
      <c r="CI33">
        <f>SUMIF(ConfirmedRaw!$B:$B,$B33,ConfirmedRaw!CK:CK)</f>
        <v>0</v>
      </c>
      <c r="CJ33">
        <f>SUMIF(ConfirmedRaw!$B:$B,$B33,ConfirmedRaw!CL:CL)</f>
        <v>0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0</v>
      </c>
      <c r="CF34">
        <f>SUMIF(ConfirmedRaw!$B:$B,$B34,ConfirmedRaw!CH:CH)</f>
        <v>0</v>
      </c>
      <c r="CG34">
        <f>SUMIF(ConfirmedRaw!$B:$B,$B34,ConfirmedRaw!CI:CI)</f>
        <v>0</v>
      </c>
      <c r="CH34">
        <f>SUMIF(ConfirmedRaw!$B:$B,$B34,ConfirmedRaw!CJ:CJ)</f>
        <v>0</v>
      </c>
      <c r="CI34">
        <f>SUMIF(ConfirmedRaw!$B:$B,$B34,ConfirmedRaw!CK:CK)</f>
        <v>0</v>
      </c>
      <c r="CJ34">
        <f>SUMIF(ConfirmedRaw!$B:$B,$B34,ConfirmedRaw!CL:CL)</f>
        <v>0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0</v>
      </c>
      <c r="CF35">
        <f>SUMIF(ConfirmedRaw!$B:$B,$B35,ConfirmedRaw!CH:CH)</f>
        <v>0</v>
      </c>
      <c r="CG35">
        <f>SUMIF(ConfirmedRaw!$B:$B,$B35,ConfirmedRaw!CI:CI)</f>
        <v>0</v>
      </c>
      <c r="CH35">
        <f>SUMIF(ConfirmedRaw!$B:$B,$B35,ConfirmedRaw!CJ:CJ)</f>
        <v>0</v>
      </c>
      <c r="CI35">
        <f>SUMIF(ConfirmedRaw!$B:$B,$B35,ConfirmedRaw!CK:CK)</f>
        <v>0</v>
      </c>
      <c r="CJ35">
        <f>SUMIF(ConfirmedRaw!$B:$B,$B35,ConfirmedRaw!CL:CL)</f>
        <v>0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0</v>
      </c>
      <c r="CF36">
        <f>SUMIF(ConfirmedRaw!$B:$B,$B36,ConfirmedRaw!CH:CH)</f>
        <v>0</v>
      </c>
      <c r="CG36">
        <f>SUMIF(ConfirmedRaw!$B:$B,$B36,ConfirmedRaw!CI:CI)</f>
        <v>0</v>
      </c>
      <c r="CH36">
        <f>SUMIF(ConfirmedRaw!$B:$B,$B36,ConfirmedRaw!CJ:CJ)</f>
        <v>0</v>
      </c>
      <c r="CI36">
        <f>SUMIF(ConfirmedRaw!$B:$B,$B36,ConfirmedRaw!CK:CK)</f>
        <v>0</v>
      </c>
      <c r="CJ36">
        <f>SUMIF(ConfirmedRaw!$B:$B,$B36,ConfirmedRaw!CL:CL)</f>
        <v>0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0</v>
      </c>
      <c r="CF37">
        <f>SUMIF(ConfirmedRaw!$B:$B,$B37,ConfirmedRaw!CH:CH)</f>
        <v>0</v>
      </c>
      <c r="CG37">
        <f>SUMIF(ConfirmedRaw!$B:$B,$B37,ConfirmedRaw!CI:CI)</f>
        <v>0</v>
      </c>
      <c r="CH37">
        <f>SUMIF(ConfirmedRaw!$B:$B,$B37,ConfirmedRaw!CJ:CJ)</f>
        <v>0</v>
      </c>
      <c r="CI37">
        <f>SUMIF(ConfirmedRaw!$B:$B,$B37,ConfirmedRaw!CK:CK)</f>
        <v>0</v>
      </c>
      <c r="CJ37">
        <f>SUMIF(ConfirmedRaw!$B:$B,$B37,ConfirmedRaw!CL:CL)</f>
        <v>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0</v>
      </c>
      <c r="CF38">
        <f>SUMIF(ConfirmedRaw!$B:$B,$B38,ConfirmedRaw!CH:CH)</f>
        <v>0</v>
      </c>
      <c r="CG38">
        <f>SUMIF(ConfirmedRaw!$B:$B,$B38,ConfirmedRaw!CI:CI)</f>
        <v>0</v>
      </c>
      <c r="CH38">
        <f>SUMIF(ConfirmedRaw!$B:$B,$B38,ConfirmedRaw!CJ:CJ)</f>
        <v>0</v>
      </c>
      <c r="CI38">
        <f>SUMIF(ConfirmedRaw!$B:$B,$B38,ConfirmedRaw!CK:CK)</f>
        <v>0</v>
      </c>
      <c r="CJ38">
        <f>SUMIF(ConfirmedRaw!$B:$B,$B38,ConfirmedRaw!CL:CL)</f>
        <v>0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0</v>
      </c>
      <c r="CF39">
        <f>SUMIF(ConfirmedRaw!$B:$B,$B39,ConfirmedRaw!CH:CH)</f>
        <v>0</v>
      </c>
      <c r="CG39">
        <f>SUMIF(ConfirmedRaw!$B:$B,$B39,ConfirmedRaw!CI:CI)</f>
        <v>0</v>
      </c>
      <c r="CH39">
        <f>SUMIF(ConfirmedRaw!$B:$B,$B39,ConfirmedRaw!CJ:CJ)</f>
        <v>0</v>
      </c>
      <c r="CI39">
        <f>SUMIF(ConfirmedRaw!$B:$B,$B39,ConfirmedRaw!CK:CK)</f>
        <v>0</v>
      </c>
      <c r="CJ39">
        <f>SUMIF(ConfirmedRaw!$B:$B,$B39,ConfirmedRaw!CL:CL)</f>
        <v>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0</v>
      </c>
      <c r="CF40">
        <f>SUMIF(ConfirmedRaw!$B:$B,$B40,ConfirmedRaw!CH:CH)</f>
        <v>0</v>
      </c>
      <c r="CG40">
        <f>SUMIF(ConfirmedRaw!$B:$B,$B40,ConfirmedRaw!CI:CI)</f>
        <v>0</v>
      </c>
      <c r="CH40">
        <f>SUMIF(ConfirmedRaw!$B:$B,$B40,ConfirmedRaw!CJ:CJ)</f>
        <v>0</v>
      </c>
      <c r="CI40">
        <f>SUMIF(ConfirmedRaw!$B:$B,$B40,ConfirmedRaw!CK:CK)</f>
        <v>0</v>
      </c>
      <c r="CJ40">
        <f>SUMIF(ConfirmedRaw!$B:$B,$B40,ConfirmedRaw!CL:CL)</f>
        <v>0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0</v>
      </c>
      <c r="CF41">
        <f>SUMIF(ConfirmedRaw!$B:$B,$B41,ConfirmedRaw!CH:CH)</f>
        <v>0</v>
      </c>
      <c r="CG41">
        <f>SUMIF(ConfirmedRaw!$B:$B,$B41,ConfirmedRaw!CI:CI)</f>
        <v>0</v>
      </c>
      <c r="CH41">
        <f>SUMIF(ConfirmedRaw!$B:$B,$B41,ConfirmedRaw!CJ:CJ)</f>
        <v>0</v>
      </c>
      <c r="CI41">
        <f>SUMIF(ConfirmedRaw!$B:$B,$B41,ConfirmedRaw!CK:CK)</f>
        <v>0</v>
      </c>
      <c r="CJ41">
        <f>SUMIF(ConfirmedRaw!$B:$B,$B41,ConfirmedRaw!CL:CL)</f>
        <v>0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0</v>
      </c>
      <c r="CF42">
        <f>SUMIF(ConfirmedRaw!$B:$B,$B42,ConfirmedRaw!CH:CH)</f>
        <v>0</v>
      </c>
      <c r="CG42">
        <f>SUMIF(ConfirmedRaw!$B:$B,$B42,ConfirmedRaw!CI:CI)</f>
        <v>0</v>
      </c>
      <c r="CH42">
        <f>SUMIF(ConfirmedRaw!$B:$B,$B42,ConfirmedRaw!CJ:CJ)</f>
        <v>0</v>
      </c>
      <c r="CI42">
        <f>SUMIF(ConfirmedRaw!$B:$B,$B42,ConfirmedRaw!CK:CK)</f>
        <v>0</v>
      </c>
      <c r="CJ42">
        <f>SUMIF(ConfirmedRaw!$B:$B,$B42,ConfirmedRaw!CL:CL)</f>
        <v>0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0</v>
      </c>
      <c r="CF43">
        <f>SUMIF(ConfirmedRaw!$B:$B,$B43,ConfirmedRaw!CH:CH)</f>
        <v>0</v>
      </c>
      <c r="CG43">
        <f>SUMIF(ConfirmedRaw!$B:$B,$B43,ConfirmedRaw!CI:CI)</f>
        <v>0</v>
      </c>
      <c r="CH43">
        <f>SUMIF(ConfirmedRaw!$B:$B,$B43,ConfirmedRaw!CJ:CJ)</f>
        <v>0</v>
      </c>
      <c r="CI43">
        <f>SUMIF(ConfirmedRaw!$B:$B,$B43,ConfirmedRaw!CK:CK)</f>
        <v>0</v>
      </c>
      <c r="CJ43">
        <f>SUMIF(ConfirmedRaw!$B:$B,$B43,ConfirmedRaw!CL:CL)</f>
        <v>0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0</v>
      </c>
      <c r="CF44">
        <f>SUMIF(ConfirmedRaw!$B:$B,$B44,ConfirmedRaw!CH:CH)</f>
        <v>0</v>
      </c>
      <c r="CG44">
        <f>SUMIF(ConfirmedRaw!$B:$B,$B44,ConfirmedRaw!CI:CI)</f>
        <v>0</v>
      </c>
      <c r="CH44">
        <f>SUMIF(ConfirmedRaw!$B:$B,$B44,ConfirmedRaw!CJ:CJ)</f>
        <v>0</v>
      </c>
      <c r="CI44">
        <f>SUMIF(ConfirmedRaw!$B:$B,$B44,ConfirmedRaw!CK:CK)</f>
        <v>0</v>
      </c>
      <c r="CJ44">
        <f>SUMIF(ConfirmedRaw!$B:$B,$B44,ConfirmedRaw!CL:CL)</f>
        <v>0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0</v>
      </c>
      <c r="CF45">
        <f>SUMIF(ConfirmedRaw!$B:$B,$B45,ConfirmedRaw!CH:CH)</f>
        <v>0</v>
      </c>
      <c r="CG45">
        <f>SUMIF(ConfirmedRaw!$B:$B,$B45,ConfirmedRaw!CI:CI)</f>
        <v>0</v>
      </c>
      <c r="CH45">
        <f>SUMIF(ConfirmedRaw!$B:$B,$B45,ConfirmedRaw!CJ:CJ)</f>
        <v>0</v>
      </c>
      <c r="CI45">
        <f>SUMIF(ConfirmedRaw!$B:$B,$B45,ConfirmedRaw!CK:CK)</f>
        <v>0</v>
      </c>
      <c r="CJ45">
        <f>SUMIF(ConfirmedRaw!$B:$B,$B45,ConfirmedRaw!CL:CL)</f>
        <v>0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0</v>
      </c>
      <c r="CF46">
        <f>SUMIF(ConfirmedRaw!$B:$B,$B46,ConfirmedRaw!CH:CH)</f>
        <v>0</v>
      </c>
      <c r="CG46">
        <f>SUMIF(ConfirmedRaw!$B:$B,$B46,ConfirmedRaw!CI:CI)</f>
        <v>0</v>
      </c>
      <c r="CH46">
        <f>SUMIF(ConfirmedRaw!$B:$B,$B46,ConfirmedRaw!CJ:CJ)</f>
        <v>0</v>
      </c>
      <c r="CI46">
        <f>SUMIF(ConfirmedRaw!$B:$B,$B46,ConfirmedRaw!CK:CK)</f>
        <v>0</v>
      </c>
      <c r="CJ46">
        <f>SUMIF(ConfirmedRaw!$B:$B,$B46,ConfirmedRaw!CL:CL)</f>
        <v>0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0</v>
      </c>
      <c r="CF47">
        <f>SUMIF(ConfirmedRaw!$B:$B,$B47,ConfirmedRaw!CH:CH)</f>
        <v>0</v>
      </c>
      <c r="CG47">
        <f>SUMIF(ConfirmedRaw!$B:$B,$B47,ConfirmedRaw!CI:CI)</f>
        <v>0</v>
      </c>
      <c r="CH47">
        <f>SUMIF(ConfirmedRaw!$B:$B,$B47,ConfirmedRaw!CJ:CJ)</f>
        <v>0</v>
      </c>
      <c r="CI47">
        <f>SUMIF(ConfirmedRaw!$B:$B,$B47,ConfirmedRaw!CK:CK)</f>
        <v>0</v>
      </c>
      <c r="CJ47">
        <f>SUMIF(ConfirmedRaw!$B:$B,$B47,ConfirmedRaw!CL:CL)</f>
        <v>0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0</v>
      </c>
      <c r="CF48">
        <f>SUMIF(ConfirmedRaw!$B:$B,$B48,ConfirmedRaw!CH:CH)</f>
        <v>0</v>
      </c>
      <c r="CG48">
        <f>SUMIF(ConfirmedRaw!$B:$B,$B48,ConfirmedRaw!CI:CI)</f>
        <v>0</v>
      </c>
      <c r="CH48">
        <f>SUMIF(ConfirmedRaw!$B:$B,$B48,ConfirmedRaw!CJ:CJ)</f>
        <v>0</v>
      </c>
      <c r="CI48">
        <f>SUMIF(ConfirmedRaw!$B:$B,$B48,ConfirmedRaw!CK:CK)</f>
        <v>0</v>
      </c>
      <c r="CJ48">
        <f>SUMIF(ConfirmedRaw!$B:$B,$B48,ConfirmedRaw!CL:CL)</f>
        <v>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0</v>
      </c>
      <c r="CF49">
        <f>SUMIF(ConfirmedRaw!$B:$B,$B49,ConfirmedRaw!CH:CH)</f>
        <v>0</v>
      </c>
      <c r="CG49">
        <f>SUMIF(ConfirmedRaw!$B:$B,$B49,ConfirmedRaw!CI:CI)</f>
        <v>0</v>
      </c>
      <c r="CH49">
        <f>SUMIF(ConfirmedRaw!$B:$B,$B49,ConfirmedRaw!CJ:CJ)</f>
        <v>0</v>
      </c>
      <c r="CI49">
        <f>SUMIF(ConfirmedRaw!$B:$B,$B49,ConfirmedRaw!CK:CK)</f>
        <v>0</v>
      </c>
      <c r="CJ49">
        <f>SUMIF(ConfirmedRaw!$B:$B,$B49,ConfirmedRaw!CL:CL)</f>
        <v>0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0</v>
      </c>
      <c r="CF50">
        <f>SUMIF(ConfirmedRaw!$B:$B,$B50,ConfirmedRaw!CH:CH)</f>
        <v>0</v>
      </c>
      <c r="CG50">
        <f>SUMIF(ConfirmedRaw!$B:$B,$B50,ConfirmedRaw!CI:CI)</f>
        <v>0</v>
      </c>
      <c r="CH50">
        <f>SUMIF(ConfirmedRaw!$B:$B,$B50,ConfirmedRaw!CJ:CJ)</f>
        <v>0</v>
      </c>
      <c r="CI50">
        <f>SUMIF(ConfirmedRaw!$B:$B,$B50,ConfirmedRaw!CK:CK)</f>
        <v>0</v>
      </c>
      <c r="CJ50">
        <f>SUMIF(ConfirmedRaw!$B:$B,$B50,ConfirmedRaw!CL:CL)</f>
        <v>0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0</v>
      </c>
      <c r="CF51">
        <f>SUMIF(ConfirmedRaw!$B:$B,$B51,ConfirmedRaw!CH:CH)</f>
        <v>0</v>
      </c>
      <c r="CG51">
        <f>SUMIF(ConfirmedRaw!$B:$B,$B51,ConfirmedRaw!CI:CI)</f>
        <v>0</v>
      </c>
      <c r="CH51">
        <f>SUMIF(ConfirmedRaw!$B:$B,$B51,ConfirmedRaw!CJ:CJ)</f>
        <v>0</v>
      </c>
      <c r="CI51">
        <f>SUMIF(ConfirmedRaw!$B:$B,$B51,ConfirmedRaw!CK:CK)</f>
        <v>0</v>
      </c>
      <c r="CJ51">
        <f>SUMIF(ConfirmedRaw!$B:$B,$B51,ConfirmedRaw!CL:CL)</f>
        <v>0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0</v>
      </c>
      <c r="CF52">
        <f>SUMIF(ConfirmedRaw!$B:$B,$B52,ConfirmedRaw!CH:CH)</f>
        <v>0</v>
      </c>
      <c r="CG52">
        <f>SUMIF(ConfirmedRaw!$B:$B,$B52,ConfirmedRaw!CI:CI)</f>
        <v>0</v>
      </c>
      <c r="CH52">
        <f>SUMIF(ConfirmedRaw!$B:$B,$B52,ConfirmedRaw!CJ:CJ)</f>
        <v>0</v>
      </c>
      <c r="CI52">
        <f>SUMIF(ConfirmedRaw!$B:$B,$B52,ConfirmedRaw!CK:CK)</f>
        <v>0</v>
      </c>
      <c r="CJ52">
        <f>SUMIF(ConfirmedRaw!$B:$B,$B52,ConfirmedRaw!CL:CL)</f>
        <v>0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0</v>
      </c>
      <c r="CF53">
        <f>SUMIF(ConfirmedRaw!$B:$B,$B53,ConfirmedRaw!CH:CH)</f>
        <v>0</v>
      </c>
      <c r="CG53">
        <f>SUMIF(ConfirmedRaw!$B:$B,$B53,ConfirmedRaw!CI:CI)</f>
        <v>0</v>
      </c>
      <c r="CH53">
        <f>SUMIF(ConfirmedRaw!$B:$B,$B53,ConfirmedRaw!CJ:CJ)</f>
        <v>0</v>
      </c>
      <c r="CI53">
        <f>SUMIF(ConfirmedRaw!$B:$B,$B53,ConfirmedRaw!CK:CK)</f>
        <v>0</v>
      </c>
      <c r="CJ53">
        <f>SUMIF(ConfirmedRaw!$B:$B,$B53,ConfirmedRaw!CL:CL)</f>
        <v>0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0</v>
      </c>
      <c r="CF54">
        <f>SUMIF(ConfirmedRaw!$B:$B,$B54,ConfirmedRaw!CH:CH)</f>
        <v>0</v>
      </c>
      <c r="CG54">
        <f>SUMIF(ConfirmedRaw!$B:$B,$B54,ConfirmedRaw!CI:CI)</f>
        <v>0</v>
      </c>
      <c r="CH54">
        <f>SUMIF(ConfirmedRaw!$B:$B,$B54,ConfirmedRaw!CJ:CJ)</f>
        <v>0</v>
      </c>
      <c r="CI54">
        <f>SUMIF(ConfirmedRaw!$B:$B,$B54,ConfirmedRaw!CK:CK)</f>
        <v>0</v>
      </c>
      <c r="CJ54">
        <f>SUMIF(ConfirmedRaw!$B:$B,$B54,ConfirmedRaw!CL:CL)</f>
        <v>0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0</v>
      </c>
      <c r="CF55">
        <f>SUMIF(ConfirmedRaw!$B:$B,$B55,ConfirmedRaw!CH:CH)</f>
        <v>0</v>
      </c>
      <c r="CG55">
        <f>SUMIF(ConfirmedRaw!$B:$B,$B55,ConfirmedRaw!CI:CI)</f>
        <v>0</v>
      </c>
      <c r="CH55">
        <f>SUMIF(ConfirmedRaw!$B:$B,$B55,ConfirmedRaw!CJ:CJ)</f>
        <v>0</v>
      </c>
      <c r="CI55">
        <f>SUMIF(ConfirmedRaw!$B:$B,$B55,ConfirmedRaw!CK:CK)</f>
        <v>0</v>
      </c>
      <c r="CJ55">
        <f>SUMIF(ConfirmedRaw!$B:$B,$B55,ConfirmedRaw!CL:CL)</f>
        <v>0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0</v>
      </c>
      <c r="CF56">
        <f>SUMIF(ConfirmedRaw!$B:$B,$B56,ConfirmedRaw!CH:CH)</f>
        <v>0</v>
      </c>
      <c r="CG56">
        <f>SUMIF(ConfirmedRaw!$B:$B,$B56,ConfirmedRaw!CI:CI)</f>
        <v>0</v>
      </c>
      <c r="CH56">
        <f>SUMIF(ConfirmedRaw!$B:$B,$B56,ConfirmedRaw!CJ:CJ)</f>
        <v>0</v>
      </c>
      <c r="CI56">
        <f>SUMIF(ConfirmedRaw!$B:$B,$B56,ConfirmedRaw!CK:CK)</f>
        <v>0</v>
      </c>
      <c r="CJ56">
        <f>SUMIF(ConfirmedRaw!$B:$B,$B56,ConfirmedRaw!CL:CL)</f>
        <v>0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0</v>
      </c>
      <c r="CF57">
        <f>SUMIF(ConfirmedRaw!$B:$B,$B57,ConfirmedRaw!CH:CH)</f>
        <v>0</v>
      </c>
      <c r="CG57">
        <f>SUMIF(ConfirmedRaw!$B:$B,$B57,ConfirmedRaw!CI:CI)</f>
        <v>0</v>
      </c>
      <c r="CH57">
        <f>SUMIF(ConfirmedRaw!$B:$B,$B57,ConfirmedRaw!CJ:CJ)</f>
        <v>0</v>
      </c>
      <c r="CI57">
        <f>SUMIF(ConfirmedRaw!$B:$B,$B57,ConfirmedRaw!CK:CK)</f>
        <v>0</v>
      </c>
      <c r="CJ57">
        <f>SUMIF(ConfirmedRaw!$B:$B,$B57,ConfirmedRaw!CL:CL)</f>
        <v>0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0</v>
      </c>
      <c r="CF58">
        <f>SUMIF(ConfirmedRaw!$B:$B,$B58,ConfirmedRaw!CH:CH)</f>
        <v>0</v>
      </c>
      <c r="CG58">
        <f>SUMIF(ConfirmedRaw!$B:$B,$B58,ConfirmedRaw!CI:CI)</f>
        <v>0</v>
      </c>
      <c r="CH58">
        <f>SUMIF(ConfirmedRaw!$B:$B,$B58,ConfirmedRaw!CJ:CJ)</f>
        <v>0</v>
      </c>
      <c r="CI58">
        <f>SUMIF(ConfirmedRaw!$B:$B,$B58,ConfirmedRaw!CK:CK)</f>
        <v>0</v>
      </c>
      <c r="CJ58">
        <f>SUMIF(ConfirmedRaw!$B:$B,$B58,ConfirmedRaw!CL:CL)</f>
        <v>0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0</v>
      </c>
      <c r="CF59">
        <f>SUMIF(ConfirmedRaw!$B:$B,$B59,ConfirmedRaw!CH:CH)</f>
        <v>0</v>
      </c>
      <c r="CG59">
        <f>SUMIF(ConfirmedRaw!$B:$B,$B59,ConfirmedRaw!CI:CI)</f>
        <v>0</v>
      </c>
      <c r="CH59">
        <f>SUMIF(ConfirmedRaw!$B:$B,$B59,ConfirmedRaw!CJ:CJ)</f>
        <v>0</v>
      </c>
      <c r="CI59">
        <f>SUMIF(ConfirmedRaw!$B:$B,$B59,ConfirmedRaw!CK:CK)</f>
        <v>0</v>
      </c>
      <c r="CJ59">
        <f>SUMIF(ConfirmedRaw!$B:$B,$B59,ConfirmedRaw!CL:CL)</f>
        <v>0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0</v>
      </c>
      <c r="CF60">
        <f>SUMIF(ConfirmedRaw!$B:$B,$B60,ConfirmedRaw!CH:CH)</f>
        <v>0</v>
      </c>
      <c r="CG60">
        <f>SUMIF(ConfirmedRaw!$B:$B,$B60,ConfirmedRaw!CI:CI)</f>
        <v>0</v>
      </c>
      <c r="CH60">
        <f>SUMIF(ConfirmedRaw!$B:$B,$B60,ConfirmedRaw!CJ:CJ)</f>
        <v>0</v>
      </c>
      <c r="CI60">
        <f>SUMIF(ConfirmedRaw!$B:$B,$B60,ConfirmedRaw!CK:CK)</f>
        <v>0</v>
      </c>
      <c r="CJ60">
        <f>SUMIF(ConfirmedRaw!$B:$B,$B60,ConfirmedRaw!CL:CL)</f>
        <v>0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0</v>
      </c>
      <c r="CF61">
        <f>SUMIF(ConfirmedRaw!$B:$B,$B61,ConfirmedRaw!CH:CH)</f>
        <v>0</v>
      </c>
      <c r="CG61">
        <f>SUMIF(ConfirmedRaw!$B:$B,$B61,ConfirmedRaw!CI:CI)</f>
        <v>0</v>
      </c>
      <c r="CH61">
        <f>SUMIF(ConfirmedRaw!$B:$B,$B61,ConfirmedRaw!CJ:CJ)</f>
        <v>0</v>
      </c>
      <c r="CI61">
        <f>SUMIF(ConfirmedRaw!$B:$B,$B61,ConfirmedRaw!CK:CK)</f>
        <v>0</v>
      </c>
      <c r="CJ61">
        <f>SUMIF(ConfirmedRaw!$B:$B,$B61,ConfirmedRaw!CL:CL)</f>
        <v>0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0</v>
      </c>
      <c r="CF62">
        <f>SUMIF(ConfirmedRaw!$B:$B,$B62,ConfirmedRaw!CH:CH)</f>
        <v>0</v>
      </c>
      <c r="CG62">
        <f>SUMIF(ConfirmedRaw!$B:$B,$B62,ConfirmedRaw!CI:CI)</f>
        <v>0</v>
      </c>
      <c r="CH62">
        <f>SUMIF(ConfirmedRaw!$B:$B,$B62,ConfirmedRaw!CJ:CJ)</f>
        <v>0</v>
      </c>
      <c r="CI62">
        <f>SUMIF(ConfirmedRaw!$B:$B,$B62,ConfirmedRaw!CK:CK)</f>
        <v>0</v>
      </c>
      <c r="CJ62">
        <f>SUMIF(ConfirmedRaw!$B:$B,$B62,ConfirmedRaw!CL:CL)</f>
        <v>0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0</v>
      </c>
      <c r="CF63">
        <f>SUMIF(ConfirmedRaw!$B:$B,$B63,ConfirmedRaw!CH:CH)</f>
        <v>0</v>
      </c>
      <c r="CG63">
        <f>SUMIF(ConfirmedRaw!$B:$B,$B63,ConfirmedRaw!CI:CI)</f>
        <v>0</v>
      </c>
      <c r="CH63">
        <f>SUMIF(ConfirmedRaw!$B:$B,$B63,ConfirmedRaw!CJ:CJ)</f>
        <v>0</v>
      </c>
      <c r="CI63">
        <f>SUMIF(ConfirmedRaw!$B:$B,$B63,ConfirmedRaw!CK:CK)</f>
        <v>0</v>
      </c>
      <c r="CJ63">
        <f>SUMIF(ConfirmedRaw!$B:$B,$B63,ConfirmedRaw!CL:CL)</f>
        <v>0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0</v>
      </c>
      <c r="CF64">
        <f>SUMIF(ConfirmedRaw!$B:$B,$B64,ConfirmedRaw!CH:CH)</f>
        <v>0</v>
      </c>
      <c r="CG64">
        <f>SUMIF(ConfirmedRaw!$B:$B,$B64,ConfirmedRaw!CI:CI)</f>
        <v>0</v>
      </c>
      <c r="CH64">
        <f>SUMIF(ConfirmedRaw!$B:$B,$B64,ConfirmedRaw!CJ:CJ)</f>
        <v>0</v>
      </c>
      <c r="CI64">
        <f>SUMIF(ConfirmedRaw!$B:$B,$B64,ConfirmedRaw!CK:CK)</f>
        <v>0</v>
      </c>
      <c r="CJ64">
        <f>SUMIF(ConfirmedRaw!$B:$B,$B64,ConfirmedRaw!CL:CL)</f>
        <v>0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0</v>
      </c>
      <c r="CF65">
        <f>SUMIF(ConfirmedRaw!$B:$B,$B65,ConfirmedRaw!CH:CH)</f>
        <v>0</v>
      </c>
      <c r="CG65">
        <f>SUMIF(ConfirmedRaw!$B:$B,$B65,ConfirmedRaw!CI:CI)</f>
        <v>0</v>
      </c>
      <c r="CH65">
        <f>SUMIF(ConfirmedRaw!$B:$B,$B65,ConfirmedRaw!CJ:CJ)</f>
        <v>0</v>
      </c>
      <c r="CI65">
        <f>SUMIF(ConfirmedRaw!$B:$B,$B65,ConfirmedRaw!CK:CK)</f>
        <v>0</v>
      </c>
      <c r="CJ65">
        <f>SUMIF(ConfirmedRaw!$B:$B,$B65,ConfirmedRaw!CL:CL)</f>
        <v>0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0</v>
      </c>
      <c r="CF66">
        <f>SUMIF(ConfirmedRaw!$B:$B,$B66,ConfirmedRaw!CH:CH)</f>
        <v>0</v>
      </c>
      <c r="CG66">
        <f>SUMIF(ConfirmedRaw!$B:$B,$B66,ConfirmedRaw!CI:CI)</f>
        <v>0</v>
      </c>
      <c r="CH66">
        <f>SUMIF(ConfirmedRaw!$B:$B,$B66,ConfirmedRaw!CJ:CJ)</f>
        <v>0</v>
      </c>
      <c r="CI66">
        <f>SUMIF(ConfirmedRaw!$B:$B,$B66,ConfirmedRaw!CK:CK)</f>
        <v>0</v>
      </c>
      <c r="CJ66">
        <f>SUMIF(ConfirmedRaw!$B:$B,$B66,ConfirmedRaw!CL:CL)</f>
        <v>0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0</v>
      </c>
      <c r="CF67">
        <f>SUMIF(ConfirmedRaw!$B:$B,$B67,ConfirmedRaw!CH:CH)</f>
        <v>0</v>
      </c>
      <c r="CG67">
        <f>SUMIF(ConfirmedRaw!$B:$B,$B67,ConfirmedRaw!CI:CI)</f>
        <v>0</v>
      </c>
      <c r="CH67">
        <f>SUMIF(ConfirmedRaw!$B:$B,$B67,ConfirmedRaw!CJ:CJ)</f>
        <v>0</v>
      </c>
      <c r="CI67">
        <f>SUMIF(ConfirmedRaw!$B:$B,$B67,ConfirmedRaw!CK:CK)</f>
        <v>0</v>
      </c>
      <c r="CJ67">
        <f>SUMIF(ConfirmedRaw!$B:$B,$B67,ConfirmedRaw!CL:CL)</f>
        <v>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0</v>
      </c>
      <c r="CF68">
        <f>SUMIF(ConfirmedRaw!$B:$B,$B68,ConfirmedRaw!CH:CH)</f>
        <v>0</v>
      </c>
      <c r="CG68">
        <f>SUMIF(ConfirmedRaw!$B:$B,$B68,ConfirmedRaw!CI:CI)</f>
        <v>0</v>
      </c>
      <c r="CH68">
        <f>SUMIF(ConfirmedRaw!$B:$B,$B68,ConfirmedRaw!CJ:CJ)</f>
        <v>0</v>
      </c>
      <c r="CI68">
        <f>SUMIF(ConfirmedRaw!$B:$B,$B68,ConfirmedRaw!CK:CK)</f>
        <v>0</v>
      </c>
      <c r="CJ68">
        <f>SUMIF(ConfirmedRaw!$B:$B,$B68,ConfirmedRaw!CL:CL)</f>
        <v>0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0</v>
      </c>
      <c r="CF69">
        <f>SUMIF(ConfirmedRaw!$B:$B,$B69,ConfirmedRaw!CH:CH)</f>
        <v>0</v>
      </c>
      <c r="CG69">
        <f>SUMIF(ConfirmedRaw!$B:$B,$B69,ConfirmedRaw!CI:CI)</f>
        <v>0</v>
      </c>
      <c r="CH69">
        <f>SUMIF(ConfirmedRaw!$B:$B,$B69,ConfirmedRaw!CJ:CJ)</f>
        <v>0</v>
      </c>
      <c r="CI69">
        <f>SUMIF(ConfirmedRaw!$B:$B,$B69,ConfirmedRaw!CK:CK)</f>
        <v>0</v>
      </c>
      <c r="CJ69">
        <f>SUMIF(ConfirmedRaw!$B:$B,$B69,ConfirmedRaw!CL:CL)</f>
        <v>0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0</v>
      </c>
      <c r="CF70">
        <f>SUMIF(ConfirmedRaw!$B:$B,$B70,ConfirmedRaw!CH:CH)</f>
        <v>0</v>
      </c>
      <c r="CG70">
        <f>SUMIF(ConfirmedRaw!$B:$B,$B70,ConfirmedRaw!CI:CI)</f>
        <v>0</v>
      </c>
      <c r="CH70">
        <f>SUMIF(ConfirmedRaw!$B:$B,$B70,ConfirmedRaw!CJ:CJ)</f>
        <v>0</v>
      </c>
      <c r="CI70">
        <f>SUMIF(ConfirmedRaw!$B:$B,$B70,ConfirmedRaw!CK:CK)</f>
        <v>0</v>
      </c>
      <c r="CJ70">
        <f>SUMIF(ConfirmedRaw!$B:$B,$B70,ConfirmedRaw!CL:CL)</f>
        <v>0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0</v>
      </c>
      <c r="CF71">
        <f>SUMIF(ConfirmedRaw!$B:$B,$B71,ConfirmedRaw!CH:CH)</f>
        <v>0</v>
      </c>
      <c r="CG71">
        <f>SUMIF(ConfirmedRaw!$B:$B,$B71,ConfirmedRaw!CI:CI)</f>
        <v>0</v>
      </c>
      <c r="CH71">
        <f>SUMIF(ConfirmedRaw!$B:$B,$B71,ConfirmedRaw!CJ:CJ)</f>
        <v>0</v>
      </c>
      <c r="CI71">
        <f>SUMIF(ConfirmedRaw!$B:$B,$B71,ConfirmedRaw!CK:CK)</f>
        <v>0</v>
      </c>
      <c r="CJ71">
        <f>SUMIF(ConfirmedRaw!$B:$B,$B71,ConfirmedRaw!CL:CL)</f>
        <v>0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0</v>
      </c>
      <c r="CF72">
        <f>SUMIF(ConfirmedRaw!$B:$B,$B72,ConfirmedRaw!CH:CH)</f>
        <v>0</v>
      </c>
      <c r="CG72">
        <f>SUMIF(ConfirmedRaw!$B:$B,$B72,ConfirmedRaw!CI:CI)</f>
        <v>0</v>
      </c>
      <c r="CH72">
        <f>SUMIF(ConfirmedRaw!$B:$B,$B72,ConfirmedRaw!CJ:CJ)</f>
        <v>0</v>
      </c>
      <c r="CI72">
        <f>SUMIF(ConfirmedRaw!$B:$B,$B72,ConfirmedRaw!CK:CK)</f>
        <v>0</v>
      </c>
      <c r="CJ72">
        <f>SUMIF(ConfirmedRaw!$B:$B,$B72,ConfirmedRaw!CL:CL)</f>
        <v>0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0</v>
      </c>
      <c r="CF73">
        <f>SUMIF(ConfirmedRaw!$B:$B,$B73,ConfirmedRaw!CH:CH)</f>
        <v>0</v>
      </c>
      <c r="CG73">
        <f>SUMIF(ConfirmedRaw!$B:$B,$B73,ConfirmedRaw!CI:CI)</f>
        <v>0</v>
      </c>
      <c r="CH73">
        <f>SUMIF(ConfirmedRaw!$B:$B,$B73,ConfirmedRaw!CJ:CJ)</f>
        <v>0</v>
      </c>
      <c r="CI73">
        <f>SUMIF(ConfirmedRaw!$B:$B,$B73,ConfirmedRaw!CK:CK)</f>
        <v>0</v>
      </c>
      <c r="CJ73">
        <f>SUMIF(ConfirmedRaw!$B:$B,$B73,ConfirmedRaw!CL:CL)</f>
        <v>0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0</v>
      </c>
      <c r="CF74">
        <f>SUMIF(ConfirmedRaw!$B:$B,$B74,ConfirmedRaw!CH:CH)</f>
        <v>0</v>
      </c>
      <c r="CG74">
        <f>SUMIF(ConfirmedRaw!$B:$B,$B74,ConfirmedRaw!CI:CI)</f>
        <v>0</v>
      </c>
      <c r="CH74">
        <f>SUMIF(ConfirmedRaw!$B:$B,$B74,ConfirmedRaw!CJ:CJ)</f>
        <v>0</v>
      </c>
      <c r="CI74">
        <f>SUMIF(ConfirmedRaw!$B:$B,$B74,ConfirmedRaw!CK:CK)</f>
        <v>0</v>
      </c>
      <c r="CJ74">
        <f>SUMIF(ConfirmedRaw!$B:$B,$B74,ConfirmedRaw!CL:CL)</f>
        <v>0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0</v>
      </c>
      <c r="CF75">
        <f>SUMIF(ConfirmedRaw!$B:$B,$B75,ConfirmedRaw!CH:CH)</f>
        <v>0</v>
      </c>
      <c r="CG75">
        <f>SUMIF(ConfirmedRaw!$B:$B,$B75,ConfirmedRaw!CI:CI)</f>
        <v>0</v>
      </c>
      <c r="CH75">
        <f>SUMIF(ConfirmedRaw!$B:$B,$B75,ConfirmedRaw!CJ:CJ)</f>
        <v>0</v>
      </c>
      <c r="CI75">
        <f>SUMIF(ConfirmedRaw!$B:$B,$B75,ConfirmedRaw!CK:CK)</f>
        <v>0</v>
      </c>
      <c r="CJ75">
        <f>SUMIF(ConfirmedRaw!$B:$B,$B75,ConfirmedRaw!CL:CL)</f>
        <v>0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0</v>
      </c>
      <c r="CF76">
        <f>SUMIF(ConfirmedRaw!$B:$B,$B76,ConfirmedRaw!CH:CH)</f>
        <v>0</v>
      </c>
      <c r="CG76">
        <f>SUMIF(ConfirmedRaw!$B:$B,$B76,ConfirmedRaw!CI:CI)</f>
        <v>0</v>
      </c>
      <c r="CH76">
        <f>SUMIF(ConfirmedRaw!$B:$B,$B76,ConfirmedRaw!CJ:CJ)</f>
        <v>0</v>
      </c>
      <c r="CI76">
        <f>SUMIF(ConfirmedRaw!$B:$B,$B76,ConfirmedRaw!CK:CK)</f>
        <v>0</v>
      </c>
      <c r="CJ76">
        <f>SUMIF(ConfirmedRaw!$B:$B,$B76,ConfirmedRaw!CL:CL)</f>
        <v>0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0</v>
      </c>
      <c r="CF77">
        <f>SUMIF(ConfirmedRaw!$B:$B,$B77,ConfirmedRaw!CH:CH)</f>
        <v>0</v>
      </c>
      <c r="CG77">
        <f>SUMIF(ConfirmedRaw!$B:$B,$B77,ConfirmedRaw!CI:CI)</f>
        <v>0</v>
      </c>
      <c r="CH77">
        <f>SUMIF(ConfirmedRaw!$B:$B,$B77,ConfirmedRaw!CJ:CJ)</f>
        <v>0</v>
      </c>
      <c r="CI77">
        <f>SUMIF(ConfirmedRaw!$B:$B,$B77,ConfirmedRaw!CK:CK)</f>
        <v>0</v>
      </c>
      <c r="CJ77">
        <f>SUMIF(ConfirmedRaw!$B:$B,$B77,ConfirmedRaw!CL:CL)</f>
        <v>0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0</v>
      </c>
      <c r="CF78">
        <f>SUMIF(ConfirmedRaw!$B:$B,$B78,ConfirmedRaw!CH:CH)</f>
        <v>0</v>
      </c>
      <c r="CG78">
        <f>SUMIF(ConfirmedRaw!$B:$B,$B78,ConfirmedRaw!CI:CI)</f>
        <v>0</v>
      </c>
      <c r="CH78">
        <f>SUMIF(ConfirmedRaw!$B:$B,$B78,ConfirmedRaw!CJ:CJ)</f>
        <v>0</v>
      </c>
      <c r="CI78">
        <f>SUMIF(ConfirmedRaw!$B:$B,$B78,ConfirmedRaw!CK:CK)</f>
        <v>0</v>
      </c>
      <c r="CJ78">
        <f>SUMIF(ConfirmedRaw!$B:$B,$B78,ConfirmedRaw!CL:CL)</f>
        <v>0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0</v>
      </c>
      <c r="CF79">
        <f>SUMIF(ConfirmedRaw!$B:$B,$B79,ConfirmedRaw!CH:CH)</f>
        <v>0</v>
      </c>
      <c r="CG79">
        <f>SUMIF(ConfirmedRaw!$B:$B,$B79,ConfirmedRaw!CI:CI)</f>
        <v>0</v>
      </c>
      <c r="CH79">
        <f>SUMIF(ConfirmedRaw!$B:$B,$B79,ConfirmedRaw!CJ:CJ)</f>
        <v>0</v>
      </c>
      <c r="CI79">
        <f>SUMIF(ConfirmedRaw!$B:$B,$B79,ConfirmedRaw!CK:CK)</f>
        <v>0</v>
      </c>
      <c r="CJ79">
        <f>SUMIF(ConfirmedRaw!$B:$B,$B79,ConfirmedRaw!CL:CL)</f>
        <v>0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3181</v>
      </c>
      <c r="CD80">
        <f>SUMIF(ConfirmedRaw!$B:$B,$B80,ConfirmedRaw!CF:CF)</f>
        <v>3441</v>
      </c>
      <c r="CE80">
        <f>SUMIF(ConfirmedRaw!$B:$B,$B80,ConfirmedRaw!CG:CG)</f>
        <v>0</v>
      </c>
      <c r="CF80">
        <f>SUMIF(ConfirmedRaw!$B:$B,$B80,ConfirmedRaw!CH:CH)</f>
        <v>0</v>
      </c>
      <c r="CG80">
        <f>SUMIF(ConfirmedRaw!$B:$B,$B80,ConfirmedRaw!CI:CI)</f>
        <v>0</v>
      </c>
      <c r="CH80">
        <f>SUMIF(ConfirmedRaw!$B:$B,$B80,ConfirmedRaw!CJ:CJ)</f>
        <v>0</v>
      </c>
      <c r="CI80">
        <f>SUMIF(ConfirmedRaw!$B:$B,$B80,ConfirmedRaw!CK:CK)</f>
        <v>0</v>
      </c>
      <c r="CJ80">
        <f>SUMIF(ConfirmedRaw!$B:$B,$B80,ConfirmedRaw!CL:CL)</f>
        <v>0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0</v>
      </c>
      <c r="CF81">
        <f>SUMIF(ConfirmedRaw!$B:$B,$B81,ConfirmedRaw!CH:CH)</f>
        <v>0</v>
      </c>
      <c r="CG81">
        <f>SUMIF(ConfirmedRaw!$B:$B,$B81,ConfirmedRaw!CI:CI)</f>
        <v>0</v>
      </c>
      <c r="CH81">
        <f>SUMIF(ConfirmedRaw!$B:$B,$B81,ConfirmedRaw!CJ:CJ)</f>
        <v>0</v>
      </c>
      <c r="CI81">
        <f>SUMIF(ConfirmedRaw!$B:$B,$B81,ConfirmedRaw!CK:CK)</f>
        <v>0</v>
      </c>
      <c r="CJ81">
        <f>SUMIF(ConfirmedRaw!$B:$B,$B81,ConfirmedRaw!CL:CL)</f>
        <v>0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0</v>
      </c>
      <c r="CF82">
        <f>SUMIF(ConfirmedRaw!$B:$B,$B82,ConfirmedRaw!CH:CH)</f>
        <v>0</v>
      </c>
      <c r="CG82">
        <f>SUMIF(ConfirmedRaw!$B:$B,$B82,ConfirmedRaw!CI:CI)</f>
        <v>0</v>
      </c>
      <c r="CH82">
        <f>SUMIF(ConfirmedRaw!$B:$B,$B82,ConfirmedRaw!CJ:CJ)</f>
        <v>0</v>
      </c>
      <c r="CI82">
        <f>SUMIF(ConfirmedRaw!$B:$B,$B82,ConfirmedRaw!CK:CK)</f>
        <v>0</v>
      </c>
      <c r="CJ82">
        <f>SUMIF(ConfirmedRaw!$B:$B,$B82,ConfirmedRaw!CL:CL)</f>
        <v>0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0</v>
      </c>
      <c r="CF83">
        <f>SUMIF(ConfirmedRaw!$B:$B,$B83,ConfirmedRaw!CH:CH)</f>
        <v>0</v>
      </c>
      <c r="CG83">
        <f>SUMIF(ConfirmedRaw!$B:$B,$B83,ConfirmedRaw!CI:CI)</f>
        <v>0</v>
      </c>
      <c r="CH83">
        <f>SUMIF(ConfirmedRaw!$B:$B,$B83,ConfirmedRaw!CJ:CJ)</f>
        <v>0</v>
      </c>
      <c r="CI83">
        <f>SUMIF(ConfirmedRaw!$B:$B,$B83,ConfirmedRaw!CK:CK)</f>
        <v>0</v>
      </c>
      <c r="CJ83">
        <f>SUMIF(ConfirmedRaw!$B:$B,$B83,ConfirmedRaw!CL:CL)</f>
        <v>0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0</v>
      </c>
      <c r="CF84">
        <f>SUMIF(ConfirmedRaw!$B:$B,$B84,ConfirmedRaw!CH:CH)</f>
        <v>0</v>
      </c>
      <c r="CG84">
        <f>SUMIF(ConfirmedRaw!$B:$B,$B84,ConfirmedRaw!CI:CI)</f>
        <v>0</v>
      </c>
      <c r="CH84">
        <f>SUMIF(ConfirmedRaw!$B:$B,$B84,ConfirmedRaw!CJ:CJ)</f>
        <v>0</v>
      </c>
      <c r="CI84">
        <f>SUMIF(ConfirmedRaw!$B:$B,$B84,ConfirmedRaw!CK:CK)</f>
        <v>0</v>
      </c>
      <c r="CJ84">
        <f>SUMIF(ConfirmedRaw!$B:$B,$B84,ConfirmedRaw!CL:CL)</f>
        <v>0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0</v>
      </c>
      <c r="CF85">
        <f>SUMIF(ConfirmedRaw!$B:$B,$B85,ConfirmedRaw!CH:CH)</f>
        <v>0</v>
      </c>
      <c r="CG85">
        <f>SUMIF(ConfirmedRaw!$B:$B,$B85,ConfirmedRaw!CI:CI)</f>
        <v>0</v>
      </c>
      <c r="CH85">
        <f>SUMIF(ConfirmedRaw!$B:$B,$B85,ConfirmedRaw!CJ:CJ)</f>
        <v>0</v>
      </c>
      <c r="CI85">
        <f>SUMIF(ConfirmedRaw!$B:$B,$B85,ConfirmedRaw!CK:CK)</f>
        <v>0</v>
      </c>
      <c r="CJ85">
        <f>SUMIF(ConfirmedRaw!$B:$B,$B85,ConfirmedRaw!CL:CL)</f>
        <v>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0</v>
      </c>
      <c r="CF86">
        <f>SUMIF(ConfirmedRaw!$B:$B,$B86,ConfirmedRaw!CH:CH)</f>
        <v>0</v>
      </c>
      <c r="CG86">
        <f>SUMIF(ConfirmedRaw!$B:$B,$B86,ConfirmedRaw!CI:CI)</f>
        <v>0</v>
      </c>
      <c r="CH86">
        <f>SUMIF(ConfirmedRaw!$B:$B,$B86,ConfirmedRaw!CJ:CJ)</f>
        <v>0</v>
      </c>
      <c r="CI86">
        <f>SUMIF(ConfirmedRaw!$B:$B,$B86,ConfirmedRaw!CK:CK)</f>
        <v>0</v>
      </c>
      <c r="CJ86">
        <f>SUMIF(ConfirmedRaw!$B:$B,$B86,ConfirmedRaw!CL:CL)</f>
        <v>0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0</v>
      </c>
      <c r="CF87">
        <f>SUMIF(ConfirmedRaw!$B:$B,$B87,ConfirmedRaw!CH:CH)</f>
        <v>0</v>
      </c>
      <c r="CG87">
        <f>SUMIF(ConfirmedRaw!$B:$B,$B87,ConfirmedRaw!CI:CI)</f>
        <v>0</v>
      </c>
      <c r="CH87">
        <f>SUMIF(ConfirmedRaw!$B:$B,$B87,ConfirmedRaw!CJ:CJ)</f>
        <v>0</v>
      </c>
      <c r="CI87">
        <f>SUMIF(ConfirmedRaw!$B:$B,$B87,ConfirmedRaw!CK:CK)</f>
        <v>0</v>
      </c>
      <c r="CJ87">
        <f>SUMIF(ConfirmedRaw!$B:$B,$B87,ConfirmedRaw!CL:CL)</f>
        <v>0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0</v>
      </c>
      <c r="CF88">
        <f>SUMIF(ConfirmedRaw!$B:$B,$B88,ConfirmedRaw!CH:CH)</f>
        <v>0</v>
      </c>
      <c r="CG88">
        <f>SUMIF(ConfirmedRaw!$B:$B,$B88,ConfirmedRaw!CI:CI)</f>
        <v>0</v>
      </c>
      <c r="CH88">
        <f>SUMIF(ConfirmedRaw!$B:$B,$B88,ConfirmedRaw!CJ:CJ)</f>
        <v>0</v>
      </c>
      <c r="CI88">
        <f>SUMIF(ConfirmedRaw!$B:$B,$B88,ConfirmedRaw!CK:CK)</f>
        <v>0</v>
      </c>
      <c r="CJ88">
        <f>SUMIF(ConfirmedRaw!$B:$B,$B88,ConfirmedRaw!CL:CL)</f>
        <v>0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0</v>
      </c>
      <c r="CF89">
        <f>SUMIF(ConfirmedRaw!$B:$B,$B89,ConfirmedRaw!CH:CH)</f>
        <v>0</v>
      </c>
      <c r="CG89">
        <f>SUMIF(ConfirmedRaw!$B:$B,$B89,ConfirmedRaw!CI:CI)</f>
        <v>0</v>
      </c>
      <c r="CH89">
        <f>SUMIF(ConfirmedRaw!$B:$B,$B89,ConfirmedRaw!CJ:CJ)</f>
        <v>0</v>
      </c>
      <c r="CI89">
        <f>SUMIF(ConfirmedRaw!$B:$B,$B89,ConfirmedRaw!CK:CK)</f>
        <v>0</v>
      </c>
      <c r="CJ89">
        <f>SUMIF(ConfirmedRaw!$B:$B,$B89,ConfirmedRaw!CL:CL)</f>
        <v>0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0</v>
      </c>
      <c r="CF90">
        <f>SUMIF(ConfirmedRaw!$B:$B,$B90,ConfirmedRaw!CH:CH)</f>
        <v>0</v>
      </c>
      <c r="CG90">
        <f>SUMIF(ConfirmedRaw!$B:$B,$B90,ConfirmedRaw!CI:CI)</f>
        <v>0</v>
      </c>
      <c r="CH90">
        <f>SUMIF(ConfirmedRaw!$B:$B,$B90,ConfirmedRaw!CJ:CJ)</f>
        <v>0</v>
      </c>
      <c r="CI90">
        <f>SUMIF(ConfirmedRaw!$B:$B,$B90,ConfirmedRaw!CK:CK)</f>
        <v>0</v>
      </c>
      <c r="CJ90">
        <f>SUMIF(ConfirmedRaw!$B:$B,$B90,ConfirmedRaw!CL:CL)</f>
        <v>0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0</v>
      </c>
      <c r="CF91">
        <f>SUMIF(ConfirmedRaw!$B:$B,$B91,ConfirmedRaw!CH:CH)</f>
        <v>0</v>
      </c>
      <c r="CG91">
        <f>SUMIF(ConfirmedRaw!$B:$B,$B91,ConfirmedRaw!CI:CI)</f>
        <v>0</v>
      </c>
      <c r="CH91">
        <f>SUMIF(ConfirmedRaw!$B:$B,$B91,ConfirmedRaw!CJ:CJ)</f>
        <v>0</v>
      </c>
      <c r="CI91">
        <f>SUMIF(ConfirmedRaw!$B:$B,$B91,ConfirmedRaw!CK:CK)</f>
        <v>0</v>
      </c>
      <c r="CJ91">
        <f>SUMIF(ConfirmedRaw!$B:$B,$B91,ConfirmedRaw!CL:CL)</f>
        <v>0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0</v>
      </c>
      <c r="CF92">
        <f>SUMIF(ConfirmedRaw!$B:$B,$B92,ConfirmedRaw!CH:CH)</f>
        <v>0</v>
      </c>
      <c r="CG92">
        <f>SUMIF(ConfirmedRaw!$B:$B,$B92,ConfirmedRaw!CI:CI)</f>
        <v>0</v>
      </c>
      <c r="CH92">
        <f>SUMIF(ConfirmedRaw!$B:$B,$B92,ConfirmedRaw!CJ:CJ)</f>
        <v>0</v>
      </c>
      <c r="CI92">
        <f>SUMIF(ConfirmedRaw!$B:$B,$B92,ConfirmedRaw!CK:CK)</f>
        <v>0</v>
      </c>
      <c r="CJ92">
        <f>SUMIF(ConfirmedRaw!$B:$B,$B92,ConfirmedRaw!CL:CL)</f>
        <v>0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0</v>
      </c>
      <c r="CF94">
        <f>SUMIF(ConfirmedRaw!$B:$B,$B94,ConfirmedRaw!CH:CH)</f>
        <v>0</v>
      </c>
      <c r="CG94">
        <f>SUMIF(ConfirmedRaw!$B:$B,$B94,ConfirmedRaw!CI:CI)</f>
        <v>0</v>
      </c>
      <c r="CH94">
        <f>SUMIF(ConfirmedRaw!$B:$B,$B94,ConfirmedRaw!CJ:CJ)</f>
        <v>0</v>
      </c>
      <c r="CI94">
        <f>SUMIF(ConfirmedRaw!$B:$B,$B94,ConfirmedRaw!CK:CK)</f>
        <v>0</v>
      </c>
      <c r="CJ94">
        <f>SUMIF(ConfirmedRaw!$B:$B,$B94,ConfirmedRaw!CL:CL)</f>
        <v>0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0</v>
      </c>
      <c r="CF96">
        <f>SUMIF(ConfirmedRaw!$B:$B,$B96,ConfirmedRaw!CH:CH)</f>
        <v>0</v>
      </c>
      <c r="CG96">
        <f>SUMIF(ConfirmedRaw!$B:$B,$B96,ConfirmedRaw!CI:CI)</f>
        <v>0</v>
      </c>
      <c r="CH96">
        <f>SUMIF(ConfirmedRaw!$B:$B,$B96,ConfirmedRaw!CJ:CJ)</f>
        <v>0</v>
      </c>
      <c r="CI96">
        <f>SUMIF(ConfirmedRaw!$B:$B,$B96,ConfirmedRaw!CK:CK)</f>
        <v>0</v>
      </c>
      <c r="CJ96">
        <f>SUMIF(ConfirmedRaw!$B:$B,$B96,ConfirmedRaw!CL:CL)</f>
        <v>0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0</v>
      </c>
      <c r="CF97">
        <f>SUMIF(ConfirmedRaw!$B:$B,$B97,ConfirmedRaw!CH:CH)</f>
        <v>0</v>
      </c>
      <c r="CG97">
        <f>SUMIF(ConfirmedRaw!$B:$B,$B97,ConfirmedRaw!CI:CI)</f>
        <v>0</v>
      </c>
      <c r="CH97">
        <f>SUMIF(ConfirmedRaw!$B:$B,$B97,ConfirmedRaw!CJ:CJ)</f>
        <v>0</v>
      </c>
      <c r="CI97">
        <f>SUMIF(ConfirmedRaw!$B:$B,$B97,ConfirmedRaw!CK:CK)</f>
        <v>0</v>
      </c>
      <c r="CJ97">
        <f>SUMIF(ConfirmedRaw!$B:$B,$B97,ConfirmedRaw!CL:CL)</f>
        <v>0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0</v>
      </c>
      <c r="CF98">
        <f>SUMIF(ConfirmedRaw!$B:$B,$B98,ConfirmedRaw!CH:CH)</f>
        <v>0</v>
      </c>
      <c r="CG98">
        <f>SUMIF(ConfirmedRaw!$B:$B,$B98,ConfirmedRaw!CI:CI)</f>
        <v>0</v>
      </c>
      <c r="CH98">
        <f>SUMIF(ConfirmedRaw!$B:$B,$B98,ConfirmedRaw!CJ:CJ)</f>
        <v>0</v>
      </c>
      <c r="CI98">
        <f>SUMIF(ConfirmedRaw!$B:$B,$B98,ConfirmedRaw!CK:CK)</f>
        <v>0</v>
      </c>
      <c r="CJ98">
        <f>SUMIF(ConfirmedRaw!$B:$B,$B98,ConfirmedRaw!CL:CL)</f>
        <v>0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0</v>
      </c>
      <c r="CF99">
        <f>SUMIF(ConfirmedRaw!$B:$B,$B99,ConfirmedRaw!CH:CH)</f>
        <v>0</v>
      </c>
      <c r="CG99">
        <f>SUMIF(ConfirmedRaw!$B:$B,$B99,ConfirmedRaw!CI:CI)</f>
        <v>0</v>
      </c>
      <c r="CH99">
        <f>SUMIF(ConfirmedRaw!$B:$B,$B99,ConfirmedRaw!CJ:CJ)</f>
        <v>0</v>
      </c>
      <c r="CI99">
        <f>SUMIF(ConfirmedRaw!$B:$B,$B99,ConfirmedRaw!CK:CK)</f>
        <v>0</v>
      </c>
      <c r="CJ99">
        <f>SUMIF(ConfirmedRaw!$B:$B,$B99,ConfirmedRaw!CL:CL)</f>
        <v>0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0</v>
      </c>
      <c r="CF100">
        <f>SUMIF(ConfirmedRaw!$B:$B,$B100,ConfirmedRaw!CH:CH)</f>
        <v>0</v>
      </c>
      <c r="CG100">
        <f>SUMIF(ConfirmedRaw!$B:$B,$B100,ConfirmedRaw!CI:CI)</f>
        <v>0</v>
      </c>
      <c r="CH100">
        <f>SUMIF(ConfirmedRaw!$B:$B,$B100,ConfirmedRaw!CJ:CJ)</f>
        <v>0</v>
      </c>
      <c r="CI100">
        <f>SUMIF(ConfirmedRaw!$B:$B,$B100,ConfirmedRaw!CK:CK)</f>
        <v>0</v>
      </c>
      <c r="CJ100">
        <f>SUMIF(ConfirmedRaw!$B:$B,$B100,ConfirmedRaw!CL:CL)</f>
        <v>0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0</v>
      </c>
      <c r="CF102">
        <f>SUMIF(ConfirmedRaw!$B:$B,$B102,ConfirmedRaw!CH:CH)</f>
        <v>0</v>
      </c>
      <c r="CG102">
        <f>SUMIF(ConfirmedRaw!$B:$B,$B102,ConfirmedRaw!CI:CI)</f>
        <v>0</v>
      </c>
      <c r="CH102">
        <f>SUMIF(ConfirmedRaw!$B:$B,$B102,ConfirmedRaw!CJ:CJ)</f>
        <v>0</v>
      </c>
      <c r="CI102">
        <f>SUMIF(ConfirmedRaw!$B:$B,$B102,ConfirmedRaw!CK:CK)</f>
        <v>0</v>
      </c>
      <c r="CJ102">
        <f>SUMIF(ConfirmedRaw!$B:$B,$B102,ConfirmedRaw!CL:CL)</f>
        <v>0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0</v>
      </c>
      <c r="CF104">
        <f>SUMIF(ConfirmedRaw!$B:$B,$B104,ConfirmedRaw!CH:CH)</f>
        <v>0</v>
      </c>
      <c r="CG104">
        <f>SUMIF(ConfirmedRaw!$B:$B,$B104,ConfirmedRaw!CI:CI)</f>
        <v>0</v>
      </c>
      <c r="CH104">
        <f>SUMIF(ConfirmedRaw!$B:$B,$B104,ConfirmedRaw!CJ:CJ)</f>
        <v>0</v>
      </c>
      <c r="CI104">
        <f>SUMIF(ConfirmedRaw!$B:$B,$B104,ConfirmedRaw!CK:CK)</f>
        <v>0</v>
      </c>
      <c r="CJ104">
        <f>SUMIF(ConfirmedRaw!$B:$B,$B104,ConfirmedRaw!CL:CL)</f>
        <v>0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0</v>
      </c>
      <c r="CF105">
        <f>SUMIF(ConfirmedRaw!$B:$B,$B105,ConfirmedRaw!CH:CH)</f>
        <v>0</v>
      </c>
      <c r="CG105">
        <f>SUMIF(ConfirmedRaw!$B:$B,$B105,ConfirmedRaw!CI:CI)</f>
        <v>0</v>
      </c>
      <c r="CH105">
        <f>SUMIF(ConfirmedRaw!$B:$B,$B105,ConfirmedRaw!CJ:CJ)</f>
        <v>0</v>
      </c>
      <c r="CI105">
        <f>SUMIF(ConfirmedRaw!$B:$B,$B105,ConfirmedRaw!CK:CK)</f>
        <v>0</v>
      </c>
      <c r="CJ105">
        <f>SUMIF(ConfirmedRaw!$B:$B,$B105,ConfirmedRaw!CL:CL)</f>
        <v>0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0</v>
      </c>
      <c r="CF106">
        <f>SUMIF(ConfirmedRaw!$B:$B,$B106,ConfirmedRaw!CH:CH)</f>
        <v>0</v>
      </c>
      <c r="CG106">
        <f>SUMIF(ConfirmedRaw!$B:$B,$B106,ConfirmedRaw!CI:CI)</f>
        <v>0</v>
      </c>
      <c r="CH106">
        <f>SUMIF(ConfirmedRaw!$B:$B,$B106,ConfirmedRaw!CJ:CJ)</f>
        <v>0</v>
      </c>
      <c r="CI106">
        <f>SUMIF(ConfirmedRaw!$B:$B,$B106,ConfirmedRaw!CK:CK)</f>
        <v>0</v>
      </c>
      <c r="CJ106">
        <f>SUMIF(ConfirmedRaw!$B:$B,$B106,ConfirmedRaw!CL:CL)</f>
        <v>0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0</v>
      </c>
      <c r="CF107">
        <f>SUMIF(ConfirmedRaw!$B:$B,$B107,ConfirmedRaw!CH:CH)</f>
        <v>0</v>
      </c>
      <c r="CG107">
        <f>SUMIF(ConfirmedRaw!$B:$B,$B107,ConfirmedRaw!CI:CI)</f>
        <v>0</v>
      </c>
      <c r="CH107">
        <f>SUMIF(ConfirmedRaw!$B:$B,$B107,ConfirmedRaw!CJ:CJ)</f>
        <v>0</v>
      </c>
      <c r="CI107">
        <f>SUMIF(ConfirmedRaw!$B:$B,$B107,ConfirmedRaw!CK:CK)</f>
        <v>0</v>
      </c>
      <c r="CJ107">
        <f>SUMIF(ConfirmedRaw!$B:$B,$B107,ConfirmedRaw!CL:CL)</f>
        <v>0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0</v>
      </c>
      <c r="CF108">
        <f>SUMIF(ConfirmedRaw!$B:$B,$B108,ConfirmedRaw!CH:CH)</f>
        <v>0</v>
      </c>
      <c r="CG108">
        <f>SUMIF(ConfirmedRaw!$B:$B,$B108,ConfirmedRaw!CI:CI)</f>
        <v>0</v>
      </c>
      <c r="CH108">
        <f>SUMIF(ConfirmedRaw!$B:$B,$B108,ConfirmedRaw!CJ:CJ)</f>
        <v>0</v>
      </c>
      <c r="CI108">
        <f>SUMIF(ConfirmedRaw!$B:$B,$B108,ConfirmedRaw!CK:CK)</f>
        <v>0</v>
      </c>
      <c r="CJ108">
        <f>SUMIF(ConfirmedRaw!$B:$B,$B108,ConfirmedRaw!CL:CL)</f>
        <v>0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0</v>
      </c>
      <c r="CF109">
        <f>SUMIF(ConfirmedRaw!$B:$B,$B109,ConfirmedRaw!CH:CH)</f>
        <v>0</v>
      </c>
      <c r="CG109">
        <f>SUMIF(ConfirmedRaw!$B:$B,$B109,ConfirmedRaw!CI:CI)</f>
        <v>0</v>
      </c>
      <c r="CH109">
        <f>SUMIF(ConfirmedRaw!$B:$B,$B109,ConfirmedRaw!CJ:CJ)</f>
        <v>0</v>
      </c>
      <c r="CI109">
        <f>SUMIF(ConfirmedRaw!$B:$B,$B109,ConfirmedRaw!CK:CK)</f>
        <v>0</v>
      </c>
      <c r="CJ109">
        <f>SUMIF(ConfirmedRaw!$B:$B,$B109,ConfirmedRaw!CL:CL)</f>
        <v>0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0</v>
      </c>
      <c r="CF110">
        <f>SUMIF(ConfirmedRaw!$B:$B,$B110,ConfirmedRaw!CH:CH)</f>
        <v>0</v>
      </c>
      <c r="CG110">
        <f>SUMIF(ConfirmedRaw!$B:$B,$B110,ConfirmedRaw!CI:CI)</f>
        <v>0</v>
      </c>
      <c r="CH110">
        <f>SUMIF(ConfirmedRaw!$B:$B,$B110,ConfirmedRaw!CJ:CJ)</f>
        <v>0</v>
      </c>
      <c r="CI110">
        <f>SUMIF(ConfirmedRaw!$B:$B,$B110,ConfirmedRaw!CK:CK)</f>
        <v>0</v>
      </c>
      <c r="CJ110">
        <f>SUMIF(ConfirmedRaw!$B:$B,$B110,ConfirmedRaw!CL:CL)</f>
        <v>0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0</v>
      </c>
      <c r="CF111">
        <f>SUMIF(ConfirmedRaw!$B:$B,$B111,ConfirmedRaw!CH:CH)</f>
        <v>0</v>
      </c>
      <c r="CG111">
        <f>SUMIF(ConfirmedRaw!$B:$B,$B111,ConfirmedRaw!CI:CI)</f>
        <v>0</v>
      </c>
      <c r="CH111">
        <f>SUMIF(ConfirmedRaw!$B:$B,$B111,ConfirmedRaw!CJ:CJ)</f>
        <v>0</v>
      </c>
      <c r="CI111">
        <f>SUMIF(ConfirmedRaw!$B:$B,$B111,ConfirmedRaw!CK:CK)</f>
        <v>0</v>
      </c>
      <c r="CJ111">
        <f>SUMIF(ConfirmedRaw!$B:$B,$B111,ConfirmedRaw!CL:CL)</f>
        <v>0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0</v>
      </c>
      <c r="CF112">
        <f>SUMIF(ConfirmedRaw!$B:$B,$B112,ConfirmedRaw!CH:CH)</f>
        <v>0</v>
      </c>
      <c r="CG112">
        <f>SUMIF(ConfirmedRaw!$B:$B,$B112,ConfirmedRaw!CI:CI)</f>
        <v>0</v>
      </c>
      <c r="CH112">
        <f>SUMIF(ConfirmedRaw!$B:$B,$B112,ConfirmedRaw!CJ:CJ)</f>
        <v>0</v>
      </c>
      <c r="CI112">
        <f>SUMIF(ConfirmedRaw!$B:$B,$B112,ConfirmedRaw!CK:CK)</f>
        <v>0</v>
      </c>
      <c r="CJ112">
        <f>SUMIF(ConfirmedRaw!$B:$B,$B112,ConfirmedRaw!CL:CL)</f>
        <v>0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0</v>
      </c>
      <c r="CF114">
        <f>SUMIF(ConfirmedRaw!$B:$B,$B114,ConfirmedRaw!CH:CH)</f>
        <v>0</v>
      </c>
      <c r="CG114">
        <f>SUMIF(ConfirmedRaw!$B:$B,$B114,ConfirmedRaw!CI:CI)</f>
        <v>0</v>
      </c>
      <c r="CH114">
        <f>SUMIF(ConfirmedRaw!$B:$B,$B114,ConfirmedRaw!CJ:CJ)</f>
        <v>0</v>
      </c>
      <c r="CI114">
        <f>SUMIF(ConfirmedRaw!$B:$B,$B114,ConfirmedRaw!CK:CK)</f>
        <v>0</v>
      </c>
      <c r="CJ114">
        <f>SUMIF(ConfirmedRaw!$B:$B,$B114,ConfirmedRaw!CL:CL)</f>
        <v>0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0</v>
      </c>
      <c r="CF115">
        <f>SUMIF(ConfirmedRaw!$B:$B,$B115,ConfirmedRaw!CH:CH)</f>
        <v>0</v>
      </c>
      <c r="CG115">
        <f>SUMIF(ConfirmedRaw!$B:$B,$B115,ConfirmedRaw!CI:CI)</f>
        <v>0</v>
      </c>
      <c r="CH115">
        <f>SUMIF(ConfirmedRaw!$B:$B,$B115,ConfirmedRaw!CJ:CJ)</f>
        <v>0</v>
      </c>
      <c r="CI115">
        <f>SUMIF(ConfirmedRaw!$B:$B,$B115,ConfirmedRaw!CK:CK)</f>
        <v>0</v>
      </c>
      <c r="CJ115">
        <f>SUMIF(ConfirmedRaw!$B:$B,$B115,ConfirmedRaw!CL:CL)</f>
        <v>0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0</v>
      </c>
      <c r="CF117">
        <f>SUMIF(ConfirmedRaw!$B:$B,$B117,ConfirmedRaw!CH:CH)</f>
        <v>0</v>
      </c>
      <c r="CG117">
        <f>SUMIF(ConfirmedRaw!$B:$B,$B117,ConfirmedRaw!CI:CI)</f>
        <v>0</v>
      </c>
      <c r="CH117">
        <f>SUMIF(ConfirmedRaw!$B:$B,$B117,ConfirmedRaw!CJ:CJ)</f>
        <v>0</v>
      </c>
      <c r="CI117">
        <f>SUMIF(ConfirmedRaw!$B:$B,$B117,ConfirmedRaw!CK:CK)</f>
        <v>0</v>
      </c>
      <c r="CJ117">
        <f>SUMIF(ConfirmedRaw!$B:$B,$B117,ConfirmedRaw!CL:CL)</f>
        <v>0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0</v>
      </c>
      <c r="CF118">
        <f>SUMIF(ConfirmedRaw!$B:$B,$B118,ConfirmedRaw!CH:CH)</f>
        <v>0</v>
      </c>
      <c r="CG118">
        <f>SUMIF(ConfirmedRaw!$B:$B,$B118,ConfirmedRaw!CI:CI)</f>
        <v>0</v>
      </c>
      <c r="CH118">
        <f>SUMIF(ConfirmedRaw!$B:$B,$B118,ConfirmedRaw!CJ:CJ)</f>
        <v>0</v>
      </c>
      <c r="CI118">
        <f>SUMIF(ConfirmedRaw!$B:$B,$B118,ConfirmedRaw!CK:CK)</f>
        <v>0</v>
      </c>
      <c r="CJ118">
        <f>SUMIF(ConfirmedRaw!$B:$B,$B118,ConfirmedRaw!CL:CL)</f>
        <v>0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0</v>
      </c>
      <c r="CF119">
        <f>SUMIF(ConfirmedRaw!$B:$B,$B119,ConfirmedRaw!CH:CH)</f>
        <v>0</v>
      </c>
      <c r="CG119">
        <f>SUMIF(ConfirmedRaw!$B:$B,$B119,ConfirmedRaw!CI:CI)</f>
        <v>0</v>
      </c>
      <c r="CH119">
        <f>SUMIF(ConfirmedRaw!$B:$B,$B119,ConfirmedRaw!CJ:CJ)</f>
        <v>0</v>
      </c>
      <c r="CI119">
        <f>SUMIF(ConfirmedRaw!$B:$B,$B119,ConfirmedRaw!CK:CK)</f>
        <v>0</v>
      </c>
      <c r="CJ119">
        <f>SUMIF(ConfirmedRaw!$B:$B,$B119,ConfirmedRaw!CL:CL)</f>
        <v>0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0</v>
      </c>
      <c r="CF120">
        <f>SUMIF(ConfirmedRaw!$B:$B,$B120,ConfirmedRaw!CH:CH)</f>
        <v>0</v>
      </c>
      <c r="CG120">
        <f>SUMIF(ConfirmedRaw!$B:$B,$B120,ConfirmedRaw!CI:CI)</f>
        <v>0</v>
      </c>
      <c r="CH120">
        <f>SUMIF(ConfirmedRaw!$B:$B,$B120,ConfirmedRaw!CJ:CJ)</f>
        <v>0</v>
      </c>
      <c r="CI120">
        <f>SUMIF(ConfirmedRaw!$B:$B,$B120,ConfirmedRaw!CK:CK)</f>
        <v>0</v>
      </c>
      <c r="CJ120">
        <f>SUMIF(ConfirmedRaw!$B:$B,$B120,ConfirmedRaw!CL:CL)</f>
        <v>0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0</v>
      </c>
      <c r="CF121">
        <f>SUMIF(ConfirmedRaw!$B:$B,$B121,ConfirmedRaw!CH:CH)</f>
        <v>0</v>
      </c>
      <c r="CG121">
        <f>SUMIF(ConfirmedRaw!$B:$B,$B121,ConfirmedRaw!CI:CI)</f>
        <v>0</v>
      </c>
      <c r="CH121">
        <f>SUMIF(ConfirmedRaw!$B:$B,$B121,ConfirmedRaw!CJ:CJ)</f>
        <v>0</v>
      </c>
      <c r="CI121">
        <f>SUMIF(ConfirmedRaw!$B:$B,$B121,ConfirmedRaw!CK:CK)</f>
        <v>0</v>
      </c>
      <c r="CJ121">
        <f>SUMIF(ConfirmedRaw!$B:$B,$B121,ConfirmedRaw!CL:CL)</f>
        <v>0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0</v>
      </c>
      <c r="CF122">
        <f>SUMIF(ConfirmedRaw!$B:$B,$B122,ConfirmedRaw!CH:CH)</f>
        <v>0</v>
      </c>
      <c r="CG122">
        <f>SUMIF(ConfirmedRaw!$B:$B,$B122,ConfirmedRaw!CI:CI)</f>
        <v>0</v>
      </c>
      <c r="CH122">
        <f>SUMIF(ConfirmedRaw!$B:$B,$B122,ConfirmedRaw!CJ:CJ)</f>
        <v>0</v>
      </c>
      <c r="CI122">
        <f>SUMIF(ConfirmedRaw!$B:$B,$B122,ConfirmedRaw!CK:CK)</f>
        <v>0</v>
      </c>
      <c r="CJ122">
        <f>SUMIF(ConfirmedRaw!$B:$B,$B122,ConfirmedRaw!CL:CL)</f>
        <v>0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0</v>
      </c>
      <c r="CF123">
        <f>SUMIF(ConfirmedRaw!$B:$B,$B123,ConfirmedRaw!CH:CH)</f>
        <v>0</v>
      </c>
      <c r="CG123">
        <f>SUMIF(ConfirmedRaw!$B:$B,$B123,ConfirmedRaw!CI:CI)</f>
        <v>0</v>
      </c>
      <c r="CH123">
        <f>SUMIF(ConfirmedRaw!$B:$B,$B123,ConfirmedRaw!CJ:CJ)</f>
        <v>0</v>
      </c>
      <c r="CI123">
        <f>SUMIF(ConfirmedRaw!$B:$B,$B123,ConfirmedRaw!CK:CK)</f>
        <v>0</v>
      </c>
      <c r="CJ123">
        <f>SUMIF(ConfirmedRaw!$B:$B,$B123,ConfirmedRaw!CL:CL)</f>
        <v>0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0</v>
      </c>
      <c r="CF124">
        <f>SUMIF(ConfirmedRaw!$B:$B,$B124,ConfirmedRaw!CH:CH)</f>
        <v>0</v>
      </c>
      <c r="CG124">
        <f>SUMIF(ConfirmedRaw!$B:$B,$B124,ConfirmedRaw!CI:CI)</f>
        <v>0</v>
      </c>
      <c r="CH124">
        <f>SUMIF(ConfirmedRaw!$B:$B,$B124,ConfirmedRaw!CJ:CJ)</f>
        <v>0</v>
      </c>
      <c r="CI124">
        <f>SUMIF(ConfirmedRaw!$B:$B,$B124,ConfirmedRaw!CK:CK)</f>
        <v>0</v>
      </c>
      <c r="CJ124">
        <f>SUMIF(ConfirmedRaw!$B:$B,$B124,ConfirmedRaw!CL:CL)</f>
        <v>0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0</v>
      </c>
      <c r="CF125">
        <f>SUMIF(ConfirmedRaw!$B:$B,$B125,ConfirmedRaw!CH:CH)</f>
        <v>0</v>
      </c>
      <c r="CG125">
        <f>SUMIF(ConfirmedRaw!$B:$B,$B125,ConfirmedRaw!CI:CI)</f>
        <v>0</v>
      </c>
      <c r="CH125">
        <f>SUMIF(ConfirmedRaw!$B:$B,$B125,ConfirmedRaw!CJ:CJ)</f>
        <v>0</v>
      </c>
      <c r="CI125">
        <f>SUMIF(ConfirmedRaw!$B:$B,$B125,ConfirmedRaw!CK:CK)</f>
        <v>0</v>
      </c>
      <c r="CJ125">
        <f>SUMIF(ConfirmedRaw!$B:$B,$B125,ConfirmedRaw!CL:CL)</f>
        <v>0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0</v>
      </c>
      <c r="CF126">
        <f>SUMIF(ConfirmedRaw!$B:$B,$B126,ConfirmedRaw!CH:CH)</f>
        <v>0</v>
      </c>
      <c r="CG126">
        <f>SUMIF(ConfirmedRaw!$B:$B,$B126,ConfirmedRaw!CI:CI)</f>
        <v>0</v>
      </c>
      <c r="CH126">
        <f>SUMIF(ConfirmedRaw!$B:$B,$B126,ConfirmedRaw!CJ:CJ)</f>
        <v>0</v>
      </c>
      <c r="CI126">
        <f>SUMIF(ConfirmedRaw!$B:$B,$B126,ConfirmedRaw!CK:CK)</f>
        <v>0</v>
      </c>
      <c r="CJ126">
        <f>SUMIF(ConfirmedRaw!$B:$B,$B126,ConfirmedRaw!CL:CL)</f>
        <v>0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603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658361</v>
      </c>
      <c r="BR127">
        <f t="shared" si="2"/>
        <v>717571</v>
      </c>
      <c r="BS127">
        <f t="shared" si="2"/>
        <v>779681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1010094</v>
      </c>
      <c r="BW127">
        <f t="shared" si="3"/>
        <v>1092307</v>
      </c>
      <c r="BX127">
        <f t="shared" si="3"/>
        <v>1193530</v>
      </c>
      <c r="BY127">
        <f t="shared" si="3"/>
        <v>1267942</v>
      </c>
      <c r="BZ127">
        <f t="shared" si="3"/>
        <v>1340510</v>
      </c>
      <c r="CA127">
        <f t="shared" si="3"/>
        <v>1421174</v>
      </c>
      <c r="CB127">
        <f t="shared" si="3"/>
        <v>1505857</v>
      </c>
      <c r="CC127">
        <f t="shared" si="3"/>
        <v>1589751</v>
      </c>
      <c r="CD127">
        <f t="shared" si="3"/>
        <v>1685800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605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636399</v>
      </c>
      <c r="BY129">
        <f t="shared" si="11"/>
        <v>669819</v>
      </c>
      <c r="BZ129">
        <f t="shared" si="11"/>
        <v>700464</v>
      </c>
      <c r="CA129">
        <f t="shared" si="11"/>
        <v>739572</v>
      </c>
      <c r="CB129">
        <f t="shared" si="11"/>
        <v>777120</v>
      </c>
      <c r="CC129">
        <f t="shared" si="11"/>
        <v>813697</v>
      </c>
      <c r="CD129">
        <f t="shared" si="11"/>
        <v>858071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608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46816</v>
      </c>
      <c r="BM130">
        <f t="shared" si="10"/>
        <v>57491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128995</v>
      </c>
      <c r="BR130">
        <f t="shared" si="10"/>
        <v>149430</v>
      </c>
      <c r="BS130">
        <f t="shared" si="10"/>
        <v>171754</v>
      </c>
      <c r="BT130">
        <f t="shared" si="10"/>
        <v>199550</v>
      </c>
      <c r="BU130">
        <f t="shared" si="10"/>
        <v>225966</v>
      </c>
      <c r="BV130">
        <f t="shared" si="11"/>
        <v>258426</v>
      </c>
      <c r="BW130">
        <f t="shared" si="11"/>
        <v>291755</v>
      </c>
      <c r="BX130">
        <f t="shared" si="11"/>
        <v>325983</v>
      </c>
      <c r="BY130">
        <f t="shared" si="11"/>
        <v>357366</v>
      </c>
      <c r="BZ130">
        <f t="shared" si="11"/>
        <v>388251</v>
      </c>
      <c r="CA130">
        <f t="shared" si="11"/>
        <v>419595</v>
      </c>
      <c r="CB130">
        <f t="shared" si="11"/>
        <v>454268</v>
      </c>
      <c r="CC130">
        <f t="shared" si="11"/>
        <v>488936</v>
      </c>
      <c r="CD130">
        <f t="shared" si="11"/>
        <v>525991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0</v>
      </c>
      <c r="CF2">
        <f>SUMIF(DeadRaw!$B:$B,$B2,DeadRaw!CH:CH)</f>
        <v>0</v>
      </c>
      <c r="CG2">
        <f>SUMIF(DeadRaw!$B:$B,$B2,DeadRaw!CI:CI)</f>
        <v>0</v>
      </c>
      <c r="CH2">
        <f>SUMIF(DeadRaw!$B:$B,$B2,DeadRaw!CJ:CJ)</f>
        <v>0</v>
      </c>
      <c r="CI2">
        <f>SUMIF(DeadRaw!$B:$B,$B2,DeadRaw!CK:CK)</f>
        <v>0</v>
      </c>
      <c r="CJ2">
        <f>SUMIF(DeadRaw!$B:$B,$B2,DeadRaw!CL:CL)</f>
        <v>0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0</v>
      </c>
      <c r="CF3">
        <f>SUMIF(DeadRaw!$B:$B,$B3,DeadRaw!CH:CH)</f>
        <v>0</v>
      </c>
      <c r="CG3">
        <f>SUMIF(DeadRaw!$B:$B,$B3,DeadRaw!CI:CI)</f>
        <v>0</v>
      </c>
      <c r="CH3">
        <f>SUMIF(DeadRaw!$B:$B,$B3,DeadRaw!CJ:CJ)</f>
        <v>0</v>
      </c>
      <c r="CI3">
        <f>SUMIF(DeadRaw!$B:$B,$B3,DeadRaw!CK:CK)</f>
        <v>0</v>
      </c>
      <c r="CJ3">
        <f>SUMIF(DeadRaw!$B:$B,$B3,DeadRaw!CL:CL)</f>
        <v>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0</v>
      </c>
      <c r="CF4">
        <f>SUMIF(DeadRaw!$B:$B,$B4,DeadRaw!CH:CH)</f>
        <v>0</v>
      </c>
      <c r="CG4">
        <f>SUMIF(DeadRaw!$B:$B,$B4,DeadRaw!CI:CI)</f>
        <v>0</v>
      </c>
      <c r="CH4">
        <f>SUMIF(DeadRaw!$B:$B,$B4,DeadRaw!CJ:CJ)</f>
        <v>0</v>
      </c>
      <c r="CI4">
        <f>SUMIF(DeadRaw!$B:$B,$B4,DeadRaw!CK:CK)</f>
        <v>0</v>
      </c>
      <c r="CJ4">
        <f>SUMIF(DeadRaw!$B:$B,$B4,DeadRaw!CL:CL)</f>
        <v>0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605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0</v>
      </c>
      <c r="CF5">
        <f>SUMIF(DeadRaw!$B:$B,$B5,DeadRaw!CH:CH)</f>
        <v>0</v>
      </c>
      <c r="CG5">
        <f>SUMIF(DeadRaw!$B:$B,$B5,DeadRaw!CI:CI)</f>
        <v>0</v>
      </c>
      <c r="CH5">
        <f>SUMIF(DeadRaw!$B:$B,$B5,DeadRaw!CJ:CJ)</f>
        <v>0</v>
      </c>
      <c r="CI5">
        <f>SUMIF(DeadRaw!$B:$B,$B5,DeadRaw!CK:CK)</f>
        <v>0</v>
      </c>
      <c r="CJ5">
        <f>SUMIF(DeadRaw!$B:$B,$B5,DeadRaw!CL:CL)</f>
        <v>0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0</v>
      </c>
      <c r="CF6">
        <f>SUMIF(DeadRaw!$B:$B,$B6,DeadRaw!CH:CH)</f>
        <v>0</v>
      </c>
      <c r="CG6">
        <f>SUMIF(DeadRaw!$B:$B,$B6,DeadRaw!CI:CI)</f>
        <v>0</v>
      </c>
      <c r="CH6">
        <f>SUMIF(DeadRaw!$B:$B,$B6,DeadRaw!CJ:CJ)</f>
        <v>0</v>
      </c>
      <c r="CI6">
        <f>SUMIF(DeadRaw!$B:$B,$B6,DeadRaw!CK:CK)</f>
        <v>0</v>
      </c>
      <c r="CJ6">
        <f>SUMIF(DeadRaw!$B:$B,$B6,DeadRaw!CL:CL)</f>
        <v>0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0</v>
      </c>
      <c r="CF7">
        <f>SUMIF(DeadRaw!$B:$B,$B7,DeadRaw!CH:CH)</f>
        <v>0</v>
      </c>
      <c r="CG7">
        <f>SUMIF(DeadRaw!$B:$B,$B7,DeadRaw!CI:CI)</f>
        <v>0</v>
      </c>
      <c r="CH7">
        <f>SUMIF(DeadRaw!$B:$B,$B7,DeadRaw!CJ:CJ)</f>
        <v>0</v>
      </c>
      <c r="CI7">
        <f>SUMIF(DeadRaw!$B:$B,$B7,DeadRaw!CK:CK)</f>
        <v>0</v>
      </c>
      <c r="CJ7">
        <f>SUMIF(DeadRaw!$B:$B,$B7,DeadRaw!CL:CL)</f>
        <v>0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0</v>
      </c>
      <c r="CF8">
        <f>SUMIF(DeadRaw!$B:$B,$B8,DeadRaw!CH:CH)</f>
        <v>0</v>
      </c>
      <c r="CG8">
        <f>SUMIF(DeadRaw!$B:$B,$B8,DeadRaw!CI:CI)</f>
        <v>0</v>
      </c>
      <c r="CH8">
        <f>SUMIF(DeadRaw!$B:$B,$B8,DeadRaw!CJ:CJ)</f>
        <v>0</v>
      </c>
      <c r="CI8">
        <f>SUMIF(DeadRaw!$B:$B,$B8,DeadRaw!CK:CK)</f>
        <v>0</v>
      </c>
      <c r="CJ8">
        <f>SUMIF(DeadRaw!$B:$B,$B8,DeadRaw!CL:CL)</f>
        <v>0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12722</v>
      </c>
      <c r="CB9">
        <f>SUMIF(DeadRaw!$B:$B,$B9,DeadRaw!CD:CD)</f>
        <v>14695</v>
      </c>
      <c r="CC9">
        <f>SUMIF(DeadRaw!$B:$B,$B9,DeadRaw!CE:CE)</f>
        <v>16478</v>
      </c>
      <c r="CD9">
        <f>SUMIF(DeadRaw!$B:$B,$B9,DeadRaw!CF:CF)</f>
        <v>18586</v>
      </c>
      <c r="CE9">
        <f>SUMIF(DeadRaw!$B:$B,$B9,DeadRaw!CG:CG)</f>
        <v>0</v>
      </c>
      <c r="CF9">
        <f>SUMIF(DeadRaw!$B:$B,$B9,DeadRaw!CH:CH)</f>
        <v>0</v>
      </c>
      <c r="CG9">
        <f>SUMIF(DeadRaw!$B:$B,$B9,DeadRaw!CI:CI)</f>
        <v>0</v>
      </c>
      <c r="CH9">
        <f>SUMIF(DeadRaw!$B:$B,$B9,DeadRaw!CJ:CJ)</f>
        <v>0</v>
      </c>
      <c r="CI9">
        <f>SUMIF(DeadRaw!$B:$B,$B9,DeadRaw!CK:CK)</f>
        <v>0</v>
      </c>
      <c r="CJ9">
        <f>SUMIF(DeadRaw!$B:$B,$B9,DeadRaw!CL:CL)</f>
        <v>0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0</v>
      </c>
      <c r="CF10">
        <f>SUMIF(DeadRaw!$B:$B,$B10,DeadRaw!CH:CH)</f>
        <v>0</v>
      </c>
      <c r="CG10">
        <f>SUMIF(DeadRaw!$B:$B,$B10,DeadRaw!CI:CI)</f>
        <v>0</v>
      </c>
      <c r="CH10">
        <f>SUMIF(DeadRaw!$B:$B,$B10,DeadRaw!CJ:CJ)</f>
        <v>0</v>
      </c>
      <c r="CI10">
        <f>SUMIF(DeadRaw!$B:$B,$B10,DeadRaw!CK:CK)</f>
        <v>0</v>
      </c>
      <c r="CJ10">
        <f>SUMIF(DeadRaw!$B:$B,$B10,DeadRaw!CL:CL)</f>
        <v>0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0</v>
      </c>
      <c r="CF11">
        <f>SUMIF(DeadRaw!$B:$B,$B11,DeadRaw!CH:CH)</f>
        <v>0</v>
      </c>
      <c r="CG11">
        <f>SUMIF(DeadRaw!$B:$B,$B11,DeadRaw!CI:CI)</f>
        <v>0</v>
      </c>
      <c r="CH11">
        <f>SUMIF(DeadRaw!$B:$B,$B11,DeadRaw!CJ:CJ)</f>
        <v>0</v>
      </c>
      <c r="CI11">
        <f>SUMIF(DeadRaw!$B:$B,$B11,DeadRaw!CK:CK)</f>
        <v>0</v>
      </c>
      <c r="CJ11">
        <f>SUMIF(DeadRaw!$B:$B,$B11,DeadRaw!CL:CL)</f>
        <v>0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0</v>
      </c>
      <c r="CF12">
        <f>SUMIF(DeadRaw!$B:$B,$B12,DeadRaw!CH:CH)</f>
        <v>0</v>
      </c>
      <c r="CG12">
        <f>SUMIF(DeadRaw!$B:$B,$B12,DeadRaw!CI:CI)</f>
        <v>0</v>
      </c>
      <c r="CH12">
        <f>SUMIF(DeadRaw!$B:$B,$B12,DeadRaw!CJ:CJ)</f>
        <v>0</v>
      </c>
      <c r="CI12">
        <f>SUMIF(DeadRaw!$B:$B,$B12,DeadRaw!CK:CK)</f>
        <v>0</v>
      </c>
      <c r="CJ12">
        <f>SUMIF(DeadRaw!$B:$B,$B12,DeadRaw!CL:CL)</f>
        <v>0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0</v>
      </c>
      <c r="CF13">
        <f>SUMIF(DeadRaw!$B:$B,$B13,DeadRaw!CH:CH)</f>
        <v>0</v>
      </c>
      <c r="CG13">
        <f>SUMIF(DeadRaw!$B:$B,$B13,DeadRaw!CI:CI)</f>
        <v>0</v>
      </c>
      <c r="CH13">
        <f>SUMIF(DeadRaw!$B:$B,$B13,DeadRaw!CJ:CJ)</f>
        <v>0</v>
      </c>
      <c r="CI13">
        <f>SUMIF(DeadRaw!$B:$B,$B13,DeadRaw!CK:CK)</f>
        <v>0</v>
      </c>
      <c r="CJ13">
        <f>SUMIF(DeadRaw!$B:$B,$B13,DeadRaw!CL:CL)</f>
        <v>0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0</v>
      </c>
      <c r="CF14">
        <f>SUMIF(DeadRaw!$B:$B,$B14,DeadRaw!CH:CH)</f>
        <v>0</v>
      </c>
      <c r="CG14">
        <f>SUMIF(DeadRaw!$B:$B,$B14,DeadRaw!CI:CI)</f>
        <v>0</v>
      </c>
      <c r="CH14">
        <f>SUMIF(DeadRaw!$B:$B,$B14,DeadRaw!CJ:CJ)</f>
        <v>0</v>
      </c>
      <c r="CI14">
        <f>SUMIF(DeadRaw!$B:$B,$B14,DeadRaw!CK:CK)</f>
        <v>0</v>
      </c>
      <c r="CJ14">
        <f>SUMIF(DeadRaw!$B:$B,$B14,DeadRaw!CL:CL)</f>
        <v>0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0</v>
      </c>
      <c r="CF15">
        <f>SUMIF(DeadRaw!$B:$B,$B15,DeadRaw!CH:CH)</f>
        <v>0</v>
      </c>
      <c r="CG15">
        <f>SUMIF(DeadRaw!$B:$B,$B15,DeadRaw!CI:CI)</f>
        <v>0</v>
      </c>
      <c r="CH15">
        <f>SUMIF(DeadRaw!$B:$B,$B15,DeadRaw!CJ:CJ)</f>
        <v>0</v>
      </c>
      <c r="CI15">
        <f>SUMIF(DeadRaw!$B:$B,$B15,DeadRaw!CK:CK)</f>
        <v>0</v>
      </c>
      <c r="CJ15">
        <f>SUMIF(DeadRaw!$B:$B,$B15,DeadRaw!CL:CL)</f>
        <v>0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0</v>
      </c>
      <c r="CF16">
        <f>SUMIF(DeadRaw!$B:$B,$B16,DeadRaw!CH:CH)</f>
        <v>0</v>
      </c>
      <c r="CG16">
        <f>SUMIF(DeadRaw!$B:$B,$B16,DeadRaw!CI:CI)</f>
        <v>0</v>
      </c>
      <c r="CH16">
        <f>SUMIF(DeadRaw!$B:$B,$B16,DeadRaw!CJ:CJ)</f>
        <v>0</v>
      </c>
      <c r="CI16">
        <f>SUMIF(DeadRaw!$B:$B,$B16,DeadRaw!CK:CK)</f>
        <v>0</v>
      </c>
      <c r="CJ16">
        <f>SUMIF(DeadRaw!$B:$B,$B16,DeadRaw!CL:CL)</f>
        <v>0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0</v>
      </c>
      <c r="CF18">
        <f>SUMIF(DeadRaw!$B:$B,$B18,DeadRaw!CH:CH)</f>
        <v>0</v>
      </c>
      <c r="CG18">
        <f>SUMIF(DeadRaw!$B:$B,$B18,DeadRaw!CI:CI)</f>
        <v>0</v>
      </c>
      <c r="CH18">
        <f>SUMIF(DeadRaw!$B:$B,$B18,DeadRaw!CJ:CJ)</f>
        <v>0</v>
      </c>
      <c r="CI18">
        <f>SUMIF(DeadRaw!$B:$B,$B18,DeadRaw!CK:CK)</f>
        <v>0</v>
      </c>
      <c r="CJ18">
        <f>SUMIF(DeadRaw!$B:$B,$B18,DeadRaw!CL:CL)</f>
        <v>0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0</v>
      </c>
      <c r="CF19">
        <f>SUMIF(DeadRaw!$B:$B,$B19,DeadRaw!CH:CH)</f>
        <v>0</v>
      </c>
      <c r="CG19">
        <f>SUMIF(DeadRaw!$B:$B,$B19,DeadRaw!CI:CI)</f>
        <v>0</v>
      </c>
      <c r="CH19">
        <f>SUMIF(DeadRaw!$B:$B,$B19,DeadRaw!CJ:CJ)</f>
        <v>0</v>
      </c>
      <c r="CI19">
        <f>SUMIF(DeadRaw!$B:$B,$B19,DeadRaw!CK:CK)</f>
        <v>0</v>
      </c>
      <c r="CJ19">
        <f>SUMIF(DeadRaw!$B:$B,$B19,DeadRaw!CL:CL)</f>
        <v>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0</v>
      </c>
      <c r="CF20">
        <f>SUMIF(DeadRaw!$B:$B,$B20,DeadRaw!CH:CH)</f>
        <v>0</v>
      </c>
      <c r="CG20">
        <f>SUMIF(DeadRaw!$B:$B,$B20,DeadRaw!CI:CI)</f>
        <v>0</v>
      </c>
      <c r="CH20">
        <f>SUMIF(DeadRaw!$B:$B,$B20,DeadRaw!CJ:CJ)</f>
        <v>0</v>
      </c>
      <c r="CI20">
        <f>SUMIF(DeadRaw!$B:$B,$B20,DeadRaw!CK:CK)</f>
        <v>0</v>
      </c>
      <c r="CJ20">
        <f>SUMIF(DeadRaw!$B:$B,$B20,DeadRaw!CL:CL)</f>
        <v>0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0</v>
      </c>
      <c r="CF21">
        <f>SUMIF(DeadRaw!$B:$B,$B21,DeadRaw!CH:CH)</f>
        <v>0</v>
      </c>
      <c r="CG21">
        <f>SUMIF(DeadRaw!$B:$B,$B21,DeadRaw!CI:CI)</f>
        <v>0</v>
      </c>
      <c r="CH21">
        <f>SUMIF(DeadRaw!$B:$B,$B21,DeadRaw!CJ:CJ)</f>
        <v>0</v>
      </c>
      <c r="CI21">
        <f>SUMIF(DeadRaw!$B:$B,$B21,DeadRaw!CK:CK)</f>
        <v>0</v>
      </c>
      <c r="CJ21">
        <f>SUMIF(DeadRaw!$B:$B,$B21,DeadRaw!CL:CL)</f>
        <v>0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0</v>
      </c>
      <c r="CF22">
        <f>SUMIF(DeadRaw!$B:$B,$B22,DeadRaw!CH:CH)</f>
        <v>0</v>
      </c>
      <c r="CG22">
        <f>SUMIF(DeadRaw!$B:$B,$B22,DeadRaw!CI:CI)</f>
        <v>0</v>
      </c>
      <c r="CH22">
        <f>SUMIF(DeadRaw!$B:$B,$B22,DeadRaw!CJ:CJ)</f>
        <v>0</v>
      </c>
      <c r="CI22">
        <f>SUMIF(DeadRaw!$B:$B,$B22,DeadRaw!CK:CK)</f>
        <v>0</v>
      </c>
      <c r="CJ22">
        <f>SUMIF(DeadRaw!$B:$B,$B22,DeadRaw!CL:CL)</f>
        <v>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0</v>
      </c>
      <c r="CF23">
        <f>SUMIF(DeadRaw!$B:$B,$B23,DeadRaw!CH:CH)</f>
        <v>0</v>
      </c>
      <c r="CG23">
        <f>SUMIF(DeadRaw!$B:$B,$B23,DeadRaw!CI:CI)</f>
        <v>0</v>
      </c>
      <c r="CH23">
        <f>SUMIF(DeadRaw!$B:$B,$B23,DeadRaw!CJ:CJ)</f>
        <v>0</v>
      </c>
      <c r="CI23">
        <f>SUMIF(DeadRaw!$B:$B,$B23,DeadRaw!CK:CK)</f>
        <v>0</v>
      </c>
      <c r="CJ23">
        <f>SUMIF(DeadRaw!$B:$B,$B23,DeadRaw!CL:CL)</f>
        <v>0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0</v>
      </c>
      <c r="CF24">
        <f>SUMIF(DeadRaw!$B:$B,$B24,DeadRaw!CH:CH)</f>
        <v>0</v>
      </c>
      <c r="CG24">
        <f>SUMIF(DeadRaw!$B:$B,$B24,DeadRaw!CI:CI)</f>
        <v>0</v>
      </c>
      <c r="CH24">
        <f>SUMIF(DeadRaw!$B:$B,$B24,DeadRaw!CJ:CJ)</f>
        <v>0</v>
      </c>
      <c r="CI24">
        <f>SUMIF(DeadRaw!$B:$B,$B24,DeadRaw!CK:CK)</f>
        <v>0</v>
      </c>
      <c r="CJ24">
        <f>SUMIF(DeadRaw!$B:$B,$B24,DeadRaw!CL:CL)</f>
        <v>0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0</v>
      </c>
      <c r="CF25">
        <f>SUMIF(DeadRaw!$B:$B,$B25,DeadRaw!CH:CH)</f>
        <v>0</v>
      </c>
      <c r="CG25">
        <f>SUMIF(DeadRaw!$B:$B,$B25,DeadRaw!CI:CI)</f>
        <v>0</v>
      </c>
      <c r="CH25">
        <f>SUMIF(DeadRaw!$B:$B,$B25,DeadRaw!CJ:CJ)</f>
        <v>0</v>
      </c>
      <c r="CI25">
        <f>SUMIF(DeadRaw!$B:$B,$B25,DeadRaw!CK:CK)</f>
        <v>0</v>
      </c>
      <c r="CJ25">
        <f>SUMIF(DeadRaw!$B:$B,$B25,DeadRaw!CL:CL)</f>
        <v>0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0</v>
      </c>
      <c r="CF26">
        <f>SUMIF(DeadRaw!$B:$B,$B26,DeadRaw!CH:CH)</f>
        <v>0</v>
      </c>
      <c r="CG26">
        <f>SUMIF(DeadRaw!$B:$B,$B26,DeadRaw!CI:CI)</f>
        <v>0</v>
      </c>
      <c r="CH26">
        <f>SUMIF(DeadRaw!$B:$B,$B26,DeadRaw!CJ:CJ)</f>
        <v>0</v>
      </c>
      <c r="CI26">
        <f>SUMIF(DeadRaw!$B:$B,$B26,DeadRaw!CK:CK)</f>
        <v>0</v>
      </c>
      <c r="CJ26">
        <f>SUMIF(DeadRaw!$B:$B,$B26,DeadRaw!CL:CL)</f>
        <v>0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0</v>
      </c>
      <c r="CF27">
        <f>SUMIF(DeadRaw!$B:$B,$B27,DeadRaw!CH:CH)</f>
        <v>0</v>
      </c>
      <c r="CG27">
        <f>SUMIF(DeadRaw!$B:$B,$B27,DeadRaw!CI:CI)</f>
        <v>0</v>
      </c>
      <c r="CH27">
        <f>SUMIF(DeadRaw!$B:$B,$B27,DeadRaw!CJ:CJ)</f>
        <v>0</v>
      </c>
      <c r="CI27">
        <f>SUMIF(DeadRaw!$B:$B,$B27,DeadRaw!CK:CK)</f>
        <v>0</v>
      </c>
      <c r="CJ27">
        <f>SUMIF(DeadRaw!$B:$B,$B27,DeadRaw!CL:CL)</f>
        <v>0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0</v>
      </c>
      <c r="CF28">
        <f>SUMIF(DeadRaw!$B:$B,$B28,DeadRaw!CH:CH)</f>
        <v>0</v>
      </c>
      <c r="CG28">
        <f>SUMIF(DeadRaw!$B:$B,$B28,DeadRaw!CI:CI)</f>
        <v>0</v>
      </c>
      <c r="CH28">
        <f>SUMIF(DeadRaw!$B:$B,$B28,DeadRaw!CJ:CJ)</f>
        <v>0</v>
      </c>
      <c r="CI28">
        <f>SUMIF(DeadRaw!$B:$B,$B28,DeadRaw!CK:CK)</f>
        <v>0</v>
      </c>
      <c r="CJ28">
        <f>SUMIF(DeadRaw!$B:$B,$B28,DeadRaw!CL:CL)</f>
        <v>0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0</v>
      </c>
      <c r="CF29">
        <f>SUMIF(DeadRaw!$B:$B,$B29,DeadRaw!CH:CH)</f>
        <v>0</v>
      </c>
      <c r="CG29">
        <f>SUMIF(DeadRaw!$B:$B,$B29,DeadRaw!CI:CI)</f>
        <v>0</v>
      </c>
      <c r="CH29">
        <f>SUMIF(DeadRaw!$B:$B,$B29,DeadRaw!CJ:CJ)</f>
        <v>0</v>
      </c>
      <c r="CI29">
        <f>SUMIF(DeadRaw!$B:$B,$B29,DeadRaw!CK:CK)</f>
        <v>0</v>
      </c>
      <c r="CJ29">
        <f>SUMIF(DeadRaw!$B:$B,$B29,DeadRaw!CL:CL)</f>
        <v>0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606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0</v>
      </c>
      <c r="CF30">
        <f>SUMIF(DeadRaw!$B:$B,$B30,DeadRaw!CH:CH)</f>
        <v>0</v>
      </c>
      <c r="CG30">
        <f>SUMIF(DeadRaw!$B:$B,$B30,DeadRaw!CI:CI)</f>
        <v>0</v>
      </c>
      <c r="CH30">
        <f>SUMIF(DeadRaw!$B:$B,$B30,DeadRaw!CJ:CJ)</f>
        <v>0</v>
      </c>
      <c r="CI30">
        <f>SUMIF(DeadRaw!$B:$B,$B30,DeadRaw!CK:CK)</f>
        <v>0</v>
      </c>
      <c r="CJ30">
        <f>SUMIF(DeadRaw!$B:$B,$B30,DeadRaw!CL:CL)</f>
        <v>0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0</v>
      </c>
      <c r="CF31">
        <f>SUMIF(DeadRaw!$B:$B,$B31,DeadRaw!CH:CH)</f>
        <v>0</v>
      </c>
      <c r="CG31">
        <f>SUMIF(DeadRaw!$B:$B,$B31,DeadRaw!CI:CI)</f>
        <v>0</v>
      </c>
      <c r="CH31">
        <f>SUMIF(DeadRaw!$B:$B,$B31,DeadRaw!CJ:CJ)</f>
        <v>0</v>
      </c>
      <c r="CI31">
        <f>SUMIF(DeadRaw!$B:$B,$B31,DeadRaw!CK:CK)</f>
        <v>0</v>
      </c>
      <c r="CJ31">
        <f>SUMIF(DeadRaw!$B:$B,$B31,DeadRaw!CL:CL)</f>
        <v>0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0</v>
      </c>
      <c r="CF32">
        <f>SUMIF(DeadRaw!$B:$B,$B32,DeadRaw!CH:CH)</f>
        <v>0</v>
      </c>
      <c r="CG32">
        <f>SUMIF(DeadRaw!$B:$B,$B32,DeadRaw!CI:CI)</f>
        <v>0</v>
      </c>
      <c r="CH32">
        <f>SUMIF(DeadRaw!$B:$B,$B32,DeadRaw!CJ:CJ)</f>
        <v>0</v>
      </c>
      <c r="CI32">
        <f>SUMIF(DeadRaw!$B:$B,$B32,DeadRaw!CK:CK)</f>
        <v>0</v>
      </c>
      <c r="CJ32">
        <f>SUMIF(DeadRaw!$B:$B,$B32,DeadRaw!CL:CL)</f>
        <v>0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0</v>
      </c>
      <c r="CF33">
        <f>SUMIF(DeadRaw!$B:$B,$B33,DeadRaw!CH:CH)</f>
        <v>0</v>
      </c>
      <c r="CG33">
        <f>SUMIF(DeadRaw!$B:$B,$B33,DeadRaw!CI:CI)</f>
        <v>0</v>
      </c>
      <c r="CH33">
        <f>SUMIF(DeadRaw!$B:$B,$B33,DeadRaw!CJ:CJ)</f>
        <v>0</v>
      </c>
      <c r="CI33">
        <f>SUMIF(DeadRaw!$B:$B,$B33,DeadRaw!CK:CK)</f>
        <v>0</v>
      </c>
      <c r="CJ33">
        <f>SUMIF(DeadRaw!$B:$B,$B33,DeadRaw!CL:CL)</f>
        <v>0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0</v>
      </c>
      <c r="CF34">
        <f>SUMIF(DeadRaw!$B:$B,$B34,DeadRaw!CH:CH)</f>
        <v>0</v>
      </c>
      <c r="CG34">
        <f>SUMIF(DeadRaw!$B:$B,$B34,DeadRaw!CI:CI)</f>
        <v>0</v>
      </c>
      <c r="CH34">
        <f>SUMIF(DeadRaw!$B:$B,$B34,DeadRaw!CJ:CJ)</f>
        <v>0</v>
      </c>
      <c r="CI34">
        <f>SUMIF(DeadRaw!$B:$B,$B34,DeadRaw!CK:CK)</f>
        <v>0</v>
      </c>
      <c r="CJ34">
        <f>SUMIF(DeadRaw!$B:$B,$B34,DeadRaw!CL:CL)</f>
        <v>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0</v>
      </c>
      <c r="CF35">
        <f>SUMIF(DeadRaw!$B:$B,$B35,DeadRaw!CH:CH)</f>
        <v>0</v>
      </c>
      <c r="CG35">
        <f>SUMIF(DeadRaw!$B:$B,$B35,DeadRaw!CI:CI)</f>
        <v>0</v>
      </c>
      <c r="CH35">
        <f>SUMIF(DeadRaw!$B:$B,$B35,DeadRaw!CJ:CJ)</f>
        <v>0</v>
      </c>
      <c r="CI35">
        <f>SUMIF(DeadRaw!$B:$B,$B35,DeadRaw!CK:CK)</f>
        <v>0</v>
      </c>
      <c r="CJ35">
        <f>SUMIF(DeadRaw!$B:$B,$B35,DeadRaw!CL:CL)</f>
        <v>0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0</v>
      </c>
      <c r="CF36">
        <f>SUMIF(DeadRaw!$B:$B,$B36,DeadRaw!CH:CH)</f>
        <v>0</v>
      </c>
      <c r="CG36">
        <f>SUMIF(DeadRaw!$B:$B,$B36,DeadRaw!CI:CI)</f>
        <v>0</v>
      </c>
      <c r="CH36">
        <f>SUMIF(DeadRaw!$B:$B,$B36,DeadRaw!CJ:CJ)</f>
        <v>0</v>
      </c>
      <c r="CI36">
        <f>SUMIF(DeadRaw!$B:$B,$B36,DeadRaw!CK:CK)</f>
        <v>0</v>
      </c>
      <c r="CJ36">
        <f>SUMIF(DeadRaw!$B:$B,$B36,DeadRaw!CL:CL)</f>
        <v>0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0</v>
      </c>
      <c r="CF37">
        <f>SUMIF(DeadRaw!$B:$B,$B37,DeadRaw!CH:CH)</f>
        <v>0</v>
      </c>
      <c r="CG37">
        <f>SUMIF(DeadRaw!$B:$B,$B37,DeadRaw!CI:CI)</f>
        <v>0</v>
      </c>
      <c r="CH37">
        <f>SUMIF(DeadRaw!$B:$B,$B37,DeadRaw!CJ:CJ)</f>
        <v>0</v>
      </c>
      <c r="CI37">
        <f>SUMIF(DeadRaw!$B:$B,$B37,DeadRaw!CK:CK)</f>
        <v>0</v>
      </c>
      <c r="CJ37">
        <f>SUMIF(DeadRaw!$B:$B,$B37,DeadRaw!CL:CL)</f>
        <v>0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0</v>
      </c>
      <c r="CF38">
        <f>SUMIF(DeadRaw!$B:$B,$B38,DeadRaw!CH:CH)</f>
        <v>0</v>
      </c>
      <c r="CG38">
        <f>SUMIF(DeadRaw!$B:$B,$B38,DeadRaw!CI:CI)</f>
        <v>0</v>
      </c>
      <c r="CH38">
        <f>SUMIF(DeadRaw!$B:$B,$B38,DeadRaw!CJ:CJ)</f>
        <v>0</v>
      </c>
      <c r="CI38">
        <f>SUMIF(DeadRaw!$B:$B,$B38,DeadRaw!CK:CK)</f>
        <v>0</v>
      </c>
      <c r="CJ38">
        <f>SUMIF(DeadRaw!$B:$B,$B38,DeadRaw!CL:CL)</f>
        <v>0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0</v>
      </c>
      <c r="CF39">
        <f>SUMIF(DeadRaw!$B:$B,$B39,DeadRaw!CH:CH)</f>
        <v>0</v>
      </c>
      <c r="CG39">
        <f>SUMIF(DeadRaw!$B:$B,$B39,DeadRaw!CI:CI)</f>
        <v>0</v>
      </c>
      <c r="CH39">
        <f>SUMIF(DeadRaw!$B:$B,$B39,DeadRaw!CJ:CJ)</f>
        <v>0</v>
      </c>
      <c r="CI39">
        <f>SUMIF(DeadRaw!$B:$B,$B39,DeadRaw!CK:CK)</f>
        <v>0</v>
      </c>
      <c r="CJ39">
        <f>SUMIF(DeadRaw!$B:$B,$B39,DeadRaw!CL:CL)</f>
        <v>0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0</v>
      </c>
      <c r="CF40">
        <f>SUMIF(DeadRaw!$B:$B,$B40,DeadRaw!CH:CH)</f>
        <v>0</v>
      </c>
      <c r="CG40">
        <f>SUMIF(DeadRaw!$B:$B,$B40,DeadRaw!CI:CI)</f>
        <v>0</v>
      </c>
      <c r="CH40">
        <f>SUMIF(DeadRaw!$B:$B,$B40,DeadRaw!CJ:CJ)</f>
        <v>0</v>
      </c>
      <c r="CI40">
        <f>SUMIF(DeadRaw!$B:$B,$B40,DeadRaw!CK:CK)</f>
        <v>0</v>
      </c>
      <c r="CJ40">
        <f>SUMIF(DeadRaw!$B:$B,$B40,DeadRaw!CL:CL)</f>
        <v>0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0</v>
      </c>
      <c r="CF41">
        <f>SUMIF(DeadRaw!$B:$B,$B41,DeadRaw!CH:CH)</f>
        <v>0</v>
      </c>
      <c r="CG41">
        <f>SUMIF(DeadRaw!$B:$B,$B41,DeadRaw!CI:CI)</f>
        <v>0</v>
      </c>
      <c r="CH41">
        <f>SUMIF(DeadRaw!$B:$B,$B41,DeadRaw!CJ:CJ)</f>
        <v>0</v>
      </c>
      <c r="CI41">
        <f>SUMIF(DeadRaw!$B:$B,$B41,DeadRaw!CK:CK)</f>
        <v>0</v>
      </c>
      <c r="CJ41">
        <f>SUMIF(DeadRaw!$B:$B,$B41,DeadRaw!CL:CL)</f>
        <v>0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0</v>
      </c>
      <c r="CF42">
        <f>SUMIF(DeadRaw!$B:$B,$B42,DeadRaw!CH:CH)</f>
        <v>0</v>
      </c>
      <c r="CG42">
        <f>SUMIF(DeadRaw!$B:$B,$B42,DeadRaw!CI:CI)</f>
        <v>0</v>
      </c>
      <c r="CH42">
        <f>SUMIF(DeadRaw!$B:$B,$B42,DeadRaw!CJ:CJ)</f>
        <v>0</v>
      </c>
      <c r="CI42">
        <f>SUMIF(DeadRaw!$B:$B,$B42,DeadRaw!CK:CK)</f>
        <v>0</v>
      </c>
      <c r="CJ42">
        <f>SUMIF(DeadRaw!$B:$B,$B42,DeadRaw!CL:CL)</f>
        <v>0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0</v>
      </c>
      <c r="CF43">
        <f>SUMIF(DeadRaw!$B:$B,$B43,DeadRaw!CH:CH)</f>
        <v>0</v>
      </c>
      <c r="CG43">
        <f>SUMIF(DeadRaw!$B:$B,$B43,DeadRaw!CI:CI)</f>
        <v>0</v>
      </c>
      <c r="CH43">
        <f>SUMIF(DeadRaw!$B:$B,$B43,DeadRaw!CJ:CJ)</f>
        <v>0</v>
      </c>
      <c r="CI43">
        <f>SUMIF(DeadRaw!$B:$B,$B43,DeadRaw!CK:CK)</f>
        <v>0</v>
      </c>
      <c r="CJ43">
        <f>SUMIF(DeadRaw!$B:$B,$B43,DeadRaw!CL:CL)</f>
        <v>0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0</v>
      </c>
      <c r="CF44">
        <f>SUMIF(DeadRaw!$B:$B,$B44,DeadRaw!CH:CH)</f>
        <v>0</v>
      </c>
      <c r="CG44">
        <f>SUMIF(DeadRaw!$B:$B,$B44,DeadRaw!CI:CI)</f>
        <v>0</v>
      </c>
      <c r="CH44">
        <f>SUMIF(DeadRaw!$B:$B,$B44,DeadRaw!CJ:CJ)</f>
        <v>0</v>
      </c>
      <c r="CI44">
        <f>SUMIF(DeadRaw!$B:$B,$B44,DeadRaw!CK:CK)</f>
        <v>0</v>
      </c>
      <c r="CJ44">
        <f>SUMIF(DeadRaw!$B:$B,$B44,DeadRaw!CL:CL)</f>
        <v>0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0</v>
      </c>
      <c r="CF45">
        <f>SUMIF(DeadRaw!$B:$B,$B45,DeadRaw!CH:CH)</f>
        <v>0</v>
      </c>
      <c r="CG45">
        <f>SUMIF(DeadRaw!$B:$B,$B45,DeadRaw!CI:CI)</f>
        <v>0</v>
      </c>
      <c r="CH45">
        <f>SUMIF(DeadRaw!$B:$B,$B45,DeadRaw!CJ:CJ)</f>
        <v>0</v>
      </c>
      <c r="CI45">
        <f>SUMIF(DeadRaw!$B:$B,$B45,DeadRaw!CK:CK)</f>
        <v>0</v>
      </c>
      <c r="CJ45">
        <f>SUMIF(DeadRaw!$B:$B,$B45,DeadRaw!CL:CL)</f>
        <v>0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0</v>
      </c>
      <c r="CF46">
        <f>SUMIF(DeadRaw!$B:$B,$B46,DeadRaw!CH:CH)</f>
        <v>0</v>
      </c>
      <c r="CG46">
        <f>SUMIF(DeadRaw!$B:$B,$B46,DeadRaw!CI:CI)</f>
        <v>0</v>
      </c>
      <c r="CH46">
        <f>SUMIF(DeadRaw!$B:$B,$B46,DeadRaw!CJ:CJ)</f>
        <v>0</v>
      </c>
      <c r="CI46">
        <f>SUMIF(DeadRaw!$B:$B,$B46,DeadRaw!CK:CK)</f>
        <v>0</v>
      </c>
      <c r="CJ46">
        <f>SUMIF(DeadRaw!$B:$B,$B46,DeadRaw!CL:CL)</f>
        <v>0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0</v>
      </c>
      <c r="CF47">
        <f>SUMIF(DeadRaw!$B:$B,$B47,DeadRaw!CH:CH)</f>
        <v>0</v>
      </c>
      <c r="CG47">
        <f>SUMIF(DeadRaw!$B:$B,$B47,DeadRaw!CI:CI)</f>
        <v>0</v>
      </c>
      <c r="CH47">
        <f>SUMIF(DeadRaw!$B:$B,$B47,DeadRaw!CJ:CJ)</f>
        <v>0</v>
      </c>
      <c r="CI47">
        <f>SUMIF(DeadRaw!$B:$B,$B47,DeadRaw!CK:CK)</f>
        <v>0</v>
      </c>
      <c r="CJ47">
        <f>SUMIF(DeadRaw!$B:$B,$B47,DeadRaw!CL:CL)</f>
        <v>0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0</v>
      </c>
      <c r="CF48">
        <f>SUMIF(DeadRaw!$B:$B,$B48,DeadRaw!CH:CH)</f>
        <v>0</v>
      </c>
      <c r="CG48">
        <f>SUMIF(DeadRaw!$B:$B,$B48,DeadRaw!CI:CI)</f>
        <v>0</v>
      </c>
      <c r="CH48">
        <f>SUMIF(DeadRaw!$B:$B,$B48,DeadRaw!CJ:CJ)</f>
        <v>0</v>
      </c>
      <c r="CI48">
        <f>SUMIF(DeadRaw!$B:$B,$B48,DeadRaw!CK:CK)</f>
        <v>0</v>
      </c>
      <c r="CJ48">
        <f>SUMIF(DeadRaw!$B:$B,$B48,DeadRaw!CL:CL)</f>
        <v>0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0</v>
      </c>
      <c r="CF49">
        <f>SUMIF(DeadRaw!$B:$B,$B49,DeadRaw!CH:CH)</f>
        <v>0</v>
      </c>
      <c r="CG49">
        <f>SUMIF(DeadRaw!$B:$B,$B49,DeadRaw!CI:CI)</f>
        <v>0</v>
      </c>
      <c r="CH49">
        <f>SUMIF(DeadRaw!$B:$B,$B49,DeadRaw!CJ:CJ)</f>
        <v>0</v>
      </c>
      <c r="CI49">
        <f>SUMIF(DeadRaw!$B:$B,$B49,DeadRaw!CK:CK)</f>
        <v>0</v>
      </c>
      <c r="CJ49">
        <f>SUMIF(DeadRaw!$B:$B,$B49,DeadRaw!CL:CL)</f>
        <v>0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0</v>
      </c>
      <c r="CF51">
        <f>SUMIF(DeadRaw!$B:$B,$B51,DeadRaw!CH:CH)</f>
        <v>0</v>
      </c>
      <c r="CG51">
        <f>SUMIF(DeadRaw!$B:$B,$B51,DeadRaw!CI:CI)</f>
        <v>0</v>
      </c>
      <c r="CH51">
        <f>SUMIF(DeadRaw!$B:$B,$B51,DeadRaw!CJ:CJ)</f>
        <v>0</v>
      </c>
      <c r="CI51">
        <f>SUMIF(DeadRaw!$B:$B,$B51,DeadRaw!CK:CK)</f>
        <v>0</v>
      </c>
      <c r="CJ51">
        <f>SUMIF(DeadRaw!$B:$B,$B51,DeadRaw!CL:CL)</f>
        <v>0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0</v>
      </c>
      <c r="CF52">
        <f>SUMIF(DeadRaw!$B:$B,$B52,DeadRaw!CH:CH)</f>
        <v>0</v>
      </c>
      <c r="CG52">
        <f>SUMIF(DeadRaw!$B:$B,$B52,DeadRaw!CI:CI)</f>
        <v>0</v>
      </c>
      <c r="CH52">
        <f>SUMIF(DeadRaw!$B:$B,$B52,DeadRaw!CJ:CJ)</f>
        <v>0</v>
      </c>
      <c r="CI52">
        <f>SUMIF(DeadRaw!$B:$B,$B52,DeadRaw!CK:CK)</f>
        <v>0</v>
      </c>
      <c r="CJ52">
        <f>SUMIF(DeadRaw!$B:$B,$B52,DeadRaw!CL:CL)</f>
        <v>0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0</v>
      </c>
      <c r="CF53">
        <f>SUMIF(DeadRaw!$B:$B,$B53,DeadRaw!CH:CH)</f>
        <v>0</v>
      </c>
      <c r="CG53">
        <f>SUMIF(DeadRaw!$B:$B,$B53,DeadRaw!CI:CI)</f>
        <v>0</v>
      </c>
      <c r="CH53">
        <f>SUMIF(DeadRaw!$B:$B,$B53,DeadRaw!CJ:CJ)</f>
        <v>0</v>
      </c>
      <c r="CI53">
        <f>SUMIF(DeadRaw!$B:$B,$B53,DeadRaw!CK:CK)</f>
        <v>0</v>
      </c>
      <c r="CJ53">
        <f>SUMIF(DeadRaw!$B:$B,$B53,DeadRaw!CL:CL)</f>
        <v>0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0</v>
      </c>
      <c r="CF54">
        <f>SUMIF(DeadRaw!$B:$B,$B54,DeadRaw!CH:CH)</f>
        <v>0</v>
      </c>
      <c r="CG54">
        <f>SUMIF(DeadRaw!$B:$B,$B54,DeadRaw!CI:CI)</f>
        <v>0</v>
      </c>
      <c r="CH54">
        <f>SUMIF(DeadRaw!$B:$B,$B54,DeadRaw!CJ:CJ)</f>
        <v>0</v>
      </c>
      <c r="CI54">
        <f>SUMIF(DeadRaw!$B:$B,$B54,DeadRaw!CK:CK)</f>
        <v>0</v>
      </c>
      <c r="CJ54">
        <f>SUMIF(DeadRaw!$B:$B,$B54,DeadRaw!CL:CL)</f>
        <v>0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0</v>
      </c>
      <c r="CF55">
        <f>SUMIF(DeadRaw!$B:$B,$B55,DeadRaw!CH:CH)</f>
        <v>0</v>
      </c>
      <c r="CG55">
        <f>SUMIF(DeadRaw!$B:$B,$B55,DeadRaw!CI:CI)</f>
        <v>0</v>
      </c>
      <c r="CH55">
        <f>SUMIF(DeadRaw!$B:$B,$B55,DeadRaw!CJ:CJ)</f>
        <v>0</v>
      </c>
      <c r="CI55">
        <f>SUMIF(DeadRaw!$B:$B,$B55,DeadRaw!CK:CK)</f>
        <v>0</v>
      </c>
      <c r="CJ55">
        <f>SUMIF(DeadRaw!$B:$B,$B55,DeadRaw!CL:CL)</f>
        <v>0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0</v>
      </c>
      <c r="CF56">
        <f>SUMIF(DeadRaw!$B:$B,$B56,DeadRaw!CH:CH)</f>
        <v>0</v>
      </c>
      <c r="CG56">
        <f>SUMIF(DeadRaw!$B:$B,$B56,DeadRaw!CI:CI)</f>
        <v>0</v>
      </c>
      <c r="CH56">
        <f>SUMIF(DeadRaw!$B:$B,$B56,DeadRaw!CJ:CJ)</f>
        <v>0</v>
      </c>
      <c r="CI56">
        <f>SUMIF(DeadRaw!$B:$B,$B56,DeadRaw!CK:CK)</f>
        <v>0</v>
      </c>
      <c r="CJ56">
        <f>SUMIF(DeadRaw!$B:$B,$B56,DeadRaw!CL:CL)</f>
        <v>0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0</v>
      </c>
      <c r="CF57">
        <f>SUMIF(DeadRaw!$B:$B,$B57,DeadRaw!CH:CH)</f>
        <v>0</v>
      </c>
      <c r="CG57">
        <f>SUMIF(DeadRaw!$B:$B,$B57,DeadRaw!CI:CI)</f>
        <v>0</v>
      </c>
      <c r="CH57">
        <f>SUMIF(DeadRaw!$B:$B,$B57,DeadRaw!CJ:CJ)</f>
        <v>0</v>
      </c>
      <c r="CI57">
        <f>SUMIF(DeadRaw!$B:$B,$B57,DeadRaw!CK:CK)</f>
        <v>0</v>
      </c>
      <c r="CJ57">
        <f>SUMIF(DeadRaw!$B:$B,$B57,DeadRaw!CL:CL)</f>
        <v>0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0</v>
      </c>
      <c r="CF58">
        <f>SUMIF(DeadRaw!$B:$B,$B58,DeadRaw!CH:CH)</f>
        <v>0</v>
      </c>
      <c r="CG58">
        <f>SUMIF(DeadRaw!$B:$B,$B58,DeadRaw!CI:CI)</f>
        <v>0</v>
      </c>
      <c r="CH58">
        <f>SUMIF(DeadRaw!$B:$B,$B58,DeadRaw!CJ:CJ)</f>
        <v>0</v>
      </c>
      <c r="CI58">
        <f>SUMIF(DeadRaw!$B:$B,$B58,DeadRaw!CK:CK)</f>
        <v>0</v>
      </c>
      <c r="CJ58">
        <f>SUMIF(DeadRaw!$B:$B,$B58,DeadRaw!CL:CL)</f>
        <v>0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0</v>
      </c>
      <c r="CF59">
        <f>SUMIF(DeadRaw!$B:$B,$B59,DeadRaw!CH:CH)</f>
        <v>0</v>
      </c>
      <c r="CG59">
        <f>SUMIF(DeadRaw!$B:$B,$B59,DeadRaw!CI:CI)</f>
        <v>0</v>
      </c>
      <c r="CH59">
        <f>SUMIF(DeadRaw!$B:$B,$B59,DeadRaw!CJ:CJ)</f>
        <v>0</v>
      </c>
      <c r="CI59">
        <f>SUMIF(DeadRaw!$B:$B,$B59,DeadRaw!CK:CK)</f>
        <v>0</v>
      </c>
      <c r="CJ59">
        <f>SUMIF(DeadRaw!$B:$B,$B59,DeadRaw!CL:CL)</f>
        <v>0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0</v>
      </c>
      <c r="CF60">
        <f>SUMIF(DeadRaw!$B:$B,$B60,DeadRaw!CH:CH)</f>
        <v>0</v>
      </c>
      <c r="CG60">
        <f>SUMIF(DeadRaw!$B:$B,$B60,DeadRaw!CI:CI)</f>
        <v>0</v>
      </c>
      <c r="CH60">
        <f>SUMIF(DeadRaw!$B:$B,$B60,DeadRaw!CJ:CJ)</f>
        <v>0</v>
      </c>
      <c r="CI60">
        <f>SUMIF(DeadRaw!$B:$B,$B60,DeadRaw!CK:CK)</f>
        <v>0</v>
      </c>
      <c r="CJ60">
        <f>SUMIF(DeadRaw!$B:$B,$B60,DeadRaw!CL:CL)</f>
        <v>0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0</v>
      </c>
      <c r="CF61">
        <f>SUMIF(DeadRaw!$B:$B,$B61,DeadRaw!CH:CH)</f>
        <v>0</v>
      </c>
      <c r="CG61">
        <f>SUMIF(DeadRaw!$B:$B,$B61,DeadRaw!CI:CI)</f>
        <v>0</v>
      </c>
      <c r="CH61">
        <f>SUMIF(DeadRaw!$B:$B,$B61,DeadRaw!CJ:CJ)</f>
        <v>0</v>
      </c>
      <c r="CI61">
        <f>SUMIF(DeadRaw!$B:$B,$B61,DeadRaw!CK:CK)</f>
        <v>0</v>
      </c>
      <c r="CJ61">
        <f>SUMIF(DeadRaw!$B:$B,$B61,DeadRaw!CL:CL)</f>
        <v>0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0</v>
      </c>
      <c r="CF62">
        <f>SUMIF(DeadRaw!$B:$B,$B62,DeadRaw!CH:CH)</f>
        <v>0</v>
      </c>
      <c r="CG62">
        <f>SUMIF(DeadRaw!$B:$B,$B62,DeadRaw!CI:CI)</f>
        <v>0</v>
      </c>
      <c r="CH62">
        <f>SUMIF(DeadRaw!$B:$B,$B62,DeadRaw!CJ:CJ)</f>
        <v>0</v>
      </c>
      <c r="CI62">
        <f>SUMIF(DeadRaw!$B:$B,$B62,DeadRaw!CK:CK)</f>
        <v>0</v>
      </c>
      <c r="CJ62">
        <f>SUMIF(DeadRaw!$B:$B,$B62,DeadRaw!CL:CL)</f>
        <v>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0</v>
      </c>
      <c r="CF63">
        <f>SUMIF(DeadRaw!$B:$B,$B63,DeadRaw!CH:CH)</f>
        <v>0</v>
      </c>
      <c r="CG63">
        <f>SUMIF(DeadRaw!$B:$B,$B63,DeadRaw!CI:CI)</f>
        <v>0</v>
      </c>
      <c r="CH63">
        <f>SUMIF(DeadRaw!$B:$B,$B63,DeadRaw!CJ:CJ)</f>
        <v>0</v>
      </c>
      <c r="CI63">
        <f>SUMIF(DeadRaw!$B:$B,$B63,DeadRaw!CK:CK)</f>
        <v>0</v>
      </c>
      <c r="CJ63">
        <f>SUMIF(DeadRaw!$B:$B,$B63,DeadRaw!CL:CL)</f>
        <v>0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0</v>
      </c>
      <c r="CF64">
        <f>SUMIF(DeadRaw!$B:$B,$B64,DeadRaw!CH:CH)</f>
        <v>0</v>
      </c>
      <c r="CG64">
        <f>SUMIF(DeadRaw!$B:$B,$B64,DeadRaw!CI:CI)</f>
        <v>0</v>
      </c>
      <c r="CH64">
        <f>SUMIF(DeadRaw!$B:$B,$B64,DeadRaw!CJ:CJ)</f>
        <v>0</v>
      </c>
      <c r="CI64">
        <f>SUMIF(DeadRaw!$B:$B,$B64,DeadRaw!CK:CK)</f>
        <v>0</v>
      </c>
      <c r="CJ64">
        <f>SUMIF(DeadRaw!$B:$B,$B64,DeadRaw!CL:CL)</f>
        <v>0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0</v>
      </c>
      <c r="CF65">
        <f>SUMIF(DeadRaw!$B:$B,$B65,DeadRaw!CH:CH)</f>
        <v>0</v>
      </c>
      <c r="CG65">
        <f>SUMIF(DeadRaw!$B:$B,$B65,DeadRaw!CI:CI)</f>
        <v>0</v>
      </c>
      <c r="CH65">
        <f>SUMIF(DeadRaw!$B:$B,$B65,DeadRaw!CJ:CJ)</f>
        <v>0</v>
      </c>
      <c r="CI65">
        <f>SUMIF(DeadRaw!$B:$B,$B65,DeadRaw!CK:CK)</f>
        <v>0</v>
      </c>
      <c r="CJ65">
        <f>SUMIF(DeadRaw!$B:$B,$B65,DeadRaw!CL:CL)</f>
        <v>0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0</v>
      </c>
      <c r="CF66">
        <f>SUMIF(DeadRaw!$B:$B,$B66,DeadRaw!CH:CH)</f>
        <v>0</v>
      </c>
      <c r="CG66">
        <f>SUMIF(DeadRaw!$B:$B,$B66,DeadRaw!CI:CI)</f>
        <v>0</v>
      </c>
      <c r="CH66">
        <f>SUMIF(DeadRaw!$B:$B,$B66,DeadRaw!CJ:CJ)</f>
        <v>0</v>
      </c>
      <c r="CI66">
        <f>SUMIF(DeadRaw!$B:$B,$B66,DeadRaw!CK:CK)</f>
        <v>0</v>
      </c>
      <c r="CJ66">
        <f>SUMIF(DeadRaw!$B:$B,$B66,DeadRaw!CL:CL)</f>
        <v>0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0</v>
      </c>
      <c r="CF67">
        <f>SUMIF(DeadRaw!$B:$B,$B67,DeadRaw!CH:CH)</f>
        <v>0</v>
      </c>
      <c r="CG67">
        <f>SUMIF(DeadRaw!$B:$B,$B67,DeadRaw!CI:CI)</f>
        <v>0</v>
      </c>
      <c r="CH67">
        <f>SUMIF(DeadRaw!$B:$B,$B67,DeadRaw!CJ:CJ)</f>
        <v>0</v>
      </c>
      <c r="CI67">
        <f>SUMIF(DeadRaw!$B:$B,$B67,DeadRaw!CK:CK)</f>
        <v>0</v>
      </c>
      <c r="CJ67">
        <f>SUMIF(DeadRaw!$B:$B,$B67,DeadRaw!CL:CL)</f>
        <v>0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0</v>
      </c>
      <c r="CF68">
        <f>SUMIF(DeadRaw!$B:$B,$B68,DeadRaw!CH:CH)</f>
        <v>0</v>
      </c>
      <c r="CG68">
        <f>SUMIF(DeadRaw!$B:$B,$B68,DeadRaw!CI:CI)</f>
        <v>0</v>
      </c>
      <c r="CH68">
        <f>SUMIF(DeadRaw!$B:$B,$B68,DeadRaw!CJ:CJ)</f>
        <v>0</v>
      </c>
      <c r="CI68">
        <f>SUMIF(DeadRaw!$B:$B,$B68,DeadRaw!CK:CK)</f>
        <v>0</v>
      </c>
      <c r="CJ68">
        <f>SUMIF(DeadRaw!$B:$B,$B68,DeadRaw!CL:CL)</f>
        <v>0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0</v>
      </c>
      <c r="CF69">
        <f>SUMIF(DeadRaw!$B:$B,$B69,DeadRaw!CH:CH)</f>
        <v>0</v>
      </c>
      <c r="CG69">
        <f>SUMIF(DeadRaw!$B:$B,$B69,DeadRaw!CI:CI)</f>
        <v>0</v>
      </c>
      <c r="CH69">
        <f>SUMIF(DeadRaw!$B:$B,$B69,DeadRaw!CJ:CJ)</f>
        <v>0</v>
      </c>
      <c r="CI69">
        <f>SUMIF(DeadRaw!$B:$B,$B69,DeadRaw!CK:CK)</f>
        <v>0</v>
      </c>
      <c r="CJ69">
        <f>SUMIF(DeadRaw!$B:$B,$B69,DeadRaw!CL:CL)</f>
        <v>0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0</v>
      </c>
      <c r="CF70">
        <f>SUMIF(DeadRaw!$B:$B,$B70,DeadRaw!CH:CH)</f>
        <v>0</v>
      </c>
      <c r="CG70">
        <f>SUMIF(DeadRaw!$B:$B,$B70,DeadRaw!CI:CI)</f>
        <v>0</v>
      </c>
      <c r="CH70">
        <f>SUMIF(DeadRaw!$B:$B,$B70,DeadRaw!CJ:CJ)</f>
        <v>0</v>
      </c>
      <c r="CI70">
        <f>SUMIF(DeadRaw!$B:$B,$B70,DeadRaw!CK:CK)</f>
        <v>0</v>
      </c>
      <c r="CJ70">
        <f>SUMIF(DeadRaw!$B:$B,$B70,DeadRaw!CL:CL)</f>
        <v>0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0</v>
      </c>
      <c r="CF71">
        <f>SUMIF(DeadRaw!$B:$B,$B71,DeadRaw!CH:CH)</f>
        <v>0</v>
      </c>
      <c r="CG71">
        <f>SUMIF(DeadRaw!$B:$B,$B71,DeadRaw!CI:CI)</f>
        <v>0</v>
      </c>
      <c r="CH71">
        <f>SUMIF(DeadRaw!$B:$B,$B71,DeadRaw!CJ:CJ)</f>
        <v>0</v>
      </c>
      <c r="CI71">
        <f>SUMIF(DeadRaw!$B:$B,$B71,DeadRaw!CK:CK)</f>
        <v>0</v>
      </c>
      <c r="CJ71">
        <f>SUMIF(DeadRaw!$B:$B,$B71,DeadRaw!CL:CL)</f>
        <v>0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0</v>
      </c>
      <c r="CF72">
        <f>SUMIF(DeadRaw!$B:$B,$B72,DeadRaw!CH:CH)</f>
        <v>0</v>
      </c>
      <c r="CG72">
        <f>SUMIF(DeadRaw!$B:$B,$B72,DeadRaw!CI:CI)</f>
        <v>0</v>
      </c>
      <c r="CH72">
        <f>SUMIF(DeadRaw!$B:$B,$B72,DeadRaw!CJ:CJ)</f>
        <v>0</v>
      </c>
      <c r="CI72">
        <f>SUMIF(DeadRaw!$B:$B,$B72,DeadRaw!CK:CK)</f>
        <v>0</v>
      </c>
      <c r="CJ72">
        <f>SUMIF(DeadRaw!$B:$B,$B72,DeadRaw!CL:CL)</f>
        <v>0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0</v>
      </c>
      <c r="CF73">
        <f>SUMIF(DeadRaw!$B:$B,$B73,DeadRaw!CH:CH)</f>
        <v>0</v>
      </c>
      <c r="CG73">
        <f>SUMIF(DeadRaw!$B:$B,$B73,DeadRaw!CI:CI)</f>
        <v>0</v>
      </c>
      <c r="CH73">
        <f>SUMIF(DeadRaw!$B:$B,$B73,DeadRaw!CJ:CJ)</f>
        <v>0</v>
      </c>
      <c r="CI73">
        <f>SUMIF(DeadRaw!$B:$B,$B73,DeadRaw!CK:CK)</f>
        <v>0</v>
      </c>
      <c r="CJ73">
        <f>SUMIF(DeadRaw!$B:$B,$B73,DeadRaw!CL:CL)</f>
        <v>0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0</v>
      </c>
      <c r="CF74">
        <f>SUMIF(DeadRaw!$B:$B,$B74,DeadRaw!CH:CH)</f>
        <v>0</v>
      </c>
      <c r="CG74">
        <f>SUMIF(DeadRaw!$B:$B,$B74,DeadRaw!CI:CI)</f>
        <v>0</v>
      </c>
      <c r="CH74">
        <f>SUMIF(DeadRaw!$B:$B,$B74,DeadRaw!CJ:CJ)</f>
        <v>0</v>
      </c>
      <c r="CI74">
        <f>SUMIF(DeadRaw!$B:$B,$B74,DeadRaw!CK:CK)</f>
        <v>0</v>
      </c>
      <c r="CJ74">
        <f>SUMIF(DeadRaw!$B:$B,$B74,DeadRaw!CL:CL)</f>
        <v>0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0</v>
      </c>
      <c r="CF75">
        <f>SUMIF(DeadRaw!$B:$B,$B75,DeadRaw!CH:CH)</f>
        <v>0</v>
      </c>
      <c r="CG75">
        <f>SUMIF(DeadRaw!$B:$B,$B75,DeadRaw!CI:CI)</f>
        <v>0</v>
      </c>
      <c r="CH75">
        <f>SUMIF(DeadRaw!$B:$B,$B75,DeadRaw!CJ:CJ)</f>
        <v>0</v>
      </c>
      <c r="CI75">
        <f>SUMIF(DeadRaw!$B:$B,$B75,DeadRaw!CK:CK)</f>
        <v>0</v>
      </c>
      <c r="CJ75">
        <f>SUMIF(DeadRaw!$B:$B,$B75,DeadRaw!CL:CL)</f>
        <v>0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0</v>
      </c>
      <c r="CF76">
        <f>SUMIF(DeadRaw!$B:$B,$B76,DeadRaw!CH:CH)</f>
        <v>0</v>
      </c>
      <c r="CG76">
        <f>SUMIF(DeadRaw!$B:$B,$B76,DeadRaw!CI:CI)</f>
        <v>0</v>
      </c>
      <c r="CH76">
        <f>SUMIF(DeadRaw!$B:$B,$B76,DeadRaw!CJ:CJ)</f>
        <v>0</v>
      </c>
      <c r="CI76">
        <f>SUMIF(DeadRaw!$B:$B,$B76,DeadRaw!CK:CK)</f>
        <v>0</v>
      </c>
      <c r="CJ76">
        <f>SUMIF(DeadRaw!$B:$B,$B76,DeadRaw!CL:CL)</f>
        <v>0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0</v>
      </c>
      <c r="CF77">
        <f>SUMIF(DeadRaw!$B:$B,$B77,DeadRaw!CH:CH)</f>
        <v>0</v>
      </c>
      <c r="CG77">
        <f>SUMIF(DeadRaw!$B:$B,$B77,DeadRaw!CI:CI)</f>
        <v>0</v>
      </c>
      <c r="CH77">
        <f>SUMIF(DeadRaw!$B:$B,$B77,DeadRaw!CJ:CJ)</f>
        <v>0</v>
      </c>
      <c r="CI77">
        <f>SUMIF(DeadRaw!$B:$B,$B77,DeadRaw!CK:CK)</f>
        <v>0</v>
      </c>
      <c r="CJ77">
        <f>SUMIF(DeadRaw!$B:$B,$B77,DeadRaw!CL:CL)</f>
        <v>0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0</v>
      </c>
      <c r="CF78">
        <f>SUMIF(DeadRaw!$B:$B,$B78,DeadRaw!CH:CH)</f>
        <v>0</v>
      </c>
      <c r="CG78">
        <f>SUMIF(DeadRaw!$B:$B,$B78,DeadRaw!CI:CI)</f>
        <v>0</v>
      </c>
      <c r="CH78">
        <f>SUMIF(DeadRaw!$B:$B,$B78,DeadRaw!CJ:CJ)</f>
        <v>0</v>
      </c>
      <c r="CI78">
        <f>SUMIF(DeadRaw!$B:$B,$B78,DeadRaw!CK:CK)</f>
        <v>0</v>
      </c>
      <c r="CJ78">
        <f>SUMIF(DeadRaw!$B:$B,$B78,DeadRaw!CL:CL)</f>
        <v>0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0</v>
      </c>
      <c r="CF79">
        <f>SUMIF(DeadRaw!$B:$B,$B79,DeadRaw!CH:CH)</f>
        <v>0</v>
      </c>
      <c r="CG79">
        <f>SUMIF(DeadRaw!$B:$B,$B79,DeadRaw!CI:CI)</f>
        <v>0</v>
      </c>
      <c r="CH79">
        <f>SUMIF(DeadRaw!$B:$B,$B79,DeadRaw!CJ:CJ)</f>
        <v>0</v>
      </c>
      <c r="CI79">
        <f>SUMIF(DeadRaw!$B:$B,$B79,DeadRaw!CK:CK)</f>
        <v>0</v>
      </c>
      <c r="CJ79">
        <f>SUMIF(DeadRaw!$B:$B,$B79,DeadRaw!CL:CL)</f>
        <v>0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174</v>
      </c>
      <c r="CD80">
        <f>SUMIF(DeadRaw!$B:$B,$B80,DeadRaw!CF:CF)</f>
        <v>194</v>
      </c>
      <c r="CE80">
        <f>SUMIF(DeadRaw!$B:$B,$B80,DeadRaw!CG:CG)</f>
        <v>0</v>
      </c>
      <c r="CF80">
        <f>SUMIF(DeadRaw!$B:$B,$B80,DeadRaw!CH:CH)</f>
        <v>0</v>
      </c>
      <c r="CG80">
        <f>SUMIF(DeadRaw!$B:$B,$B80,DeadRaw!CI:CI)</f>
        <v>0</v>
      </c>
      <c r="CH80">
        <f>SUMIF(DeadRaw!$B:$B,$B80,DeadRaw!CJ:CJ)</f>
        <v>0</v>
      </c>
      <c r="CI80">
        <f>SUMIF(DeadRaw!$B:$B,$B80,DeadRaw!CK:CK)</f>
        <v>0</v>
      </c>
      <c r="CJ80">
        <f>SUMIF(DeadRaw!$B:$B,$B80,DeadRaw!CL:CL)</f>
        <v>0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0</v>
      </c>
      <c r="CF81">
        <f>SUMIF(DeadRaw!$B:$B,$B81,DeadRaw!CH:CH)</f>
        <v>0</v>
      </c>
      <c r="CG81">
        <f>SUMIF(DeadRaw!$B:$B,$B81,DeadRaw!CI:CI)</f>
        <v>0</v>
      </c>
      <c r="CH81">
        <f>SUMIF(DeadRaw!$B:$B,$B81,DeadRaw!CJ:CJ)</f>
        <v>0</v>
      </c>
      <c r="CI81">
        <f>SUMIF(DeadRaw!$B:$B,$B81,DeadRaw!CK:CK)</f>
        <v>0</v>
      </c>
      <c r="CJ81">
        <f>SUMIF(DeadRaw!$B:$B,$B81,DeadRaw!CL:CL)</f>
        <v>0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0</v>
      </c>
      <c r="CF83">
        <f>SUMIF(DeadRaw!$B:$B,$B83,DeadRaw!CH:CH)</f>
        <v>0</v>
      </c>
      <c r="CG83">
        <f>SUMIF(DeadRaw!$B:$B,$B83,DeadRaw!CI:CI)</f>
        <v>0</v>
      </c>
      <c r="CH83">
        <f>SUMIF(DeadRaw!$B:$B,$B83,DeadRaw!CJ:CJ)</f>
        <v>0</v>
      </c>
      <c r="CI83">
        <f>SUMIF(DeadRaw!$B:$B,$B83,DeadRaw!CK:CK)</f>
        <v>0</v>
      </c>
      <c r="CJ83">
        <f>SUMIF(DeadRaw!$B:$B,$B83,DeadRaw!CL:CL)</f>
        <v>0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0</v>
      </c>
      <c r="CF84">
        <f>SUMIF(DeadRaw!$B:$B,$B84,DeadRaw!CH:CH)</f>
        <v>0</v>
      </c>
      <c r="CG84">
        <f>SUMIF(DeadRaw!$B:$B,$B84,DeadRaw!CI:CI)</f>
        <v>0</v>
      </c>
      <c r="CH84">
        <f>SUMIF(DeadRaw!$B:$B,$B84,DeadRaw!CJ:CJ)</f>
        <v>0</v>
      </c>
      <c r="CI84">
        <f>SUMIF(DeadRaw!$B:$B,$B84,DeadRaw!CK:CK)</f>
        <v>0</v>
      </c>
      <c r="CJ84">
        <f>SUMIF(DeadRaw!$B:$B,$B84,DeadRaw!CL:CL)</f>
        <v>0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0</v>
      </c>
      <c r="CF85">
        <f>SUMIF(DeadRaw!$B:$B,$B85,DeadRaw!CH:CH)</f>
        <v>0</v>
      </c>
      <c r="CG85">
        <f>SUMIF(DeadRaw!$B:$B,$B85,DeadRaw!CI:CI)</f>
        <v>0</v>
      </c>
      <c r="CH85">
        <f>SUMIF(DeadRaw!$B:$B,$B85,DeadRaw!CJ:CJ)</f>
        <v>0</v>
      </c>
      <c r="CI85">
        <f>SUMIF(DeadRaw!$B:$B,$B85,DeadRaw!CK:CK)</f>
        <v>0</v>
      </c>
      <c r="CJ85">
        <f>SUMIF(DeadRaw!$B:$B,$B85,DeadRaw!CL:CL)</f>
        <v>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0</v>
      </c>
      <c r="CF86">
        <f>SUMIF(DeadRaw!$B:$B,$B86,DeadRaw!CH:CH)</f>
        <v>0</v>
      </c>
      <c r="CG86">
        <f>SUMIF(DeadRaw!$B:$B,$B86,DeadRaw!CI:CI)</f>
        <v>0</v>
      </c>
      <c r="CH86">
        <f>SUMIF(DeadRaw!$B:$B,$B86,DeadRaw!CJ:CJ)</f>
        <v>0</v>
      </c>
      <c r="CI86">
        <f>SUMIF(DeadRaw!$B:$B,$B86,DeadRaw!CK:CK)</f>
        <v>0</v>
      </c>
      <c r="CJ86">
        <f>SUMIF(DeadRaw!$B:$B,$B86,DeadRaw!CL:CL)</f>
        <v>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0</v>
      </c>
      <c r="CF87">
        <f>SUMIF(DeadRaw!$B:$B,$B87,DeadRaw!CH:CH)</f>
        <v>0</v>
      </c>
      <c r="CG87">
        <f>SUMIF(DeadRaw!$B:$B,$B87,DeadRaw!CI:CI)</f>
        <v>0</v>
      </c>
      <c r="CH87">
        <f>SUMIF(DeadRaw!$B:$B,$B87,DeadRaw!CJ:CJ)</f>
        <v>0</v>
      </c>
      <c r="CI87">
        <f>SUMIF(DeadRaw!$B:$B,$B87,DeadRaw!CK:CK)</f>
        <v>0</v>
      </c>
      <c r="CJ87">
        <f>SUMIF(DeadRaw!$B:$B,$B87,DeadRaw!CL:CL)</f>
        <v>0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0</v>
      </c>
      <c r="CF88">
        <f>SUMIF(DeadRaw!$B:$B,$B88,DeadRaw!CH:CH)</f>
        <v>0</v>
      </c>
      <c r="CG88">
        <f>SUMIF(DeadRaw!$B:$B,$B88,DeadRaw!CI:CI)</f>
        <v>0</v>
      </c>
      <c r="CH88">
        <f>SUMIF(DeadRaw!$B:$B,$B88,DeadRaw!CJ:CJ)</f>
        <v>0</v>
      </c>
      <c r="CI88">
        <f>SUMIF(DeadRaw!$B:$B,$B88,DeadRaw!CK:CK)</f>
        <v>0</v>
      </c>
      <c r="CJ88">
        <f>SUMIF(DeadRaw!$B:$B,$B88,DeadRaw!CL:CL)</f>
        <v>0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0</v>
      </c>
      <c r="CF89">
        <f>SUMIF(DeadRaw!$B:$B,$B89,DeadRaw!CH:CH)</f>
        <v>0</v>
      </c>
      <c r="CG89">
        <f>SUMIF(DeadRaw!$B:$B,$B89,DeadRaw!CI:CI)</f>
        <v>0</v>
      </c>
      <c r="CH89">
        <f>SUMIF(DeadRaw!$B:$B,$B89,DeadRaw!CJ:CJ)</f>
        <v>0</v>
      </c>
      <c r="CI89">
        <f>SUMIF(DeadRaw!$B:$B,$B89,DeadRaw!CK:CK)</f>
        <v>0</v>
      </c>
      <c r="CJ89">
        <f>SUMIF(DeadRaw!$B:$B,$B89,DeadRaw!CL:CL)</f>
        <v>0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0</v>
      </c>
      <c r="CF90">
        <f>SUMIF(DeadRaw!$B:$B,$B90,DeadRaw!CH:CH)</f>
        <v>0</v>
      </c>
      <c r="CG90">
        <f>SUMIF(DeadRaw!$B:$B,$B90,DeadRaw!CI:CI)</f>
        <v>0</v>
      </c>
      <c r="CH90">
        <f>SUMIF(DeadRaw!$B:$B,$B90,DeadRaw!CJ:CJ)</f>
        <v>0</v>
      </c>
      <c r="CI90">
        <f>SUMIF(DeadRaw!$B:$B,$B90,DeadRaw!CK:CK)</f>
        <v>0</v>
      </c>
      <c r="CJ90">
        <f>SUMIF(DeadRaw!$B:$B,$B90,DeadRaw!CL:CL)</f>
        <v>0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0</v>
      </c>
      <c r="CF92">
        <f>SUMIF(DeadRaw!$B:$B,$B92,DeadRaw!CH:CH)</f>
        <v>0</v>
      </c>
      <c r="CG92">
        <f>SUMIF(DeadRaw!$B:$B,$B92,DeadRaw!CI:CI)</f>
        <v>0</v>
      </c>
      <c r="CH92">
        <f>SUMIF(DeadRaw!$B:$B,$B92,DeadRaw!CJ:CJ)</f>
        <v>0</v>
      </c>
      <c r="CI92">
        <f>SUMIF(DeadRaw!$B:$B,$B92,DeadRaw!CK:CK)</f>
        <v>0</v>
      </c>
      <c r="CJ92">
        <f>SUMIF(DeadRaw!$B:$B,$B92,DeadRaw!CL:CL)</f>
        <v>0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0</v>
      </c>
      <c r="CF94">
        <f>SUMIF(DeadRaw!$B:$B,$B94,DeadRaw!CH:CH)</f>
        <v>0</v>
      </c>
      <c r="CG94">
        <f>SUMIF(DeadRaw!$B:$B,$B94,DeadRaw!CI:CI)</f>
        <v>0</v>
      </c>
      <c r="CH94">
        <f>SUMIF(DeadRaw!$B:$B,$B94,DeadRaw!CJ:CJ)</f>
        <v>0</v>
      </c>
      <c r="CI94">
        <f>SUMIF(DeadRaw!$B:$B,$B94,DeadRaw!CK:CK)</f>
        <v>0</v>
      </c>
      <c r="CJ94">
        <f>SUMIF(DeadRaw!$B:$B,$B94,DeadRaw!CL:CL)</f>
        <v>0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0</v>
      </c>
      <c r="CF96">
        <f>SUMIF(DeadRaw!$B:$B,$B96,DeadRaw!CH:CH)</f>
        <v>0</v>
      </c>
      <c r="CG96">
        <f>SUMIF(DeadRaw!$B:$B,$B96,DeadRaw!CI:CI)</f>
        <v>0</v>
      </c>
      <c r="CH96">
        <f>SUMIF(DeadRaw!$B:$B,$B96,DeadRaw!CJ:CJ)</f>
        <v>0</v>
      </c>
      <c r="CI96">
        <f>SUMIF(DeadRaw!$B:$B,$B96,DeadRaw!CK:CK)</f>
        <v>0</v>
      </c>
      <c r="CJ96">
        <f>SUMIF(DeadRaw!$B:$B,$B96,DeadRaw!CL:CL)</f>
        <v>0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0</v>
      </c>
      <c r="CF97">
        <f>SUMIF(DeadRaw!$B:$B,$B97,DeadRaw!CH:CH)</f>
        <v>0</v>
      </c>
      <c r="CG97">
        <f>SUMIF(DeadRaw!$B:$B,$B97,DeadRaw!CI:CI)</f>
        <v>0</v>
      </c>
      <c r="CH97">
        <f>SUMIF(DeadRaw!$B:$B,$B97,DeadRaw!CJ:CJ)</f>
        <v>0</v>
      </c>
      <c r="CI97">
        <f>SUMIF(DeadRaw!$B:$B,$B97,DeadRaw!CK:CK)</f>
        <v>0</v>
      </c>
      <c r="CJ97">
        <f>SUMIF(DeadRaw!$B:$B,$B97,DeadRaw!CL:CL)</f>
        <v>0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0</v>
      </c>
      <c r="CF98">
        <f>SUMIF(DeadRaw!$B:$B,$B98,DeadRaw!CH:CH)</f>
        <v>0</v>
      </c>
      <c r="CG98">
        <f>SUMIF(DeadRaw!$B:$B,$B98,DeadRaw!CI:CI)</f>
        <v>0</v>
      </c>
      <c r="CH98">
        <f>SUMIF(DeadRaw!$B:$B,$B98,DeadRaw!CJ:CJ)</f>
        <v>0</v>
      </c>
      <c r="CI98">
        <f>SUMIF(DeadRaw!$B:$B,$B98,DeadRaw!CK:CK)</f>
        <v>0</v>
      </c>
      <c r="CJ98">
        <f>SUMIF(DeadRaw!$B:$B,$B98,DeadRaw!CL:CL)</f>
        <v>0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0</v>
      </c>
      <c r="CF99">
        <f>SUMIF(DeadRaw!$B:$B,$B99,DeadRaw!CH:CH)</f>
        <v>0</v>
      </c>
      <c r="CG99">
        <f>SUMIF(DeadRaw!$B:$B,$B99,DeadRaw!CI:CI)</f>
        <v>0</v>
      </c>
      <c r="CH99">
        <f>SUMIF(DeadRaw!$B:$B,$B99,DeadRaw!CJ:CJ)</f>
        <v>0</v>
      </c>
      <c r="CI99">
        <f>SUMIF(DeadRaw!$B:$B,$B99,DeadRaw!CK:CK)</f>
        <v>0</v>
      </c>
      <c r="CJ99">
        <f>SUMIF(DeadRaw!$B:$B,$B99,DeadRaw!CL:CL)</f>
        <v>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0</v>
      </c>
      <c r="CF100">
        <f>SUMIF(DeadRaw!$B:$B,$B100,DeadRaw!CH:CH)</f>
        <v>0</v>
      </c>
      <c r="CG100">
        <f>SUMIF(DeadRaw!$B:$B,$B100,DeadRaw!CI:CI)</f>
        <v>0</v>
      </c>
      <c r="CH100">
        <f>SUMIF(DeadRaw!$B:$B,$B100,DeadRaw!CJ:CJ)</f>
        <v>0</v>
      </c>
      <c r="CI100">
        <f>SUMIF(DeadRaw!$B:$B,$B100,DeadRaw!CK:CK)</f>
        <v>0</v>
      </c>
      <c r="CJ100">
        <f>SUMIF(DeadRaw!$B:$B,$B100,DeadRaw!CL:CL)</f>
        <v>0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0</v>
      </c>
      <c r="CF102">
        <f>SUMIF(DeadRaw!$B:$B,$B102,DeadRaw!CH:CH)</f>
        <v>0</v>
      </c>
      <c r="CG102">
        <f>SUMIF(DeadRaw!$B:$B,$B102,DeadRaw!CI:CI)</f>
        <v>0</v>
      </c>
      <c r="CH102">
        <f>SUMIF(DeadRaw!$B:$B,$B102,DeadRaw!CJ:CJ)</f>
        <v>0</v>
      </c>
      <c r="CI102">
        <f>SUMIF(DeadRaw!$B:$B,$B102,DeadRaw!CK:CK)</f>
        <v>0</v>
      </c>
      <c r="CJ102">
        <f>SUMIF(DeadRaw!$B:$B,$B102,DeadRaw!CL:CL)</f>
        <v>0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0</v>
      </c>
      <c r="CF104">
        <f>SUMIF(DeadRaw!$B:$B,$B104,DeadRaw!CH:CH)</f>
        <v>0</v>
      </c>
      <c r="CG104">
        <f>SUMIF(DeadRaw!$B:$B,$B104,DeadRaw!CI:CI)</f>
        <v>0</v>
      </c>
      <c r="CH104">
        <f>SUMIF(DeadRaw!$B:$B,$B104,DeadRaw!CJ:CJ)</f>
        <v>0</v>
      </c>
      <c r="CI104">
        <f>SUMIF(DeadRaw!$B:$B,$B104,DeadRaw!CK:CK)</f>
        <v>0</v>
      </c>
      <c r="CJ104">
        <f>SUMIF(DeadRaw!$B:$B,$B104,DeadRaw!CL:CL)</f>
        <v>0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0</v>
      </c>
      <c r="CF105">
        <f>SUMIF(DeadRaw!$B:$B,$B105,DeadRaw!CH:CH)</f>
        <v>0</v>
      </c>
      <c r="CG105">
        <f>SUMIF(DeadRaw!$B:$B,$B105,DeadRaw!CI:CI)</f>
        <v>0</v>
      </c>
      <c r="CH105">
        <f>SUMIF(DeadRaw!$B:$B,$B105,DeadRaw!CJ:CJ)</f>
        <v>0</v>
      </c>
      <c r="CI105">
        <f>SUMIF(DeadRaw!$B:$B,$B105,DeadRaw!CK:CK)</f>
        <v>0</v>
      </c>
      <c r="CJ105">
        <f>SUMIF(DeadRaw!$B:$B,$B105,DeadRaw!CL:CL)</f>
        <v>0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0</v>
      </c>
      <c r="CF106">
        <f>SUMIF(DeadRaw!$B:$B,$B106,DeadRaw!CH:CH)</f>
        <v>0</v>
      </c>
      <c r="CG106">
        <f>SUMIF(DeadRaw!$B:$B,$B106,DeadRaw!CI:CI)</f>
        <v>0</v>
      </c>
      <c r="CH106">
        <f>SUMIF(DeadRaw!$B:$B,$B106,DeadRaw!CJ:CJ)</f>
        <v>0</v>
      </c>
      <c r="CI106">
        <f>SUMIF(DeadRaw!$B:$B,$B106,DeadRaw!CK:CK)</f>
        <v>0</v>
      </c>
      <c r="CJ106">
        <f>SUMIF(DeadRaw!$B:$B,$B106,DeadRaw!CL:CL)</f>
        <v>0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0</v>
      </c>
      <c r="CF107">
        <f>SUMIF(DeadRaw!$B:$B,$B107,DeadRaw!CH:CH)</f>
        <v>0</v>
      </c>
      <c r="CG107">
        <f>SUMIF(DeadRaw!$B:$B,$B107,DeadRaw!CI:CI)</f>
        <v>0</v>
      </c>
      <c r="CH107">
        <f>SUMIF(DeadRaw!$B:$B,$B107,DeadRaw!CJ:CJ)</f>
        <v>0</v>
      </c>
      <c r="CI107">
        <f>SUMIF(DeadRaw!$B:$B,$B107,DeadRaw!CK:CK)</f>
        <v>0</v>
      </c>
      <c r="CJ107">
        <f>SUMIF(DeadRaw!$B:$B,$B107,DeadRaw!CL:CL)</f>
        <v>0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0</v>
      </c>
      <c r="CF108">
        <f>SUMIF(DeadRaw!$B:$B,$B108,DeadRaw!CH:CH)</f>
        <v>0</v>
      </c>
      <c r="CG108">
        <f>SUMIF(DeadRaw!$B:$B,$B108,DeadRaw!CI:CI)</f>
        <v>0</v>
      </c>
      <c r="CH108">
        <f>SUMIF(DeadRaw!$B:$B,$B108,DeadRaw!CJ:CJ)</f>
        <v>0</v>
      </c>
      <c r="CI108">
        <f>SUMIF(DeadRaw!$B:$B,$B108,DeadRaw!CK:CK)</f>
        <v>0</v>
      </c>
      <c r="CJ108">
        <f>SUMIF(DeadRaw!$B:$B,$B108,DeadRaw!CL:CL)</f>
        <v>0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0</v>
      </c>
      <c r="CF109">
        <f>SUMIF(DeadRaw!$B:$B,$B109,DeadRaw!CH:CH)</f>
        <v>0</v>
      </c>
      <c r="CG109">
        <f>SUMIF(DeadRaw!$B:$B,$B109,DeadRaw!CI:CI)</f>
        <v>0</v>
      </c>
      <c r="CH109">
        <f>SUMIF(DeadRaw!$B:$B,$B109,DeadRaw!CJ:CJ)</f>
        <v>0</v>
      </c>
      <c r="CI109">
        <f>SUMIF(DeadRaw!$B:$B,$B109,DeadRaw!CK:CK)</f>
        <v>0</v>
      </c>
      <c r="CJ109">
        <f>SUMIF(DeadRaw!$B:$B,$B109,DeadRaw!CL:CL)</f>
        <v>0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0</v>
      </c>
      <c r="CF110">
        <f>SUMIF(DeadRaw!$B:$B,$B110,DeadRaw!CH:CH)</f>
        <v>0</v>
      </c>
      <c r="CG110">
        <f>SUMIF(DeadRaw!$B:$B,$B110,DeadRaw!CI:CI)</f>
        <v>0</v>
      </c>
      <c r="CH110">
        <f>SUMIF(DeadRaw!$B:$B,$B110,DeadRaw!CJ:CJ)</f>
        <v>0</v>
      </c>
      <c r="CI110">
        <f>SUMIF(DeadRaw!$B:$B,$B110,DeadRaw!CK:CK)</f>
        <v>0</v>
      </c>
      <c r="CJ110">
        <f>SUMIF(DeadRaw!$B:$B,$B110,DeadRaw!CL:CL)</f>
        <v>0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0</v>
      </c>
      <c r="CF111">
        <f>SUMIF(DeadRaw!$B:$B,$B111,DeadRaw!CH:CH)</f>
        <v>0</v>
      </c>
      <c r="CG111">
        <f>SUMIF(DeadRaw!$B:$B,$B111,DeadRaw!CI:CI)</f>
        <v>0</v>
      </c>
      <c r="CH111">
        <f>SUMIF(DeadRaw!$B:$B,$B111,DeadRaw!CJ:CJ)</f>
        <v>0</v>
      </c>
      <c r="CI111">
        <f>SUMIF(DeadRaw!$B:$B,$B111,DeadRaw!CK:CK)</f>
        <v>0</v>
      </c>
      <c r="CJ111">
        <f>SUMIF(DeadRaw!$B:$B,$B111,DeadRaw!CL:CL)</f>
        <v>0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0</v>
      </c>
      <c r="CF114">
        <f>SUMIF(DeadRaw!$B:$B,$B114,DeadRaw!CH:CH)</f>
        <v>0</v>
      </c>
      <c r="CG114">
        <f>SUMIF(DeadRaw!$B:$B,$B114,DeadRaw!CI:CI)</f>
        <v>0</v>
      </c>
      <c r="CH114">
        <f>SUMIF(DeadRaw!$B:$B,$B114,DeadRaw!CJ:CJ)</f>
        <v>0</v>
      </c>
      <c r="CI114">
        <f>SUMIF(DeadRaw!$B:$B,$B114,DeadRaw!CK:CK)</f>
        <v>0</v>
      </c>
      <c r="CJ114">
        <f>SUMIF(DeadRaw!$B:$B,$B114,DeadRaw!CL:CL)</f>
        <v>0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0</v>
      </c>
      <c r="CF115">
        <f>SUMIF(DeadRaw!$B:$B,$B115,DeadRaw!CH:CH)</f>
        <v>0</v>
      </c>
      <c r="CG115">
        <f>SUMIF(DeadRaw!$B:$B,$B115,DeadRaw!CI:CI)</f>
        <v>0</v>
      </c>
      <c r="CH115">
        <f>SUMIF(DeadRaw!$B:$B,$B115,DeadRaw!CJ:CJ)</f>
        <v>0</v>
      </c>
      <c r="CI115">
        <f>SUMIF(DeadRaw!$B:$B,$B115,DeadRaw!CK:CK)</f>
        <v>0</v>
      </c>
      <c r="CJ115">
        <f>SUMIF(DeadRaw!$B:$B,$B115,DeadRaw!CL:CL)</f>
        <v>0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0</v>
      </c>
      <c r="CJ117">
        <f>SUMIF(DeadRaw!$B:$B,$B117,DeadRaw!CL:CL)</f>
        <v>0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0</v>
      </c>
      <c r="CF118">
        <f>SUMIF(DeadRaw!$B:$B,$B118,DeadRaw!CH:CH)</f>
        <v>0</v>
      </c>
      <c r="CG118">
        <f>SUMIF(DeadRaw!$B:$B,$B118,DeadRaw!CI:CI)</f>
        <v>0</v>
      </c>
      <c r="CH118">
        <f>SUMIF(DeadRaw!$B:$B,$B118,DeadRaw!CJ:CJ)</f>
        <v>0</v>
      </c>
      <c r="CI118">
        <f>SUMIF(DeadRaw!$B:$B,$B118,DeadRaw!CK:CK)</f>
        <v>0</v>
      </c>
      <c r="CJ118">
        <f>SUMIF(DeadRaw!$B:$B,$B118,DeadRaw!CL:CL)</f>
        <v>0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0</v>
      </c>
      <c r="CF120">
        <f>SUMIF(DeadRaw!$B:$B,$B120,DeadRaw!CH:CH)</f>
        <v>0</v>
      </c>
      <c r="CG120">
        <f>SUMIF(DeadRaw!$B:$B,$B120,DeadRaw!CI:CI)</f>
        <v>0</v>
      </c>
      <c r="CH120">
        <f>SUMIF(DeadRaw!$B:$B,$B120,DeadRaw!CJ:CJ)</f>
        <v>0</v>
      </c>
      <c r="CI120">
        <f>SUMIF(DeadRaw!$B:$B,$B120,DeadRaw!CK:CK)</f>
        <v>0</v>
      </c>
      <c r="CJ120">
        <f>SUMIF(DeadRaw!$B:$B,$B120,DeadRaw!CL:CL)</f>
        <v>0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0</v>
      </c>
      <c r="CF121">
        <f>SUMIF(DeadRaw!$B:$B,$B121,DeadRaw!CH:CH)</f>
        <v>0</v>
      </c>
      <c r="CG121">
        <f>SUMIF(DeadRaw!$B:$B,$B121,DeadRaw!CI:CI)</f>
        <v>0</v>
      </c>
      <c r="CH121">
        <f>SUMIF(DeadRaw!$B:$B,$B121,DeadRaw!CJ:CJ)</f>
        <v>0</v>
      </c>
      <c r="CI121">
        <f>SUMIF(DeadRaw!$B:$B,$B121,DeadRaw!CK:CK)</f>
        <v>0</v>
      </c>
      <c r="CJ121">
        <f>SUMIF(DeadRaw!$B:$B,$B121,DeadRaw!CL:CL)</f>
        <v>0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0</v>
      </c>
      <c r="CF122">
        <f>SUMIF(DeadRaw!$B:$B,$B122,DeadRaw!CH:CH)</f>
        <v>0</v>
      </c>
      <c r="CG122">
        <f>SUMIF(DeadRaw!$B:$B,$B122,DeadRaw!CI:CI)</f>
        <v>0</v>
      </c>
      <c r="CH122">
        <f>SUMIF(DeadRaw!$B:$B,$B122,DeadRaw!CJ:CJ)</f>
        <v>0</v>
      </c>
      <c r="CI122">
        <f>SUMIF(DeadRaw!$B:$B,$B122,DeadRaw!CK:CK)</f>
        <v>0</v>
      </c>
      <c r="CJ122">
        <f>SUMIF(DeadRaw!$B:$B,$B122,DeadRaw!CL:CL)</f>
        <v>0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0</v>
      </c>
      <c r="CF125">
        <f>SUMIF(DeadRaw!$B:$B,$B125,DeadRaw!CH:CH)</f>
        <v>0</v>
      </c>
      <c r="CG125">
        <f>SUMIF(DeadRaw!$B:$B,$B125,DeadRaw!CI:CI)</f>
        <v>0</v>
      </c>
      <c r="CH125">
        <f>SUMIF(DeadRaw!$B:$B,$B125,DeadRaw!CJ:CJ)</f>
        <v>0</v>
      </c>
      <c r="CI125">
        <f>SUMIF(DeadRaw!$B:$B,$B125,DeadRaw!CK:CK)</f>
        <v>0</v>
      </c>
      <c r="CJ125">
        <f>SUMIF(DeadRaw!$B:$B,$B125,DeadRaw!CL:CL)</f>
        <v>0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0</v>
      </c>
      <c r="CF126">
        <f>SUMIF(DeadRaw!$B:$B,$B126,DeadRaw!CH:CH)</f>
        <v>0</v>
      </c>
      <c r="CG126">
        <f>SUMIF(DeadRaw!$B:$B,$B126,DeadRaw!CI:CI)</f>
        <v>0</v>
      </c>
      <c r="CH126">
        <f>SUMIF(DeadRaw!$B:$B,$B126,DeadRaw!CJ:CJ)</f>
        <v>0</v>
      </c>
      <c r="CI126">
        <f>SUMIF(DeadRaw!$B:$B,$B126,DeadRaw!CK:CK)</f>
        <v>0</v>
      </c>
      <c r="CJ126">
        <f>SUMIF(DeadRaw!$B:$B,$B126,DeadRaw!CL:CL)</f>
        <v>0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603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74453</v>
      </c>
      <c r="CA127">
        <f t="shared" si="3"/>
        <v>81744</v>
      </c>
      <c r="CB127">
        <f t="shared" si="3"/>
        <v>88203</v>
      </c>
      <c r="CC127">
        <f t="shared" si="3"/>
        <v>95317</v>
      </c>
      <c r="CD127">
        <f t="shared" si="3"/>
        <v>102374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605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33920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608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11284</v>
      </c>
      <c r="CA130">
        <f t="shared" si="11"/>
        <v>13294</v>
      </c>
      <c r="CB130">
        <f t="shared" si="11"/>
        <v>15323</v>
      </c>
      <c r="CC130">
        <f t="shared" si="11"/>
        <v>17242</v>
      </c>
      <c r="CD130">
        <f t="shared" si="11"/>
        <v>19427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558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559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560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561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562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572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573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574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575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576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577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F265"/>
  <sheetViews>
    <sheetView workbookViewId="0">
      <selection sqref="A1:FA1000"/>
    </sheetView>
  </sheetViews>
  <sheetFormatPr defaultRowHeight="14.4" x14ac:dyDescent="0.3"/>
  <sheetData>
    <row r="1" spans="1:84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</row>
    <row r="2" spans="1:84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</row>
    <row r="3" spans="1:84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</row>
    <row r="4" spans="1:84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</row>
    <row r="5" spans="1:84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</row>
    <row r="6" spans="1:84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</row>
    <row r="7" spans="1:84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</row>
    <row r="8" spans="1:84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</row>
    <row r="9" spans="1:84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</row>
    <row r="10" spans="1:84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</row>
    <row r="11" spans="1:84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</row>
    <row r="12" spans="1:84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</row>
    <row r="13" spans="1:84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</row>
    <row r="14" spans="1:84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</row>
    <row r="15" spans="1:84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</row>
    <row r="16" spans="1:84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</row>
    <row r="17" spans="1:84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</row>
    <row r="18" spans="1:84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</row>
    <row r="19" spans="1:84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</row>
    <row r="20" spans="1:84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</row>
    <row r="21" spans="1:84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</row>
    <row r="22" spans="1:84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</row>
    <row r="23" spans="1:84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</row>
    <row r="24" spans="1:84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</row>
    <row r="25" spans="1:84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</row>
    <row r="26" spans="1:84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</row>
    <row r="27" spans="1:84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</row>
    <row r="28" spans="1:84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</row>
    <row r="29" spans="1:84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</row>
    <row r="30" spans="1:84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</row>
    <row r="31" spans="1:84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</row>
    <row r="32" spans="1:84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</row>
    <row r="33" spans="1:84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</row>
    <row r="34" spans="1:84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</row>
    <row r="35" spans="1:84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</row>
    <row r="36" spans="1:84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</row>
    <row r="37" spans="1:84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</row>
    <row r="38" spans="1:84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</row>
    <row r="39" spans="1:84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</row>
    <row r="40" spans="1:84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</row>
    <row r="41" spans="1:84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</row>
    <row r="42" spans="1:84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</row>
    <row r="43" spans="1:84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</row>
    <row r="44" spans="1:84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</row>
    <row r="45" spans="1:84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</row>
    <row r="46" spans="1:84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</row>
    <row r="47" spans="1:84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</row>
    <row r="48" spans="1:84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</row>
    <row r="49" spans="1:84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</row>
    <row r="50" spans="1:84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</row>
    <row r="51" spans="1:84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</row>
    <row r="52" spans="1:84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</row>
    <row r="53" spans="1:84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</row>
    <row r="54" spans="1:84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</row>
    <row r="55" spans="1:84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</row>
    <row r="56" spans="1:84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</row>
    <row r="57" spans="1:84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</row>
    <row r="58" spans="1:84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</row>
    <row r="59" spans="1:84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</row>
    <row r="60" spans="1:84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</row>
    <row r="61" spans="1:84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</row>
    <row r="62" spans="1:84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</row>
    <row r="63" spans="1:84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</row>
    <row r="64" spans="1:84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</row>
    <row r="65" spans="1:84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</row>
    <row r="66" spans="1:84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</row>
    <row r="67" spans="1:84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</row>
    <row r="68" spans="1:84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</row>
    <row r="69" spans="1:84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</row>
    <row r="70" spans="1:84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</row>
    <row r="71" spans="1:84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</row>
    <row r="72" spans="1:84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</row>
    <row r="73" spans="1:84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</row>
    <row r="74" spans="1:84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</row>
    <row r="75" spans="1:84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</row>
    <row r="76" spans="1:84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</row>
    <row r="77" spans="1:84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</row>
    <row r="78" spans="1:84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</row>
    <row r="79" spans="1:84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</row>
    <row r="80" spans="1:84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</row>
    <row r="81" spans="1:84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</row>
    <row r="82" spans="1:84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</row>
    <row r="83" spans="1:84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</row>
    <row r="84" spans="1:84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</row>
    <row r="85" spans="1:84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</row>
    <row r="86" spans="1:84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</row>
    <row r="87" spans="1:84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</row>
    <row r="88" spans="1:84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</row>
    <row r="89" spans="1:84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</row>
    <row r="90" spans="1:84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</row>
    <row r="91" spans="1:84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</row>
    <row r="92" spans="1:84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</row>
    <row r="93" spans="1:84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</row>
    <row r="94" spans="1:84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</row>
    <row r="95" spans="1:84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</row>
    <row r="96" spans="1:84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</row>
    <row r="97" spans="1:84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</row>
    <row r="98" spans="1:84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</row>
    <row r="99" spans="1:84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</row>
    <row r="100" spans="1:84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</row>
    <row r="101" spans="1:84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</row>
    <row r="102" spans="1:84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</row>
    <row r="103" spans="1:84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</row>
    <row r="104" spans="1:84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</row>
    <row r="105" spans="1:84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</row>
    <row r="106" spans="1:84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</row>
    <row r="107" spans="1:84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</row>
    <row r="108" spans="1:84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</row>
    <row r="109" spans="1:84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</row>
    <row r="110" spans="1:84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</row>
    <row r="111" spans="1:84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</row>
    <row r="112" spans="1:84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</row>
    <row r="113" spans="1:84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</row>
    <row r="114" spans="1:84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</row>
    <row r="115" spans="1:84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</row>
    <row r="116" spans="1:84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</row>
    <row r="117" spans="1:84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</row>
    <row r="118" spans="1:84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</row>
    <row r="119" spans="1:84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</row>
    <row r="120" spans="1:84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</row>
    <row r="121" spans="1:84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</row>
    <row r="122" spans="1:84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</row>
    <row r="123" spans="1:84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</row>
    <row r="124" spans="1:84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</row>
    <row r="125" spans="1:84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</row>
    <row r="126" spans="1:84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</row>
    <row r="127" spans="1:84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</row>
    <row r="128" spans="1:84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</row>
    <row r="129" spans="2:84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</row>
    <row r="130" spans="2:84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</row>
    <row r="131" spans="2:84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</row>
    <row r="132" spans="2:84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</row>
    <row r="133" spans="2:84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</row>
    <row r="134" spans="2:84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</row>
    <row r="135" spans="2:84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</row>
    <row r="136" spans="2:84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</row>
    <row r="137" spans="2:84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</row>
    <row r="138" spans="2:84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</row>
    <row r="139" spans="2:84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</row>
    <row r="140" spans="2:84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</row>
    <row r="141" spans="2:84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</row>
    <row r="142" spans="2:84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</row>
    <row r="143" spans="2:84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</row>
    <row r="144" spans="2:84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</row>
    <row r="145" spans="2:84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</row>
    <row r="146" spans="2:84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</row>
    <row r="147" spans="2:84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</row>
    <row r="148" spans="2:84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</row>
    <row r="149" spans="2:84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</row>
    <row r="150" spans="2:84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</row>
    <row r="151" spans="2:84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</row>
    <row r="152" spans="2:84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</row>
    <row r="153" spans="2:84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</row>
    <row r="154" spans="2:84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</row>
    <row r="155" spans="2:84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</row>
    <row r="156" spans="2:84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</row>
    <row r="157" spans="2:84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</row>
    <row r="158" spans="2:84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</row>
    <row r="159" spans="2:84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</row>
    <row r="160" spans="2:84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  <c r="CE160">
        <v>174</v>
      </c>
      <c r="CF160">
        <v>194</v>
      </c>
    </row>
    <row r="161" spans="1:84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</row>
    <row r="162" spans="1:84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</row>
    <row r="163" spans="1:84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</row>
    <row r="164" spans="1:84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</row>
    <row r="165" spans="1:84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</row>
    <row r="166" spans="1:84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</row>
    <row r="167" spans="1:84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</row>
    <row r="168" spans="1:84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</row>
    <row r="169" spans="1:84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</row>
    <row r="170" spans="1:84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</row>
    <row r="171" spans="1:84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</row>
    <row r="172" spans="1:84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</row>
    <row r="173" spans="1:84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</row>
    <row r="174" spans="1:84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</row>
    <row r="175" spans="1:84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</row>
    <row r="176" spans="1:84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</row>
    <row r="177" spans="2:84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</row>
    <row r="178" spans="2:84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</row>
    <row r="179" spans="2:84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</row>
    <row r="180" spans="2:84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</row>
    <row r="181" spans="2:84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</row>
    <row r="182" spans="2:84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</row>
    <row r="183" spans="2:84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</row>
    <row r="184" spans="2:84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</row>
    <row r="185" spans="2:84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</row>
    <row r="186" spans="2:84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</row>
    <row r="187" spans="2:84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</row>
    <row r="188" spans="2:84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</row>
    <row r="189" spans="2:84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</row>
    <row r="190" spans="2:84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</row>
    <row r="191" spans="2:84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</row>
    <row r="192" spans="2:84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</row>
    <row r="193" spans="2:84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</row>
    <row r="194" spans="2:84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</row>
    <row r="195" spans="2:84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</row>
    <row r="196" spans="2:84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</row>
    <row r="197" spans="2:84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</row>
    <row r="198" spans="2:84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</row>
    <row r="199" spans="2:84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</row>
    <row r="200" spans="2:84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</row>
    <row r="201" spans="2:84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</row>
    <row r="202" spans="2:84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</row>
    <row r="203" spans="2:84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</row>
    <row r="204" spans="2:84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</row>
    <row r="205" spans="2:84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</row>
    <row r="206" spans="2:84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</row>
    <row r="207" spans="2:84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</row>
    <row r="208" spans="2:84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</row>
    <row r="209" spans="1:84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</row>
    <row r="210" spans="1:84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</row>
    <row r="211" spans="1:84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</row>
    <row r="212" spans="1:84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</row>
    <row r="213" spans="1:84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</row>
    <row r="214" spans="1:84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</row>
    <row r="215" spans="1:84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</row>
    <row r="216" spans="1:84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</row>
    <row r="217" spans="1:84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</row>
    <row r="218" spans="1:84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</row>
    <row r="219" spans="1:84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</row>
    <row r="220" spans="1:84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</row>
    <row r="221" spans="1:84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</row>
    <row r="222" spans="1:84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</row>
    <row r="223" spans="1:84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</row>
    <row r="224" spans="1:84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</row>
    <row r="225" spans="1:84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</row>
    <row r="226" spans="1:84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</row>
    <row r="227" spans="1:84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  <c r="CB227">
        <v>10783</v>
      </c>
      <c r="CC227">
        <v>12722</v>
      </c>
      <c r="CD227">
        <v>14695</v>
      </c>
      <c r="CE227">
        <v>16478</v>
      </c>
      <c r="CF227">
        <v>18586</v>
      </c>
    </row>
    <row r="228" spans="1:84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</row>
    <row r="229" spans="1:84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</row>
    <row r="230" spans="1:84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</row>
    <row r="231" spans="1:84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</row>
    <row r="232" spans="1:84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</row>
    <row r="233" spans="1:84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</row>
    <row r="234" spans="1:84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</row>
    <row r="235" spans="1:84" x14ac:dyDescent="0.3">
      <c r="B235" t="s">
        <v>559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</row>
    <row r="236" spans="1:84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</row>
    <row r="237" spans="1:84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</row>
    <row r="238" spans="1:84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</row>
    <row r="239" spans="1:84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</row>
    <row r="240" spans="1:84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</row>
    <row r="241" spans="1:84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</row>
    <row r="242" spans="1:84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</row>
    <row r="243" spans="1:84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</row>
    <row r="244" spans="1:84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</row>
    <row r="245" spans="1:84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</row>
    <row r="246" spans="1:84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</row>
    <row r="247" spans="1:84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</row>
    <row r="248" spans="1:84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</row>
    <row r="249" spans="1:84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</row>
    <row r="250" spans="1:84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</row>
    <row r="251" spans="1:84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</row>
    <row r="252" spans="1:84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</row>
    <row r="253" spans="1:84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</row>
    <row r="254" spans="1:84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</row>
    <row r="255" spans="1:84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</row>
    <row r="256" spans="1:84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</row>
    <row r="257" spans="1:84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</row>
    <row r="258" spans="1:84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</row>
    <row r="259" spans="1:84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</row>
    <row r="260" spans="1:84" x14ac:dyDescent="0.3">
      <c r="A260" t="s">
        <v>633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</row>
    <row r="261" spans="1:84" x14ac:dyDescent="0.3">
      <c r="A261" t="s">
        <v>630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</row>
    <row r="262" spans="1:84" x14ac:dyDescent="0.3">
      <c r="B262" t="s">
        <v>631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</row>
    <row r="263" spans="1:84" x14ac:dyDescent="0.3">
      <c r="B263" t="s">
        <v>632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</row>
    <row r="264" spans="1:84" x14ac:dyDescent="0.3">
      <c r="B264" t="s">
        <v>634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</row>
    <row r="265" spans="1:84" x14ac:dyDescent="0.3">
      <c r="B265" t="s">
        <v>635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F265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8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</row>
    <row r="2" spans="1:84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</row>
    <row r="3" spans="1:84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</row>
    <row r="4" spans="1:84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</row>
    <row r="5" spans="1:84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</row>
    <row r="6" spans="1:84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</row>
    <row r="7" spans="1:84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</row>
    <row r="8" spans="1:84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</row>
    <row r="9" spans="1:84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</row>
    <row r="10" spans="1:84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</row>
    <row r="11" spans="1:84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</row>
    <row r="12" spans="1:84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</row>
    <row r="13" spans="1:84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</row>
    <row r="14" spans="1:84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</row>
    <row r="15" spans="1:84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</row>
    <row r="16" spans="1:84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</row>
    <row r="17" spans="1:84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</row>
    <row r="18" spans="1:84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</row>
    <row r="19" spans="1:84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</row>
    <row r="20" spans="1:84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</row>
    <row r="21" spans="1:84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</row>
    <row r="22" spans="1:84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</row>
    <row r="23" spans="1:84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</row>
    <row r="24" spans="1:84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</row>
    <row r="25" spans="1:84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</row>
    <row r="26" spans="1:84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</row>
    <row r="27" spans="1:84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</row>
    <row r="28" spans="1:84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</row>
    <row r="29" spans="1:84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</row>
    <row r="30" spans="1:84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</row>
    <row r="31" spans="1:84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</row>
    <row r="32" spans="1:84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</row>
    <row r="33" spans="1:84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</row>
    <row r="34" spans="1:84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</row>
    <row r="35" spans="1:84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</row>
    <row r="36" spans="1:84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</row>
    <row r="37" spans="1:84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</row>
    <row r="38" spans="1:84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</row>
    <row r="39" spans="1:84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</row>
    <row r="40" spans="1:84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</row>
    <row r="41" spans="1:84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</row>
    <row r="42" spans="1:84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</row>
    <row r="43" spans="1:84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</row>
    <row r="44" spans="1:84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</row>
    <row r="45" spans="1:84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</row>
    <row r="46" spans="1:84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</row>
    <row r="47" spans="1:84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</row>
    <row r="48" spans="1:84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</row>
    <row r="49" spans="1:84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</row>
    <row r="50" spans="1:84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</row>
    <row r="51" spans="1:84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</row>
    <row r="52" spans="1:84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</row>
    <row r="53" spans="1:84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</row>
    <row r="54" spans="1:84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</row>
    <row r="55" spans="1:84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</row>
    <row r="56" spans="1:84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</row>
    <row r="57" spans="1:84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</row>
    <row r="58" spans="1:84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</row>
    <row r="59" spans="1:84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</row>
    <row r="60" spans="1:84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</row>
    <row r="61" spans="1:84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</row>
    <row r="62" spans="1:84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</row>
    <row r="63" spans="1:84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</row>
    <row r="64" spans="1:84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</row>
    <row r="65" spans="1:84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</row>
    <row r="66" spans="1:84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</row>
    <row r="67" spans="1:84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</row>
    <row r="68" spans="1:84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</row>
    <row r="69" spans="1:84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</row>
    <row r="70" spans="1:84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</row>
    <row r="71" spans="1:84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</row>
    <row r="72" spans="1:84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</row>
    <row r="73" spans="1:84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</row>
    <row r="74" spans="1:84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</row>
    <row r="75" spans="1:84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</row>
    <row r="76" spans="1:84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</row>
    <row r="77" spans="1:84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</row>
    <row r="78" spans="1:84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</row>
    <row r="79" spans="1:84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</row>
    <row r="80" spans="1:84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</row>
    <row r="81" spans="1:84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</row>
    <row r="82" spans="1:84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</row>
    <row r="83" spans="1:84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</row>
    <row r="84" spans="1:84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</row>
    <row r="85" spans="1:84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</row>
    <row r="86" spans="1:84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</row>
    <row r="87" spans="1:84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</row>
    <row r="88" spans="1:84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</row>
    <row r="89" spans="1:84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</row>
    <row r="90" spans="1:84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</row>
    <row r="91" spans="1:84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</row>
    <row r="92" spans="1:84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</row>
    <row r="93" spans="1:84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</row>
    <row r="94" spans="1:84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</row>
    <row r="95" spans="1:84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</row>
    <row r="96" spans="1:84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</row>
    <row r="97" spans="1:84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</row>
    <row r="98" spans="1:84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</row>
    <row r="99" spans="1:84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</row>
    <row r="100" spans="1:84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</row>
    <row r="101" spans="1:84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</row>
    <row r="102" spans="1:84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</row>
    <row r="103" spans="1:84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</row>
    <row r="104" spans="1:84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</row>
    <row r="105" spans="1:84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</row>
    <row r="106" spans="1:84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</row>
    <row r="107" spans="1:84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</row>
    <row r="108" spans="1:84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</row>
    <row r="109" spans="1:84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</row>
    <row r="110" spans="1:84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</row>
    <row r="111" spans="1:84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</row>
    <row r="112" spans="1:84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</row>
    <row r="113" spans="1:84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</row>
    <row r="114" spans="1:84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</row>
    <row r="115" spans="1:84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</row>
    <row r="116" spans="1:84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</row>
    <row r="117" spans="1:84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</row>
    <row r="118" spans="1:84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89953</v>
      </c>
      <c r="CA118">
        <v>92839</v>
      </c>
      <c r="CB118">
        <v>98010</v>
      </c>
      <c r="CC118">
        <v>109069</v>
      </c>
      <c r="CD118">
        <v>112950</v>
      </c>
      <c r="CE118">
        <v>117749</v>
      </c>
      <c r="CF118">
        <v>124869</v>
      </c>
    </row>
    <row r="119" spans="1:84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</row>
    <row r="120" spans="1:84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</row>
    <row r="121" spans="1:84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</row>
    <row r="122" spans="1:84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</row>
    <row r="123" spans="1:84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</row>
    <row r="124" spans="1:84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</row>
    <row r="125" spans="1:84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</row>
    <row r="126" spans="1:84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</row>
    <row r="127" spans="1:84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</row>
    <row r="128" spans="1:84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</row>
    <row r="129" spans="2:84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</row>
    <row r="130" spans="2:84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</row>
    <row r="131" spans="2:84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</row>
    <row r="132" spans="2:84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</row>
    <row r="133" spans="2:84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</row>
    <row r="134" spans="2:84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</row>
    <row r="135" spans="2:84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</row>
    <row r="136" spans="2:84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</row>
    <row r="137" spans="2:84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</row>
    <row r="138" spans="2:84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</row>
    <row r="139" spans="2:84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</row>
    <row r="140" spans="2:84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</row>
    <row r="141" spans="2:84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</row>
    <row r="142" spans="2:84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</row>
    <row r="143" spans="2:84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</row>
    <row r="144" spans="2:84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</row>
    <row r="145" spans="2:84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</row>
    <row r="146" spans="2:84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</row>
    <row r="147" spans="2:84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</row>
    <row r="148" spans="2:84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</row>
    <row r="149" spans="2:84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</row>
    <row r="150" spans="2:84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</row>
    <row r="151" spans="2:84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</row>
    <row r="152" spans="2:84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</row>
    <row r="153" spans="2:84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</row>
    <row r="154" spans="2:84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</row>
    <row r="155" spans="2:84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</row>
    <row r="156" spans="2:84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</row>
    <row r="157" spans="2:84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</row>
    <row r="158" spans="2:84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</row>
    <row r="159" spans="2:84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</row>
    <row r="160" spans="2:84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  <c r="CE160">
        <v>3181</v>
      </c>
      <c r="CF160">
        <v>3441</v>
      </c>
    </row>
    <row r="161" spans="1:84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</row>
    <row r="162" spans="1:84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</row>
    <row r="163" spans="1:84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</row>
    <row r="164" spans="1:84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</row>
    <row r="165" spans="1:84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</row>
    <row r="166" spans="1:84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</row>
    <row r="167" spans="1:84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</row>
    <row r="168" spans="1:84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</row>
    <row r="169" spans="1:84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</row>
    <row r="170" spans="1:84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</row>
    <row r="171" spans="1:84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</row>
    <row r="172" spans="1:84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</row>
    <row r="173" spans="1:84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</row>
    <row r="174" spans="1:84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</row>
    <row r="175" spans="1:84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</row>
    <row r="176" spans="1:84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</row>
    <row r="177" spans="2:84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</row>
    <row r="178" spans="2:84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</row>
    <row r="179" spans="2:84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</row>
    <row r="180" spans="2:84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</row>
    <row r="181" spans="2:84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</row>
    <row r="182" spans="2:84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</row>
    <row r="183" spans="2:84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</row>
    <row r="184" spans="2:84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</row>
    <row r="185" spans="2:84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</row>
    <row r="186" spans="2:84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</row>
    <row r="187" spans="2:84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</row>
    <row r="188" spans="2:84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</row>
    <row r="189" spans="2:84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</row>
    <row r="190" spans="2:84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</row>
    <row r="191" spans="2:84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</row>
    <row r="192" spans="2:84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</row>
    <row r="193" spans="2:84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</row>
    <row r="194" spans="2:84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</row>
    <row r="195" spans="2:84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</row>
    <row r="196" spans="2:84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</row>
    <row r="197" spans="2:84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</row>
    <row r="198" spans="2:84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</row>
    <row r="199" spans="2:84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</row>
    <row r="200" spans="2:84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</row>
    <row r="201" spans="2:84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</row>
    <row r="202" spans="2:84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</row>
    <row r="203" spans="2:84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</row>
    <row r="204" spans="2:84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</row>
    <row r="205" spans="2:84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</row>
    <row r="206" spans="2:84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</row>
    <row r="207" spans="2:84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</row>
    <row r="208" spans="2:84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</row>
    <row r="209" spans="1:84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</row>
    <row r="210" spans="1:84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</row>
    <row r="211" spans="1:84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</row>
    <row r="212" spans="1:84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</row>
    <row r="213" spans="1:84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</row>
    <row r="214" spans="1:84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</row>
    <row r="215" spans="1:84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</row>
    <row r="216" spans="1:84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</row>
    <row r="217" spans="1:84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</row>
    <row r="218" spans="1:84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</row>
    <row r="219" spans="1:84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</row>
    <row r="220" spans="1:84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</row>
    <row r="221" spans="1:84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</row>
    <row r="222" spans="1:84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</row>
    <row r="223" spans="1:84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</row>
    <row r="224" spans="1:84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</row>
    <row r="225" spans="1:84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</row>
    <row r="226" spans="1:84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</row>
    <row r="227" spans="1:84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213372</v>
      </c>
      <c r="BX227">
        <v>243762</v>
      </c>
      <c r="BY227">
        <v>275586</v>
      </c>
      <c r="BZ227">
        <v>308853</v>
      </c>
      <c r="CA227">
        <v>337072</v>
      </c>
      <c r="CB227">
        <v>366667</v>
      </c>
      <c r="CC227">
        <v>396223</v>
      </c>
      <c r="CD227">
        <v>429052</v>
      </c>
      <c r="CE227">
        <v>461437</v>
      </c>
      <c r="CF227">
        <v>496535</v>
      </c>
    </row>
    <row r="228" spans="1:84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</row>
    <row r="229" spans="1:84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</row>
    <row r="230" spans="1:84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</row>
    <row r="231" spans="1:84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</row>
    <row r="232" spans="1:84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</row>
    <row r="233" spans="1:84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</row>
    <row r="234" spans="1:84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</row>
    <row r="235" spans="1:84" x14ac:dyDescent="0.3">
      <c r="B235" t="s">
        <v>559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</row>
    <row r="236" spans="1:84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</row>
    <row r="237" spans="1:84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</row>
    <row r="238" spans="1:84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</row>
    <row r="239" spans="1:84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</row>
    <row r="240" spans="1:84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</row>
    <row r="241" spans="1:84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</row>
    <row r="242" spans="1:84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</row>
    <row r="243" spans="1:84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</row>
    <row r="244" spans="1:84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</row>
    <row r="245" spans="1:84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</row>
    <row r="246" spans="1:84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</row>
    <row r="247" spans="1:84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</row>
    <row r="248" spans="1:84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</row>
    <row r="249" spans="1:84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</row>
    <row r="250" spans="1:84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</row>
    <row r="251" spans="1:84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</row>
    <row r="252" spans="1:84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</row>
    <row r="253" spans="1:84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</row>
    <row r="254" spans="1:84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</row>
    <row r="255" spans="1:84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</row>
    <row r="256" spans="1:84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</row>
    <row r="257" spans="1:84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</row>
    <row r="258" spans="1:84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</row>
    <row r="259" spans="1:84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</row>
    <row r="260" spans="1:84" x14ac:dyDescent="0.3">
      <c r="A260" t="s">
        <v>633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</row>
    <row r="261" spans="1:84" x14ac:dyDescent="0.3">
      <c r="A261" t="s">
        <v>630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</row>
    <row r="262" spans="1:84" x14ac:dyDescent="0.3">
      <c r="B262" t="s">
        <v>631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</row>
    <row r="263" spans="1:84" x14ac:dyDescent="0.3">
      <c r="B263" t="s">
        <v>632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</row>
    <row r="264" spans="1:84" x14ac:dyDescent="0.3">
      <c r="B264" t="s">
        <v>634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</row>
    <row r="265" spans="1:84" x14ac:dyDescent="0.3">
      <c r="B265" t="s">
        <v>635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2020-04-11T11:37:22Z</dcterms:modified>
</cp:coreProperties>
</file>