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2" sheetId="1" r:id="rId4"/>
    <sheet state="hidden" name="__Solver__" sheetId="2" r:id="rId5"/>
  </sheets>
  <definedNames/>
  <calcPr/>
</workbook>
</file>

<file path=xl/sharedStrings.xml><?xml version="1.0" encoding="utf-8"?>
<sst xmlns="http://schemas.openxmlformats.org/spreadsheetml/2006/main" count="48" uniqueCount="41">
  <si>
    <t>Date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</si>
  <si>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</si>
  <si>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</si>
  <si>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</si>
  <si>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</si>
  <si>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</si>
  <si>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</si>
  <si>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</si>
  <si>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</si>
  <si>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</si>
  <si>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</si>
  <si>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</si>
  <si>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Actual Scenario</t>
  </si>
  <si>
    <t>Alternative Scenario</t>
  </si>
  <si>
    <t>FV:</t>
  </si>
  <si>
    <t>price at t = 0</t>
  </si>
  <si>
    <t>price at t = 0.25</t>
  </si>
  <si>
    <t>sell at 3 months, so 29.75 left, when YTM = 0.0002%</t>
  </si>
  <si>
    <t>amount earned / lost</t>
  </si>
  <si>
    <t>aHPR</t>
  </si>
  <si>
    <t>price:</t>
  </si>
  <si>
    <t>sell at 3 months, so 29.75 left, when YTM = 0.0206</t>
  </si>
  <si>
    <t>Dur/(1 + y) * Passets * chang in y = Dur/(1 + x) * Pliab * change in y</t>
  </si>
  <si>
    <t>30/(1 + x) * 1000 * 0.01 = 5/(1 + y) * Pliab * 0.01</t>
  </si>
  <si>
    <t>300 = 0.05 * Pliab</t>
  </si>
  <si>
    <t>Pliab = 6000</t>
  </si>
  <si>
    <t>borrowing 6000, brought 1000</t>
  </si>
  <si>
    <t>net is 5000 right now</t>
  </si>
  <si>
    <t xml:space="preserve">since w5 needs to be shorted, I am making it negative </t>
  </si>
  <si>
    <t>need to short 6000 of w5</t>
  </si>
  <si>
    <t>w5</t>
  </si>
  <si>
    <t>w30</t>
  </si>
  <si>
    <t>amount earned/lost</t>
  </si>
  <si>
    <t>total</t>
  </si>
  <si>
    <t>Pliab</t>
  </si>
  <si>
    <t xml:space="preserve">In the above scenario, we see that we are losing money for the yield curve on September 30th. </t>
  </si>
  <si>
    <t>2023261678173486521</t>
  </si>
  <si>
    <t>yEGaY5ndI34Hgfn</t>
  </si>
  <si>
    <t>ApLrvqGbA3FrArk</t>
  </si>
  <si>
    <t>BiIL</t>
  </si>
  <si>
    <t>cw==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</si>
</sst>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8.0"/>
      <color theme="1"/>
      <name val="Calibri"/>
      <scheme val="minor"/>
    </font>
    <font>
      <sz val="10.0"/>
      <color rgb="FF2A2A2A"/>
      <name val="Arial"/>
    </font>
    <font>
      <sz val="10.0"/>
      <color theme="1"/>
      <name val="Calibri"/>
    </font>
    <font>
      <sz val="10.0"/>
      <color theme="1"/>
      <name val="Arial"/>
    </font>
    <font>
      <sz val="10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3" fontId="1" numFmtId="14" xfId="0" applyBorder="1" applyFill="1" applyFont="1" applyNumberFormat="1"/>
    <xf borderId="1" fillId="3" fontId="1" numFmtId="0" xfId="0" applyBorder="1" applyFont="1"/>
    <xf borderId="1" fillId="2" fontId="1" numFmtId="14" xfId="0" applyBorder="1" applyFont="1" applyNumberFormat="1"/>
    <xf borderId="1" fillId="2" fontId="3" numFmtId="0" xfId="0" applyBorder="1" applyFont="1"/>
    <xf borderId="0" fillId="0" fontId="2" numFmtId="0" xfId="0" applyAlignment="1" applyFont="1">
      <alignment readingOrder="0"/>
    </xf>
    <xf borderId="1" fillId="3" fontId="3" numFmtId="14" xfId="0" applyBorder="1" applyFont="1" applyNumberFormat="1"/>
    <xf borderId="1" fillId="3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4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165" xfId="0" applyFont="1" applyNumberFormat="1"/>
    <xf borderId="0" fillId="0" fontId="4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0" xfId="0" applyAlignment="1" applyFont="1" applyNumberFormat="1">
      <alignment readingOrder="0"/>
    </xf>
    <xf quotePrefix="1"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8.42" defaultRowHeight="15.0"/>
  <cols>
    <col customWidth="1" min="1" max="1" width="25.08"/>
    <col customWidth="1" min="2" max="2" width="30.83"/>
    <col customWidth="1" min="3" max="3" width="8.25"/>
    <col customWidth="1" min="4" max="4" width="24.17"/>
    <col customWidth="1" min="5" max="5" width="10.25"/>
    <col customWidth="1" min="6" max="6" width="4.67"/>
    <col customWidth="1" min="7" max="7" width="4.75"/>
    <col customWidth="1" min="8" max="8" width="14.83"/>
    <col customWidth="1" min="9" max="9" width="2.75"/>
    <col customWidth="1" min="10" max="12" width="3.25"/>
    <col customWidth="1" min="13" max="22" width="10.42"/>
    <col customWidth="1" min="23" max="23" width="1.25"/>
    <col customWidth="1" min="24" max="26" width="10.4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40724.0</v>
      </c>
      <c r="B2" s="4">
        <v>0.01</v>
      </c>
      <c r="C2" s="4">
        <v>0.03</v>
      </c>
      <c r="D2" s="4">
        <v>0.1</v>
      </c>
      <c r="E2" s="4">
        <v>0.19</v>
      </c>
      <c r="F2" s="4">
        <v>0.45</v>
      </c>
      <c r="G2" s="4">
        <v>0.81</v>
      </c>
      <c r="H2" s="4">
        <v>1.76</v>
      </c>
      <c r="I2" s="4">
        <v>2.5</v>
      </c>
      <c r="J2" s="4">
        <v>3.18</v>
      </c>
      <c r="K2" s="4">
        <v>4.09</v>
      </c>
      <c r="L2" s="4">
        <v>4.38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40816.0</v>
      </c>
      <c r="B4" s="4">
        <v>0.02</v>
      </c>
      <c r="C4" s="4">
        <v>0.02</v>
      </c>
      <c r="D4" s="4">
        <v>0.06</v>
      </c>
      <c r="E4" s="4">
        <v>0.13</v>
      </c>
      <c r="F4" s="4">
        <v>0.25</v>
      </c>
      <c r="G4" s="4">
        <v>0.42</v>
      </c>
      <c r="H4" s="4">
        <v>0.96</v>
      </c>
      <c r="I4" s="4">
        <v>1.43</v>
      </c>
      <c r="J4" s="4">
        <v>1.92</v>
      </c>
      <c r="K4" s="4">
        <v>2.66</v>
      </c>
      <c r="L4" s="4">
        <v>2.9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7">
        <v>0.0</v>
      </c>
      <c r="X5" s="2"/>
      <c r="Y5" s="2"/>
      <c r="Z5" s="2"/>
    </row>
    <row r="6">
      <c r="A6" s="8">
        <v>40816.0</v>
      </c>
      <c r="B6" s="9">
        <f t="shared" ref="B6:L6" si="1">B4+2</f>
        <v>2.02</v>
      </c>
      <c r="C6" s="9">
        <f t="shared" si="1"/>
        <v>2.02</v>
      </c>
      <c r="D6" s="9">
        <f t="shared" si="1"/>
        <v>2.06</v>
      </c>
      <c r="E6" s="9">
        <f t="shared" si="1"/>
        <v>2.13</v>
      </c>
      <c r="F6" s="9">
        <f t="shared" si="1"/>
        <v>2.25</v>
      </c>
      <c r="G6" s="9">
        <f t="shared" si="1"/>
        <v>2.42</v>
      </c>
      <c r="H6" s="9">
        <f t="shared" si="1"/>
        <v>2.96</v>
      </c>
      <c r="I6" s="9">
        <f t="shared" si="1"/>
        <v>3.43</v>
      </c>
      <c r="J6" s="9">
        <f t="shared" si="1"/>
        <v>3.92</v>
      </c>
      <c r="K6" s="9">
        <f t="shared" si="1"/>
        <v>4.66</v>
      </c>
      <c r="L6" s="9">
        <f t="shared" si="1"/>
        <v>4.9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/>
      <c r="B7" s="10"/>
      <c r="C7" s="10"/>
      <c r="D7" s="10"/>
      <c r="E7" s="10"/>
      <c r="F7" s="1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11"/>
      <c r="F8" s="10"/>
      <c r="G8" s="12"/>
      <c r="H8" s="12"/>
      <c r="I8" s="12"/>
      <c r="J8" s="12"/>
      <c r="K8" s="12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>
        <v>1.0</v>
      </c>
      <c r="B9" s="11" t="s">
        <v>14</v>
      </c>
      <c r="C9" s="13">
        <v>1000.0</v>
      </c>
      <c r="D9" s="14" t="s">
        <v>15</v>
      </c>
      <c r="E9" s="15">
        <f>(1000 * (1 / (1 + 0.0438)^30))</f>
        <v>276.3638438</v>
      </c>
      <c r="F9" s="1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/>
      <c r="B10" s="10"/>
      <c r="C10" s="10"/>
      <c r="D10" s="11" t="s">
        <v>16</v>
      </c>
      <c r="E10" s="15">
        <f> 1000 / (1.0002)^29.75</f>
        <v>994.0682576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1" t="s">
        <v>17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1" t="s">
        <v>18</v>
      </c>
      <c r="E12" s="15">
        <f>$E$10 - $C$9</f>
        <v>-5.931742414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"/>
      <c r="B15" s="2"/>
      <c r="C15" s="2"/>
      <c r="D15" s="7" t="s">
        <v>19</v>
      </c>
      <c r="E15" s="16">
        <f>($C$9 * (1 / (1 + 0.029)^30))</f>
        <v>424.1688357</v>
      </c>
      <c r="F15" s="1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/>
      <c r="B16" s="10"/>
      <c r="C16" s="10"/>
      <c r="D16" s="10"/>
      <c r="E16" s="10"/>
      <c r="F16" s="1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v>2.0</v>
      </c>
      <c r="B17" s="7" t="s">
        <v>20</v>
      </c>
      <c r="C17" s="17">
        <v>1000.0</v>
      </c>
      <c r="D17" s="14" t="s">
        <v>15</v>
      </c>
      <c r="E17" s="15">
        <f>(1000 * (1 / (1 + 0.0438)^30))</f>
        <v>276.3638438</v>
      </c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7" t="s">
        <v>16</v>
      </c>
      <c r="E18" s="15">
        <f>1000 * (1 / (1 + 0.0206)^29.75)</f>
        <v>545.1888574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7" t="s">
        <v>21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7" t="s">
        <v>18</v>
      </c>
      <c r="E20" s="18">
        <f> $E$18 - $C$17</f>
        <v>-454.8111426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>
        <v>3.0</v>
      </c>
      <c r="B22" s="7" t="s">
        <v>22</v>
      </c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7" t="s">
        <v>23</v>
      </c>
      <c r="C23" s="7"/>
      <c r="D23" s="11"/>
      <c r="E23" s="19"/>
      <c r="F23" s="7"/>
      <c r="G23" s="7"/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7" t="s">
        <v>24</v>
      </c>
      <c r="C24" s="7"/>
      <c r="D24" s="11"/>
      <c r="E24" s="19"/>
      <c r="F24" s="7"/>
      <c r="G24" s="7"/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7" t="s">
        <v>25</v>
      </c>
      <c r="C25" s="7" t="s">
        <v>26</v>
      </c>
      <c r="D25" s="7" t="s">
        <v>27</v>
      </c>
      <c r="E25" s="2"/>
      <c r="F25" s="2"/>
      <c r="G25" s="2"/>
      <c r="H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 t="s">
        <v>28</v>
      </c>
      <c r="B26" s="11" t="s">
        <v>29</v>
      </c>
      <c r="C26" s="2"/>
      <c r="D26" s="7"/>
      <c r="E26" s="2"/>
      <c r="F26" s="2"/>
      <c r="G26" s="2"/>
      <c r="H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7" t="s">
        <v>30</v>
      </c>
      <c r="B27" s="7">
        <v>-6000.0</v>
      </c>
      <c r="C27" s="19" t="s">
        <v>16</v>
      </c>
      <c r="D27" s="15">
        <f> -6000 / (1.0096)^4.75</f>
        <v>-5733.791234</v>
      </c>
      <c r="E27" s="7" t="s">
        <v>18</v>
      </c>
      <c r="F27" s="18">
        <f t="shared" ref="F27:F28" si="2">D27 - B27</f>
        <v>266.2087657</v>
      </c>
      <c r="G27" s="2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7" t="s">
        <v>31</v>
      </c>
      <c r="B28" s="7">
        <v>1000.0</v>
      </c>
      <c r="C28" s="7" t="s">
        <v>16</v>
      </c>
      <c r="D28" s="20">
        <f>1000/(1 + 0.029)^29.75</f>
        <v>427.2111714</v>
      </c>
      <c r="E28" s="7" t="s">
        <v>18</v>
      </c>
      <c r="F28" s="21">
        <f t="shared" si="2"/>
        <v>-572.7888286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10"/>
      <c r="C29" s="2"/>
      <c r="D29" s="7" t="s">
        <v>32</v>
      </c>
      <c r="E29" s="7" t="s">
        <v>33</v>
      </c>
      <c r="F29" s="18">
        <f>F27 + F28</f>
        <v>-306.5800629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11" t="s">
        <v>34</v>
      </c>
      <c r="C30" s="7">
        <v>6000.0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1" t="s">
        <v>35</v>
      </c>
      <c r="B31" s="10"/>
      <c r="C31" s="10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0"/>
      <c r="B32" s="11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0"/>
      <c r="B33" s="11"/>
      <c r="C33" s="1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"/>
      <c r="B34" s="10"/>
      <c r="C34" s="1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7"/>
      <c r="C37" s="2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7"/>
      <c r="C38" s="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8.42" defaultRowHeight="15.0"/>
  <sheetData>
    <row r="1">
      <c r="A1" s="23" t="s">
        <v>36</v>
      </c>
      <c r="C1" s="23" t="s">
        <v>37</v>
      </c>
      <c r="D1" s="23" t="s">
        <v>38</v>
      </c>
      <c r="I1" s="24">
        <v>1.0</v>
      </c>
    </row>
    <row r="2">
      <c r="A2" s="25" t="b">
        <f>'Exercise 2'!D33=1</f>
        <v>0</v>
      </c>
    </row>
    <row r="3">
      <c r="A3" s="25" t="str">
        <f>'Exercise 2'!B33</f>
        <v/>
      </c>
    </row>
    <row r="4">
      <c r="A4" s="23" t="s">
        <v>39</v>
      </c>
    </row>
    <row r="6">
      <c r="A6" s="23" t="s">
        <v>40</v>
      </c>
    </row>
    <row r="7">
      <c r="A7" s="25" t="b">
        <f>'Exercise 2'!B33 &lt;= 'Exercise 2'!C33</f>
        <v>1</v>
      </c>
    </row>
  </sheetData>
  <drawing r:id="rId1"/>
</worksheet>
</file>