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aron/automation/"/>
    </mc:Choice>
  </mc:AlternateContent>
  <xr:revisionPtr revIDLastSave="0" documentId="13_ncr:1_{90229854-67EB-7442-B43B-5751A6858C69}" xr6:coauthVersionLast="47" xr6:coauthVersionMax="47" xr10:uidLastSave="{00000000-0000-0000-0000-000000000000}"/>
  <bookViews>
    <workbookView xWindow="0" yWindow="500" windowWidth="32000" windowHeight="15900" activeTab="2" xr2:uid="{54F43B96-5E9A-F641-8E5E-B21A61FF43F9}"/>
  </bookViews>
  <sheets>
    <sheet name="MAX RETURNS" sheetId="19" r:id="rId1"/>
    <sheet name="SAFE" sheetId="22" r:id="rId2"/>
    <sheet name="portfolio" sheetId="6" r:id="rId3"/>
    <sheet name="SP500" sheetId="15" r:id="rId4"/>
    <sheet name="Dow Jones" sheetId="17" r:id="rId5"/>
    <sheet name="NASDAQ" sheetId="16" r:id="rId6"/>
    <sheet name="VTI" sheetId="18" r:id="rId7"/>
  </sheets>
  <definedNames>
    <definedName name="_xlnm._FilterDatabase" localSheetId="2" hidden="1">portfolio!$A$1:$A$1257</definedName>
    <definedName name="DJI_history_1" localSheetId="4">'Dow Jones'!$A$1:$B$49</definedName>
    <definedName name="GSPC_history" localSheetId="3">'SP500'!$A$1:$B$51</definedName>
    <definedName name="IXIC_history" localSheetId="5">NASDAQ!$A$1:$B$51</definedName>
    <definedName name="solver_adj" localSheetId="2" hidden="1">portfolio!$I$8:$L$8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portfolio!$I$8:$L$8</definedName>
    <definedName name="solver_lhs2" localSheetId="2" hidden="1">portfolio!$I$8:$L$8</definedName>
    <definedName name="solver_lhs3" localSheetId="2" hidden="1">portfolio!$M$8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opt" localSheetId="2" hidden="1">portfolio!$I$13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1</definedName>
    <definedName name="solver_rhs2" localSheetId="2" hidden="1">0.00001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  <definedName name="VTSAX_history" localSheetId="6">VTI!$A$1:$B$27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6" l="1"/>
  <c r="K9" i="6"/>
  <c r="J9" i="6"/>
  <c r="I11" i="6"/>
  <c r="I9" i="6"/>
  <c r="E26" i="6" a="1"/>
  <c r="E26" i="6" s="1"/>
  <c r="C2" i="6" a="1"/>
  <c r="C2" i="6" s="1"/>
  <c r="J3" i="6" s="1"/>
  <c r="D2" i="6" a="1"/>
  <c r="D2" i="6" s="1"/>
  <c r="B2" i="6" a="1"/>
  <c r="B2" i="6" s="1"/>
  <c r="I2" i="6" s="1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G3" i="18"/>
  <c r="D3" i="18"/>
  <c r="G2" i="18"/>
  <c r="D2" i="18"/>
  <c r="G3" i="17"/>
  <c r="G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3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2" i="16"/>
  <c r="G2" i="15"/>
  <c r="D3" i="15"/>
  <c r="D4" i="15"/>
  <c r="D5" i="15"/>
  <c r="D6" i="15"/>
  <c r="G3" i="15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2" i="15"/>
  <c r="M8" i="6"/>
  <c r="G2" i="16" l="1"/>
  <c r="G3" i="16"/>
  <c r="K3" i="6"/>
  <c r="J4" i="6"/>
  <c r="K4" i="6"/>
  <c r="K5" i="6"/>
  <c r="L5" i="6"/>
  <c r="L3" i="6"/>
  <c r="L2" i="6"/>
  <c r="I4" i="6"/>
  <c r="I3" i="6"/>
  <c r="J2" i="6"/>
  <c r="K2" i="6"/>
  <c r="J5" i="6"/>
  <c r="L4" i="6"/>
  <c r="I5" i="6"/>
  <c r="I12" i="6" l="1" a="1"/>
  <c r="I12" i="6" s="1"/>
  <c r="I13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42F8D6-820C-FE49-8B0B-F20CF6BBC3A1}" name="^GSPC_history" type="6" refreshedVersion="8" background="1" saveData="1">
    <textPr sourceFile="/Users/aaron/automation/^GSPC_history.csv" comma="1">
      <textFields count="2">
        <textField/>
        <textField/>
      </textFields>
    </textPr>
  </connection>
  <connection id="2" xr16:uid="{19E17C40-05A1-C242-BB57-6FF785860752}" name="^IXIC_history" type="6" refreshedVersion="8" background="1" saveData="1">
    <textPr sourceFile="/Users/aaron/automation/^IXIC_history.csv" comma="1">
      <textFields count="2">
        <textField/>
        <textField/>
      </textFields>
    </textPr>
  </connection>
  <connection id="3" xr16:uid="{9873DA08-3FA3-EC4B-A3C0-968AF873DFA0}" name="DJI_history" type="6" refreshedVersion="8" background="1" saveData="1">
    <textPr sourceFile="/Users/aaron/automation/DJI_history.csv" comma="1">
      <textFields count="2">
        <textField/>
        <textField/>
      </textFields>
    </textPr>
  </connection>
  <connection id="4" xr16:uid="{BC214AC3-D6D5-DC4B-A3CF-382C870CF542}" name="VTSAX_history" type="6" refreshedVersion="8" background="1" saveData="1">
    <textPr sourceFile="/Users/aaron/automation/VTSAX_history.csv" comma="1">
      <textFields count="2"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<sst xmlns="http://schemas.openxmlformats.org/spreadsheetml/2006/main" count="436" uniqueCount="124">
  <si>
    <t>Worksheet: [Portfolio.xlsx]portfolio</t>
  </si>
  <si>
    <t>Result: Solver found a solution.  All constraints and optimality conditions are satisfied.</t>
  </si>
  <si>
    <t>Solver Engine</t>
  </si>
  <si>
    <t>Engine: GRG Nonlinear</t>
  </si>
  <si>
    <t>Iterations: 6 Subproblems: 0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</si>
  <si>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</si>
  <si>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</si>
  <si>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</si>
  <si>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</si>
  <si>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</si>
  <si>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</si>
  <si>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</si>
  <si>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</si>
  <si>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</si>
  <si>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</si>
  <si>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$I$8</t>
  </si>
  <si>
    <t>Weights SP500</t>
  </si>
  <si>
    <t>Contin</t>
  </si>
  <si>
    <t>$J$8</t>
  </si>
  <si>
    <t>Weights Dow Jones</t>
  </si>
  <si>
    <t>$K$8</t>
  </si>
  <si>
    <t>Weights NASDAQ</t>
  </si>
  <si>
    <t>$L$8</t>
  </si>
  <si>
    <t>Weights Total Stock Index</t>
  </si>
  <si>
    <t>Constraints</t>
  </si>
  <si>
    <t>Cell Value</t>
  </si>
  <si>
    <t>Formula</t>
  </si>
  <si>
    <t>Status</t>
  </si>
  <si>
    <t>Slack</t>
  </si>
  <si>
    <t>$M$8</t>
  </si>
  <si>
    <t>Weights SUM</t>
  </si>
  <si>
    <t>$M$8=1</t>
  </si>
  <si>
    <t>Binding</t>
  </si>
  <si>
    <t>$I$8&lt;=1</t>
  </si>
  <si>
    <t>Not Binding</t>
  </si>
  <si>
    <t>$J$8&lt;=1</t>
  </si>
  <si>
    <t>$K$8&lt;=1</t>
  </si>
  <si>
    <t>$L$8&lt;=1</t>
  </si>
  <si>
    <t>Max Subproblems Unlimited, Max Integer Sols Unlimited, Integer Tolerance 1%, Assume NonNegative</t>
  </si>
  <si>
    <t>Objective Cell (Max)</t>
  </si>
  <si>
    <t>$I$11</t>
  </si>
  <si>
    <t>Expected Return SP500</t>
  </si>
  <si>
    <t>Date</t>
  </si>
  <si>
    <t>SP500</t>
  </si>
  <si>
    <t>Dow Jones</t>
  </si>
  <si>
    <t>NASDAQ</t>
  </si>
  <si>
    <t>Total Stock Index</t>
  </si>
  <si>
    <t>covariance</t>
  </si>
  <si>
    <t>SUM</t>
  </si>
  <si>
    <t>Weights</t>
  </si>
  <si>
    <t>Returns</t>
  </si>
  <si>
    <t>Expected Return</t>
  </si>
  <si>
    <t>Variance</t>
  </si>
  <si>
    <t>Standard Deviation</t>
  </si>
  <si>
    <t>2020-12-31 00:00:00-05:00</t>
  </si>
  <si>
    <t>2021-12-31 00:00:00-05:00</t>
  </si>
  <si>
    <t>2024-12-31 00:00:00-05:00</t>
  </si>
  <si>
    <t>Close</t>
  </si>
  <si>
    <t>Avg Return</t>
  </si>
  <si>
    <t>Geometric</t>
  </si>
  <si>
    <t>Arithmetic</t>
  </si>
  <si>
    <t>1975-12-31 00:00:00-05:00</t>
  </si>
  <si>
    <t>1976-12-31 00:00:00-05:00</t>
  </si>
  <si>
    <t>1977-12-31 00:00:00-05:00</t>
  </si>
  <si>
    <t>1978-12-31 00:00:00-05:00</t>
  </si>
  <si>
    <t>1979-12-31 00:00:00-05:00</t>
  </si>
  <si>
    <t>1980-12-31 00:00:00-05:00</t>
  </si>
  <si>
    <t>1981-12-31 00:00:00-05:00</t>
  </si>
  <si>
    <t>1982-12-31 00:00:00-05:00</t>
  </si>
  <si>
    <t>1983-12-31 00:00:00-05:00</t>
  </si>
  <si>
    <t>1984-12-31 00:00:00-05:00</t>
  </si>
  <si>
    <t>1985-12-31 00:00:00-05:00</t>
  </si>
  <si>
    <t>1986-12-31 00:00:00-05:00</t>
  </si>
  <si>
    <t>1987-12-31 00:00:00-05:00</t>
  </si>
  <si>
    <t>1988-12-31 00:00:00-05:00</t>
  </si>
  <si>
    <t>1989-12-31 00:00:00-05:00</t>
  </si>
  <si>
    <t>1990-12-31 00:00:00-05:00</t>
  </si>
  <si>
    <t>1991-12-31 00:00:00-05:00</t>
  </si>
  <si>
    <t>1992-12-31 00:00:00-05:00</t>
  </si>
  <si>
    <t>1993-12-31 00:00:00-05:00</t>
  </si>
  <si>
    <t>1994-12-31 00:00:00-05:00</t>
  </si>
  <si>
    <t>1995-12-31 00:00:00-05:00</t>
  </si>
  <si>
    <t>1996-12-31 00:00:00-05:00</t>
  </si>
  <si>
    <t>1997-12-31 00:00:00-05:00</t>
  </si>
  <si>
    <t>1998-12-31 00:00:00-05:00</t>
  </si>
  <si>
    <t>1999-12-31 00:00:00-05:00</t>
  </si>
  <si>
    <t>2000-12-31 00:00:00-05:00</t>
  </si>
  <si>
    <t>2001-12-31 00:00:00-05:00</t>
  </si>
  <si>
    <t>2002-12-31 00:00:00-05:00</t>
  </si>
  <si>
    <t>2003-12-31 00:00:00-05:00</t>
  </si>
  <si>
    <t>2004-12-31 00:00:00-05:00</t>
  </si>
  <si>
    <t>2005-12-31 00:00:00-05:00</t>
  </si>
  <si>
    <t>2006-12-31 00:00:00-05:00</t>
  </si>
  <si>
    <t>2007-12-31 00:00:00-05:00</t>
  </si>
  <si>
    <t>2008-12-31 00:00:00-05:00</t>
  </si>
  <si>
    <t>2009-12-31 00:00:00-05:00</t>
  </si>
  <si>
    <t>2010-12-31 00:00:00-05:00</t>
  </si>
  <si>
    <t>2011-12-31 00:00:00-05:00</t>
  </si>
  <si>
    <t>2012-12-31 00:00:00-05:00</t>
  </si>
  <si>
    <t>2013-12-31 00:00:00-05:00</t>
  </si>
  <si>
    <t>2014-12-31 00:00:00-05:00</t>
  </si>
  <si>
    <t>2015-12-31 00:00:00-05:00</t>
  </si>
  <si>
    <t>2016-12-31 00:00:00-05:00</t>
  </si>
  <si>
    <t>2017-12-31 00:00:00-05:00</t>
  </si>
  <si>
    <t>2018-12-31 00:00:00-05:00</t>
  </si>
  <si>
    <t>2019-12-31 00:00:00-05:00</t>
  </si>
  <si>
    <t>2022-12-31 00:00:00-05:00</t>
  </si>
  <si>
    <t>2023-12-31 00:00:00-05:00</t>
  </si>
  <si>
    <t>2025-12-31 00:00:00-05:00</t>
  </si>
  <si>
    <t>Microsoft Excel 16.99 Answer Report</t>
  </si>
  <si>
    <t>Report Created: 7/26/25 8:12:57 PM</t>
  </si>
  <si>
    <t>Solution Time: 43.302 Seconds.</t>
  </si>
  <si>
    <t>Iterations: 0 Subproblems: 0</t>
  </si>
  <si>
    <t>$I$8&gt;=0.00001</t>
  </si>
  <si>
    <t>$J$8&gt;=0.00001</t>
  </si>
  <si>
    <t>$K$8&gt;=0.00001</t>
  </si>
  <si>
    <t>$L$8&gt;=0.00001</t>
  </si>
  <si>
    <t>$I$8:$L$8</t>
  </si>
  <si>
    <t>$I$8:$L$8 &lt;= 1</t>
  </si>
  <si>
    <t>$I$8:$L$8 &gt;= 1E-05</t>
  </si>
  <si>
    <t>$I$13</t>
  </si>
  <si>
    <t>Standard Deviation SP500</t>
  </si>
  <si>
    <t>Report Created: 7/26/25 8:15:14 PM</t>
  </si>
  <si>
    <t>Solution Time: 92.263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</si>
</sst>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^GSPC_history" connectionId="1" xr16:uid="{C6D9D048-9B3E-9043-8AA3-191C1078E25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JI_history_1" connectionId="3" xr16:uid="{A810872A-3AAF-124D-9D01-62A6653F10F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^IXIC_history" connectionId="2" xr16:uid="{C60576E2-0861-FC42-866C-4C008596D6A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TSAX_history" connectionId="4" xr16:uid="{1AF470F5-5D93-D94F-BDC3-C6B4E5B51D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F752-85A8-7343-BDC9-31931044AF46}">
  <dimension ref="A1:G43"/>
  <sheetViews>
    <sheetView showGridLines="0" workbookViewId="0"/>
  </sheetViews>
  <sheetFormatPr baseColWidth="10" defaultRowHeight="16" outlineLevelRow="1"/>
  <cols>
    <col min="1" max="1" width="2.33203125" customWidth="1"/>
    <col min="2" max="2" width="5.6640625" bestFit="1" customWidth="1"/>
    <col min="3" max="3" width="21.83203125" bestFit="1" customWidth="1"/>
    <col min="4" max="4" width="12.6640625" bestFit="1" customWidth="1"/>
    <col min="5" max="5" width="13.6640625" bestFit="1" customWidth="1"/>
    <col min="6" max="6" width="10.5" bestFit="1" customWidth="1"/>
    <col min="7" max="7" width="8.1640625" bestFit="1" customWidth="1"/>
  </cols>
  <sheetData>
    <row r="1" spans="1:5">
      <c r="A1" s="2" t="s">
        <v>109</v>
      </c>
    </row>
    <row r="2" spans="1:5">
      <c r="A2" s="2" t="s">
        <v>0</v>
      </c>
    </row>
    <row r="3" spans="1:5">
      <c r="A3" s="2" t="s">
        <v>110</v>
      </c>
    </row>
    <row r="4" spans="1:5">
      <c r="A4" s="2" t="s">
        <v>1</v>
      </c>
    </row>
    <row r="5" spans="1:5">
      <c r="A5" s="2" t="s">
        <v>2</v>
      </c>
    </row>
    <row r="6" spans="1:5" outlineLevel="1">
      <c r="A6" s="2"/>
      <c r="B6" t="s">
        <v>3</v>
      </c>
    </row>
    <row r="7" spans="1:5" outlineLevel="1">
      <c r="A7" s="2"/>
      <c r="B7" t="s">
        <v>111</v>
      </c>
    </row>
    <row r="8" spans="1:5" outlineLevel="1">
      <c r="A8" s="2"/>
      <c r="B8" t="s">
        <v>112</v>
      </c>
    </row>
    <row r="9" spans="1:5">
      <c r="A9" s="2" t="s">
        <v>5</v>
      </c>
    </row>
    <row r="10" spans="1:5" outlineLevel="1">
      <c r="B10" t="s">
        <v>6</v>
      </c>
    </row>
    <row r="11" spans="1:5" outlineLevel="1">
      <c r="B11" t="s">
        <v>7</v>
      </c>
    </row>
    <row r="12" spans="1:5" outlineLevel="1">
      <c r="B12" t="s">
        <v>38</v>
      </c>
    </row>
    <row r="14" spans="1:5" ht="17" thickBot="1">
      <c r="A14" t="s">
        <v>39</v>
      </c>
    </row>
    <row r="15" spans="1:5" ht="17" thickBot="1">
      <c r="B15" s="4" t="s">
        <v>9</v>
      </c>
      <c r="C15" s="4" t="s">
        <v>10</v>
      </c>
      <c r="D15" s="4" t="s">
        <v>11</v>
      </c>
      <c r="E15" s="4" t="s">
        <v>12</v>
      </c>
    </row>
    <row r="16" spans="1:5" ht="17" thickBot="1">
      <c r="B16" s="3" t="s">
        <v>40</v>
      </c>
      <c r="C16" s="3" t="s">
        <v>41</v>
      </c>
      <c r="D16" s="3">
        <v>1.1191647378699241</v>
      </c>
      <c r="E16" s="3">
        <v>1.1191647378699241</v>
      </c>
    </row>
    <row r="19" spans="1:7" ht="17" thickBot="1">
      <c r="A19" t="s">
        <v>13</v>
      </c>
    </row>
    <row r="20" spans="1:7" ht="17" thickBot="1">
      <c r="B20" s="4" t="s">
        <v>9</v>
      </c>
      <c r="C20" s="4" t="s">
        <v>10</v>
      </c>
      <c r="D20" s="4" t="s">
        <v>11</v>
      </c>
      <c r="E20" s="4" t="s">
        <v>12</v>
      </c>
      <c r="F20" s="4" t="s">
        <v>14</v>
      </c>
    </row>
    <row r="21" spans="1:7">
      <c r="B21" s="7" t="s">
        <v>117</v>
      </c>
      <c r="C21" s="6"/>
      <c r="D21" s="6"/>
      <c r="E21" s="6"/>
      <c r="F21" s="6"/>
    </row>
    <row r="22" spans="1:7" outlineLevel="1">
      <c r="B22" s="5" t="s">
        <v>15</v>
      </c>
      <c r="C22" s="5" t="s">
        <v>16</v>
      </c>
      <c r="D22" s="5">
        <v>1.0000000000000001E-5</v>
      </c>
      <c r="E22" s="5">
        <v>1.0000000000000001E-5</v>
      </c>
      <c r="F22" s="5" t="s">
        <v>17</v>
      </c>
    </row>
    <row r="23" spans="1:7" outlineLevel="1">
      <c r="B23" s="5" t="s">
        <v>18</v>
      </c>
      <c r="C23" s="5" t="s">
        <v>19</v>
      </c>
      <c r="D23" s="5">
        <v>1.0000000000000001E-5</v>
      </c>
      <c r="E23" s="5">
        <v>1.0000000000000001E-5</v>
      </c>
      <c r="F23" s="5" t="s">
        <v>17</v>
      </c>
    </row>
    <row r="24" spans="1:7" outlineLevel="1">
      <c r="B24" s="5" t="s">
        <v>20</v>
      </c>
      <c r="C24" s="5" t="s">
        <v>21</v>
      </c>
      <c r="D24" s="5">
        <v>0.99997000000000003</v>
      </c>
      <c r="E24" s="5">
        <v>0.99997000000000003</v>
      </c>
      <c r="F24" s="5" t="s">
        <v>17</v>
      </c>
    </row>
    <row r="25" spans="1:7" ht="17" outlineLevel="1" thickBot="1">
      <c r="B25" s="3" t="s">
        <v>22</v>
      </c>
      <c r="C25" s="3" t="s">
        <v>23</v>
      </c>
      <c r="D25" s="3">
        <v>1.0000000000000001E-5</v>
      </c>
      <c r="E25" s="3">
        <v>1.0000000000000001E-5</v>
      </c>
      <c r="F25" s="3" t="s">
        <v>17</v>
      </c>
    </row>
    <row r="29" spans="1:7" ht="17" thickBot="1">
      <c r="A29" t="s">
        <v>24</v>
      </c>
    </row>
    <row r="30" spans="1:7" ht="17" thickBot="1">
      <c r="B30" s="4" t="s">
        <v>9</v>
      </c>
      <c r="C30" s="4" t="s">
        <v>10</v>
      </c>
      <c r="D30" s="4" t="s">
        <v>25</v>
      </c>
      <c r="E30" s="4" t="s">
        <v>26</v>
      </c>
      <c r="F30" s="4" t="s">
        <v>27</v>
      </c>
      <c r="G30" s="4" t="s">
        <v>28</v>
      </c>
    </row>
    <row r="31" spans="1:7">
      <c r="B31" s="5" t="s">
        <v>29</v>
      </c>
      <c r="C31" s="5" t="s">
        <v>30</v>
      </c>
      <c r="D31" s="5">
        <v>1</v>
      </c>
      <c r="E31" s="5" t="s">
        <v>31</v>
      </c>
      <c r="F31" s="5" t="s">
        <v>32</v>
      </c>
      <c r="G31" s="5">
        <v>0</v>
      </c>
    </row>
    <row r="32" spans="1:7">
      <c r="B32" s="8" t="s">
        <v>118</v>
      </c>
      <c r="C32" s="5"/>
      <c r="D32" s="5"/>
      <c r="E32" s="5"/>
      <c r="F32" s="5"/>
      <c r="G32" s="5"/>
    </row>
    <row r="33" spans="2:7" hidden="1" outlineLevel="1">
      <c r="B33" s="5" t="s">
        <v>15</v>
      </c>
      <c r="C33" s="5" t="s">
        <v>16</v>
      </c>
      <c r="D33" s="5">
        <v>1.0000000000000001E-5</v>
      </c>
      <c r="E33" s="5" t="s">
        <v>33</v>
      </c>
      <c r="F33" s="5" t="s">
        <v>34</v>
      </c>
      <c r="G33" s="5">
        <v>0.99998999999999993</v>
      </c>
    </row>
    <row r="34" spans="2:7" hidden="1" outlineLevel="1">
      <c r="B34" s="5" t="s">
        <v>18</v>
      </c>
      <c r="C34" s="5" t="s">
        <v>19</v>
      </c>
      <c r="D34" s="5">
        <v>1.0000000000000001E-5</v>
      </c>
      <c r="E34" s="5" t="s">
        <v>35</v>
      </c>
      <c r="F34" s="5" t="s">
        <v>34</v>
      </c>
      <c r="G34" s="5">
        <v>0.99998999999999993</v>
      </c>
    </row>
    <row r="35" spans="2:7" hidden="1" outlineLevel="1">
      <c r="B35" s="5" t="s">
        <v>20</v>
      </c>
      <c r="C35" s="5" t="s">
        <v>21</v>
      </c>
      <c r="D35" s="5">
        <v>0.99997000000000003</v>
      </c>
      <c r="E35" s="5" t="s">
        <v>36</v>
      </c>
      <c r="F35" s="5" t="s">
        <v>34</v>
      </c>
      <c r="G35" s="5">
        <v>2.9999999999863469E-5</v>
      </c>
    </row>
    <row r="36" spans="2:7" hidden="1" outlineLevel="1">
      <c r="B36" s="5" t="s">
        <v>22</v>
      </c>
      <c r="C36" s="5" t="s">
        <v>23</v>
      </c>
      <c r="D36" s="5">
        <v>1.0000000000000001E-5</v>
      </c>
      <c r="E36" s="5" t="s">
        <v>37</v>
      </c>
      <c r="F36" s="5" t="s">
        <v>34</v>
      </c>
      <c r="G36" s="5">
        <v>0.99998999999999993</v>
      </c>
    </row>
    <row r="37" spans="2:7" collapsed="1">
      <c r="B37" s="5"/>
      <c r="C37" s="5"/>
      <c r="D37" s="5"/>
      <c r="E37" s="5"/>
      <c r="F37" s="5"/>
      <c r="G37" s="5"/>
    </row>
    <row r="38" spans="2:7">
      <c r="B38" s="8" t="s">
        <v>119</v>
      </c>
      <c r="C38" s="5"/>
      <c r="D38" s="5"/>
      <c r="E38" s="5"/>
      <c r="F38" s="5"/>
      <c r="G38" s="5"/>
    </row>
    <row r="39" spans="2:7" hidden="1" outlineLevel="1">
      <c r="B39" s="5" t="s">
        <v>15</v>
      </c>
      <c r="C39" s="5" t="s">
        <v>16</v>
      </c>
      <c r="D39" s="5">
        <v>1.0000000000000001E-5</v>
      </c>
      <c r="E39" s="5" t="s">
        <v>113</v>
      </c>
      <c r="F39" s="5" t="s">
        <v>32</v>
      </c>
      <c r="G39" s="5">
        <v>0</v>
      </c>
    </row>
    <row r="40" spans="2:7" hidden="1" outlineLevel="1">
      <c r="B40" s="5" t="s">
        <v>18</v>
      </c>
      <c r="C40" s="5" t="s">
        <v>19</v>
      </c>
      <c r="D40" s="5">
        <v>1.0000000000000001E-5</v>
      </c>
      <c r="E40" s="5" t="s">
        <v>114</v>
      </c>
      <c r="F40" s="5" t="s">
        <v>32</v>
      </c>
      <c r="G40" s="5">
        <v>0</v>
      </c>
    </row>
    <row r="41" spans="2:7" hidden="1" outlineLevel="1">
      <c r="B41" s="5" t="s">
        <v>20</v>
      </c>
      <c r="C41" s="5" t="s">
        <v>21</v>
      </c>
      <c r="D41" s="5">
        <v>0.99997000000000003</v>
      </c>
      <c r="E41" s="5" t="s">
        <v>115</v>
      </c>
      <c r="F41" s="5" t="s">
        <v>34</v>
      </c>
      <c r="G41" s="5">
        <v>0.99996000000000007</v>
      </c>
    </row>
    <row r="42" spans="2:7" ht="17" hidden="1" outlineLevel="1" thickBot="1">
      <c r="B42" s="3" t="s">
        <v>22</v>
      </c>
      <c r="C42" s="3" t="s">
        <v>23</v>
      </c>
      <c r="D42" s="3">
        <v>1.0000000000000001E-5</v>
      </c>
      <c r="E42" s="3" t="s">
        <v>116</v>
      </c>
      <c r="F42" s="3" t="s">
        <v>32</v>
      </c>
      <c r="G42" s="3">
        <v>0</v>
      </c>
    </row>
    <row r="43" spans="2:7" collapsed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F22C-3895-EA4A-BDC4-432CACEF2126}">
  <dimension ref="A1:G37"/>
  <sheetViews>
    <sheetView showGridLines="0" workbookViewId="0"/>
  </sheetViews>
  <sheetFormatPr baseColWidth="10" defaultRowHeight="16"/>
  <cols>
    <col min="1" max="1" width="2.33203125" customWidth="1"/>
    <col min="2" max="2" width="5.6640625" bestFit="1" customWidth="1"/>
    <col min="3" max="3" width="22.33203125" bestFit="1" customWidth="1"/>
    <col min="4" max="4" width="12.6640625" bestFit="1" customWidth="1"/>
    <col min="5" max="5" width="13.6640625" bestFit="1" customWidth="1"/>
    <col min="6" max="6" width="10.5" bestFit="1" customWidth="1"/>
    <col min="7" max="7" width="12.1640625" bestFit="1" customWidth="1"/>
  </cols>
  <sheetData>
    <row r="1" spans="1:5">
      <c r="A1" s="2" t="s">
        <v>109</v>
      </c>
    </row>
    <row r="2" spans="1:5">
      <c r="A2" s="2" t="s">
        <v>0</v>
      </c>
    </row>
    <row r="3" spans="1:5">
      <c r="A3" s="2" t="s">
        <v>122</v>
      </c>
    </row>
    <row r="4" spans="1:5">
      <c r="A4" s="2" t="s">
        <v>1</v>
      </c>
    </row>
    <row r="5" spans="1:5">
      <c r="A5" s="2" t="s">
        <v>2</v>
      </c>
    </row>
    <row r="6" spans="1:5">
      <c r="A6" s="2"/>
      <c r="B6" t="s">
        <v>3</v>
      </c>
    </row>
    <row r="7" spans="1:5">
      <c r="A7" s="2"/>
      <c r="B7" t="s">
        <v>123</v>
      </c>
    </row>
    <row r="8" spans="1:5">
      <c r="A8" s="2"/>
      <c r="B8" t="s">
        <v>4</v>
      </c>
    </row>
    <row r="9" spans="1:5">
      <c r="A9" s="2" t="s">
        <v>5</v>
      </c>
    </row>
    <row r="10" spans="1:5">
      <c r="B10" t="s">
        <v>6</v>
      </c>
    </row>
    <row r="11" spans="1:5">
      <c r="B11" t="s">
        <v>7</v>
      </c>
    </row>
    <row r="12" spans="1:5">
      <c r="B12" t="s">
        <v>38</v>
      </c>
    </row>
    <row r="14" spans="1:5" ht="17" thickBot="1">
      <c r="A14" t="s">
        <v>8</v>
      </c>
    </row>
    <row r="15" spans="1:5" ht="17" thickBot="1">
      <c r="B15" s="4" t="s">
        <v>9</v>
      </c>
      <c r="C15" s="4" t="s">
        <v>10</v>
      </c>
      <c r="D15" s="4" t="s">
        <v>11</v>
      </c>
      <c r="E15" s="4" t="s">
        <v>12</v>
      </c>
    </row>
    <row r="16" spans="1:5" ht="17" thickBot="1">
      <c r="B16" s="3" t="s">
        <v>120</v>
      </c>
      <c r="C16" s="3" t="s">
        <v>121</v>
      </c>
      <c r="D16" s="3">
        <v>0.1684577999972883</v>
      </c>
      <c r="E16" s="3">
        <v>0.10250842151539349</v>
      </c>
    </row>
    <row r="19" spans="1:7" ht="17" thickBot="1">
      <c r="A19" t="s">
        <v>13</v>
      </c>
    </row>
    <row r="20" spans="1:7" ht="17" thickBot="1">
      <c r="B20" s="4" t="s">
        <v>9</v>
      </c>
      <c r="C20" s="4" t="s">
        <v>10</v>
      </c>
      <c r="D20" s="4" t="s">
        <v>11</v>
      </c>
      <c r="E20" s="4" t="s">
        <v>12</v>
      </c>
      <c r="F20" s="4" t="s">
        <v>14</v>
      </c>
    </row>
    <row r="21" spans="1:7">
      <c r="B21" s="5" t="s">
        <v>15</v>
      </c>
      <c r="C21" s="5" t="s">
        <v>16</v>
      </c>
      <c r="D21" s="5">
        <v>0.2</v>
      </c>
      <c r="E21" s="5">
        <v>9.9999999999892825E-6</v>
      </c>
      <c r="F21" s="5" t="s">
        <v>17</v>
      </c>
    </row>
    <row r="22" spans="1:7">
      <c r="B22" s="5" t="s">
        <v>18</v>
      </c>
      <c r="C22" s="5" t="s">
        <v>19</v>
      </c>
      <c r="D22" s="5">
        <v>0.2</v>
      </c>
      <c r="E22" s="5">
        <v>0.29891778133256347</v>
      </c>
      <c r="F22" s="5" t="s">
        <v>17</v>
      </c>
    </row>
    <row r="23" spans="1:7">
      <c r="B23" s="5" t="s">
        <v>20</v>
      </c>
      <c r="C23" s="5" t="s">
        <v>21</v>
      </c>
      <c r="D23" s="5">
        <v>0.3</v>
      </c>
      <c r="E23" s="5">
        <v>9.9999999999982763E-6</v>
      </c>
      <c r="F23" s="5" t="s">
        <v>17</v>
      </c>
    </row>
    <row r="24" spans="1:7" ht="17" thickBot="1">
      <c r="B24" s="3" t="s">
        <v>22</v>
      </c>
      <c r="C24" s="3" t="s">
        <v>23</v>
      </c>
      <c r="D24" s="3">
        <v>0.3</v>
      </c>
      <c r="E24" s="3">
        <v>0.70106221615728082</v>
      </c>
      <c r="F24" s="3" t="s">
        <v>17</v>
      </c>
    </row>
    <row r="27" spans="1:7" ht="17" thickBot="1">
      <c r="A27" t="s">
        <v>24</v>
      </c>
    </row>
    <row r="28" spans="1:7" ht="17" thickBot="1">
      <c r="B28" s="4" t="s">
        <v>9</v>
      </c>
      <c r="C28" s="4" t="s">
        <v>10</v>
      </c>
      <c r="D28" s="4" t="s">
        <v>25</v>
      </c>
      <c r="E28" s="4" t="s">
        <v>26</v>
      </c>
      <c r="F28" s="4" t="s">
        <v>27</v>
      </c>
      <c r="G28" s="4" t="s">
        <v>28</v>
      </c>
    </row>
    <row r="29" spans="1:7">
      <c r="B29" s="5" t="s">
        <v>29</v>
      </c>
      <c r="C29" s="5" t="s">
        <v>30</v>
      </c>
      <c r="D29" s="5">
        <v>0.99999999748984436</v>
      </c>
      <c r="E29" s="5" t="s">
        <v>31</v>
      </c>
      <c r="F29" s="5" t="s">
        <v>32</v>
      </c>
      <c r="G29" s="5">
        <v>0</v>
      </c>
    </row>
    <row r="30" spans="1:7">
      <c r="B30" s="5" t="s">
        <v>15</v>
      </c>
      <c r="C30" s="5" t="s">
        <v>16</v>
      </c>
      <c r="D30" s="5">
        <v>9.9999999999892825E-6</v>
      </c>
      <c r="E30" s="5" t="s">
        <v>33</v>
      </c>
      <c r="F30" s="5" t="s">
        <v>34</v>
      </c>
      <c r="G30" s="5">
        <v>0.99999000000000005</v>
      </c>
    </row>
    <row r="31" spans="1:7">
      <c r="B31" s="5" t="s">
        <v>18</v>
      </c>
      <c r="C31" s="5" t="s">
        <v>19</v>
      </c>
      <c r="D31" s="5">
        <v>0.29891778133256347</v>
      </c>
      <c r="E31" s="5" t="s">
        <v>35</v>
      </c>
      <c r="F31" s="5" t="s">
        <v>34</v>
      </c>
      <c r="G31" s="5">
        <v>0.70108221866743659</v>
      </c>
    </row>
    <row r="32" spans="1:7">
      <c r="B32" s="5" t="s">
        <v>20</v>
      </c>
      <c r="C32" s="5" t="s">
        <v>21</v>
      </c>
      <c r="D32" s="5">
        <v>9.9999999999982763E-6</v>
      </c>
      <c r="E32" s="5" t="s">
        <v>36</v>
      </c>
      <c r="F32" s="5" t="s">
        <v>34</v>
      </c>
      <c r="G32" s="5">
        <v>0.99999000000000005</v>
      </c>
    </row>
    <row r="33" spans="2:7">
      <c r="B33" s="5" t="s">
        <v>22</v>
      </c>
      <c r="C33" s="5" t="s">
        <v>23</v>
      </c>
      <c r="D33" s="5">
        <v>0.70106221615728082</v>
      </c>
      <c r="E33" s="5" t="s">
        <v>37</v>
      </c>
      <c r="F33" s="5" t="s">
        <v>34</v>
      </c>
      <c r="G33" s="5">
        <v>0.29893778384271918</v>
      </c>
    </row>
    <row r="34" spans="2:7">
      <c r="B34" s="5" t="s">
        <v>15</v>
      </c>
      <c r="C34" s="5" t="s">
        <v>16</v>
      </c>
      <c r="D34" s="5">
        <v>9.9999999999892825E-6</v>
      </c>
      <c r="E34" s="5" t="s">
        <v>113</v>
      </c>
      <c r="F34" s="5" t="s">
        <v>32</v>
      </c>
      <c r="G34" s="5">
        <v>0</v>
      </c>
    </row>
    <row r="35" spans="2:7">
      <c r="B35" s="5" t="s">
        <v>18</v>
      </c>
      <c r="C35" s="5" t="s">
        <v>19</v>
      </c>
      <c r="D35" s="5">
        <v>0.29891778133256347</v>
      </c>
      <c r="E35" s="5" t="s">
        <v>114</v>
      </c>
      <c r="F35" s="5" t="s">
        <v>34</v>
      </c>
      <c r="G35" s="5">
        <v>0.29890778133256346</v>
      </c>
    </row>
    <row r="36" spans="2:7">
      <c r="B36" s="5" t="s">
        <v>20</v>
      </c>
      <c r="C36" s="5" t="s">
        <v>21</v>
      </c>
      <c r="D36" s="5">
        <v>9.9999999999982763E-6</v>
      </c>
      <c r="E36" s="5" t="s">
        <v>115</v>
      </c>
      <c r="F36" s="5" t="s">
        <v>32</v>
      </c>
      <c r="G36" s="5">
        <v>0</v>
      </c>
    </row>
    <row r="37" spans="2:7" ht="17" thickBot="1">
      <c r="B37" s="3" t="s">
        <v>22</v>
      </c>
      <c r="C37" s="3" t="s">
        <v>23</v>
      </c>
      <c r="D37" s="3">
        <v>0.70106221615728082</v>
      </c>
      <c r="E37" s="3" t="s">
        <v>116</v>
      </c>
      <c r="F37" s="3" t="s">
        <v>34</v>
      </c>
      <c r="G37" s="3">
        <v>0.70105221615728086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F27C-AF8F-BE4D-A4D9-10099277BE54}">
  <dimension ref="A1:M51"/>
  <sheetViews>
    <sheetView tabSelected="1" topLeftCell="A2" workbookViewId="0">
      <selection activeCell="L9" sqref="L9"/>
    </sheetView>
  </sheetViews>
  <sheetFormatPr baseColWidth="10" defaultColWidth="11" defaultRowHeight="16"/>
  <cols>
    <col min="1" max="1" width="23.33203125" bestFit="1" customWidth="1"/>
    <col min="8" max="8" width="14.6640625" bestFit="1" customWidth="1"/>
    <col min="9" max="11" width="12.1640625" bestFit="1" customWidth="1"/>
    <col min="12" max="12" width="14.6640625" bestFit="1" customWidth="1"/>
  </cols>
  <sheetData>
    <row r="1" spans="1:13">
      <c r="A1" t="s">
        <v>42</v>
      </c>
      <c r="B1" t="s">
        <v>43</v>
      </c>
      <c r="C1" t="s">
        <v>44</v>
      </c>
      <c r="D1" t="s">
        <v>45</v>
      </c>
      <c r="E1" t="s">
        <v>46</v>
      </c>
      <c r="H1" t="s">
        <v>47</v>
      </c>
      <c r="I1" t="s">
        <v>43</v>
      </c>
      <c r="J1" t="s">
        <v>44</v>
      </c>
      <c r="K1" t="s">
        <v>45</v>
      </c>
      <c r="L1" t="s">
        <v>46</v>
      </c>
    </row>
    <row r="2" spans="1:13">
      <c r="A2" t="s">
        <v>62</v>
      </c>
      <c r="B2" cm="1">
        <f t="array" ref="B2:B51">'SP500'!$D$3:$D$52</f>
        <v>1.1914846011262237</v>
      </c>
      <c r="C2" cm="1">
        <f t="array" ref="C2:C51">'Dow Jones'!$D$3:$D$52</f>
        <v>1.1785995660138948</v>
      </c>
      <c r="D2" cm="1">
        <f t="array" ref="D2:D51">NASDAQ!$D$3:$D$52</f>
        <v>1.2610151222614849</v>
      </c>
      <c r="E2">
        <v>1.0829957898489146</v>
      </c>
      <c r="H2" t="s">
        <v>43</v>
      </c>
      <c r="I2">
        <f>_xlfn.COVARIANCE.P($B$1:$B$1257, B$1:B$1257)</f>
        <v>4.8058542326394685E-2</v>
      </c>
      <c r="J2">
        <f t="shared" ref="J2:L2" si="0">_xlfn.COVARIANCE.P($B$1:$B$1257, C$1:C$1257)</f>
        <v>4.3224615161700404E-2</v>
      </c>
      <c r="K2">
        <f t="shared" si="0"/>
        <v>5.7085688654428812E-2</v>
      </c>
      <c r="L2">
        <f t="shared" si="0"/>
        <v>-2.7172071148266808E-3</v>
      </c>
    </row>
    <row r="3" spans="1:13">
      <c r="A3" t="s">
        <v>63</v>
      </c>
      <c r="B3">
        <v>0.88498045118504998</v>
      </c>
      <c r="C3">
        <v>0.82732291117488166</v>
      </c>
      <c r="D3">
        <v>1.0732530241064011</v>
      </c>
      <c r="E3">
        <v>1.0829957898489146</v>
      </c>
      <c r="H3" t="s">
        <v>44</v>
      </c>
      <c r="I3">
        <f>_xlfn.COVARIANCE.P($C$1:$C$1257, B$1:B$1257)</f>
        <v>4.3224615161700404E-2</v>
      </c>
      <c r="J3">
        <f t="shared" ref="J3:L3" si="1">_xlfn.COVARIANCE.P($C$1:$C$1257, C$1:C$1257)</f>
        <v>4.2051576924223059E-2</v>
      </c>
      <c r="K3">
        <f t="shared" si="1"/>
        <v>5.0568623879361382E-2</v>
      </c>
      <c r="L3">
        <f t="shared" si="1"/>
        <v>-2.9426389917923696E-3</v>
      </c>
    </row>
    <row r="4" spans="1:13">
      <c r="A4" t="s">
        <v>64</v>
      </c>
      <c r="B4">
        <v>1.0106204222127855</v>
      </c>
      <c r="C4">
        <v>0.9685263259232032</v>
      </c>
      <c r="D4">
        <v>1.1230842449267282</v>
      </c>
      <c r="E4">
        <v>1.0829957898489146</v>
      </c>
      <c r="H4" t="s">
        <v>45</v>
      </c>
      <c r="I4">
        <f>_xlfn.COVARIANCE.P($D$1:$D$1257, B$1:B$1257)</f>
        <v>5.7085688654428812E-2</v>
      </c>
      <c r="J4">
        <f t="shared" ref="J4:L4" si="2">_xlfn.COVARIANCE.P($D$1:$D$1257, C$1:C$1257)</f>
        <v>5.0568623879361382E-2</v>
      </c>
      <c r="K4">
        <f t="shared" si="2"/>
        <v>8.5704142479017684E-2</v>
      </c>
      <c r="L4">
        <f t="shared" si="2"/>
        <v>-5.4972254853989861E-4</v>
      </c>
    </row>
    <row r="5" spans="1:13">
      <c r="A5" t="s">
        <v>65</v>
      </c>
      <c r="B5">
        <v>1.1230881464564297</v>
      </c>
      <c r="C5">
        <v>1.0419000758494548</v>
      </c>
      <c r="D5">
        <v>1.28106454559417</v>
      </c>
      <c r="E5">
        <v>1.0829957898489146</v>
      </c>
      <c r="H5" t="s">
        <v>46</v>
      </c>
      <c r="I5">
        <f>_xlfn.COVARIANCE.P($E$1:$E$1257, B$1:B$1257)</f>
        <v>-2.7172071148266808E-3</v>
      </c>
      <c r="J5">
        <f t="shared" ref="J5:L5" si="3">_xlfn.COVARIANCE.P($E$1:$E$1257, C$1:C$1257)</f>
        <v>-2.9426389917923696E-3</v>
      </c>
      <c r="K5">
        <f t="shared" si="3"/>
        <v>-5.4972254853989861E-4</v>
      </c>
      <c r="L5">
        <f t="shared" si="3"/>
        <v>1.6243307348118803E-2</v>
      </c>
    </row>
    <row r="6" spans="1:13">
      <c r="A6" t="s">
        <v>66</v>
      </c>
      <c r="B6">
        <v>1.2577356997979574</v>
      </c>
      <c r="C6">
        <v>1.1493311413051863</v>
      </c>
      <c r="D6">
        <v>1.3387587478827845</v>
      </c>
      <c r="E6">
        <v>1.0829957898489146</v>
      </c>
    </row>
    <row r="7" spans="1:13">
      <c r="A7" t="s">
        <v>67</v>
      </c>
      <c r="B7">
        <v>0.90269599300541425</v>
      </c>
      <c r="C7">
        <v>0.9076857735703886</v>
      </c>
      <c r="D7">
        <v>0.96787585194404391</v>
      </c>
      <c r="E7">
        <v>1.0829957898489146</v>
      </c>
      <c r="I7" t="s">
        <v>43</v>
      </c>
      <c r="J7" t="s">
        <v>44</v>
      </c>
      <c r="K7" t="s">
        <v>45</v>
      </c>
      <c r="L7" t="s">
        <v>46</v>
      </c>
      <c r="M7" t="s">
        <v>48</v>
      </c>
    </row>
    <row r="8" spans="1:13">
      <c r="A8" t="s">
        <v>68</v>
      </c>
      <c r="B8">
        <v>1.1476131855357929</v>
      </c>
      <c r="C8">
        <v>1.1960457589285713</v>
      </c>
      <c r="D8">
        <v>1.1867341095182795</v>
      </c>
      <c r="E8">
        <v>1.0829957898489146</v>
      </c>
      <c r="H8" t="s">
        <v>49</v>
      </c>
      <c r="I8">
        <v>0</v>
      </c>
      <c r="J8">
        <v>0</v>
      </c>
      <c r="K8">
        <v>1</v>
      </c>
      <c r="L8">
        <v>0</v>
      </c>
      <c r="M8">
        <f>SUM(I8:L8)</f>
        <v>1</v>
      </c>
    </row>
    <row r="9" spans="1:13">
      <c r="A9" t="s">
        <v>69</v>
      </c>
      <c r="B9">
        <v>1.1727104194507048</v>
      </c>
      <c r="C9">
        <v>1.2026678078900173</v>
      </c>
      <c r="D9">
        <v>1.1987436070461048</v>
      </c>
      <c r="E9">
        <v>1.0829957898489146</v>
      </c>
      <c r="H9" t="s">
        <v>50</v>
      </c>
      <c r="I9">
        <f>'SP500'!$G$2</f>
        <v>1.0889986277852861</v>
      </c>
      <c r="J9">
        <f>'Dow Jones'!$G$2</f>
        <v>1.0830711322603899</v>
      </c>
      <c r="K9">
        <f>NASDAQ!$G$2</f>
        <v>1.1191657621872906</v>
      </c>
      <c r="L9">
        <f>VTI!$G$2</f>
        <v>1.0829957898489146</v>
      </c>
    </row>
    <row r="10" spans="1:13">
      <c r="A10" t="s">
        <v>70</v>
      </c>
      <c r="B10">
        <v>1.0140060202508105</v>
      </c>
      <c r="C10">
        <v>0.96260243770136467</v>
      </c>
      <c r="D10">
        <v>0.88693467584384744</v>
      </c>
      <c r="E10">
        <v>1.0829957898489146</v>
      </c>
    </row>
    <row r="11" spans="1:13">
      <c r="A11" t="s">
        <v>71</v>
      </c>
      <c r="B11">
        <v>1.2633340817961893</v>
      </c>
      <c r="C11">
        <v>1.2765833691093398</v>
      </c>
      <c r="D11">
        <v>1.3148522293454621</v>
      </c>
      <c r="E11">
        <v>1.0829957898489146</v>
      </c>
      <c r="H11" t="s">
        <v>51</v>
      </c>
      <c r="I11">
        <f>SUMPRODUCT($I$8:$L$8, $I$9:$L$9)</f>
        <v>1.1191657621872906</v>
      </c>
    </row>
    <row r="12" spans="1:13">
      <c r="A12" t="s">
        <v>72</v>
      </c>
      <c r="B12">
        <v>1.1462040873159831</v>
      </c>
      <c r="C12">
        <v>1.2258270331114725</v>
      </c>
      <c r="D12">
        <v>1.0735610783178371</v>
      </c>
      <c r="E12">
        <v>1.0829957898489146</v>
      </c>
      <c r="H12" t="s">
        <v>52</v>
      </c>
      <c r="I12" cm="1">
        <f t="array" ref="I12">MMULT($I$8:$L$8, MMULT($I$2:$L$5, TRANSPOSE($I$8:$L$8)))</f>
        <v>8.5704142479017684E-2</v>
      </c>
    </row>
    <row r="13" spans="1:13">
      <c r="A13" t="s">
        <v>73</v>
      </c>
      <c r="B13">
        <v>1.0202750286956837</v>
      </c>
      <c r="C13">
        <v>1.0226166333432516</v>
      </c>
      <c r="D13">
        <v>0.94753443683080041</v>
      </c>
      <c r="E13">
        <v>1.0829957898489146</v>
      </c>
      <c r="H13" t="s">
        <v>53</v>
      </c>
      <c r="I13">
        <f>SQRT($I$12)</f>
        <v>0.29275269849997571</v>
      </c>
    </row>
    <row r="14" spans="1:13">
      <c r="A14" t="s">
        <v>74</v>
      </c>
      <c r="B14">
        <v>1.1240084149367933</v>
      </c>
      <c r="C14">
        <v>1.1184942039848547</v>
      </c>
      <c r="D14">
        <v>1.1540090586883025</v>
      </c>
      <c r="E14">
        <v>1.0829957898489146</v>
      </c>
    </row>
    <row r="15" spans="1:13">
      <c r="A15" t="s">
        <v>75</v>
      </c>
      <c r="B15">
        <v>1.2725046534031892</v>
      </c>
      <c r="C15">
        <v>1.2695923416737007</v>
      </c>
      <c r="D15">
        <v>1.1924488596515437</v>
      </c>
      <c r="E15">
        <v>1.0829957898489146</v>
      </c>
    </row>
    <row r="16" spans="1:13">
      <c r="A16" t="s">
        <v>76</v>
      </c>
      <c r="B16">
        <v>0.93440862174273065</v>
      </c>
      <c r="C16">
        <v>0.95658141755682546</v>
      </c>
      <c r="D16">
        <v>0.82189973136746775</v>
      </c>
      <c r="E16">
        <v>1.0829957898489146</v>
      </c>
    </row>
    <row r="17" spans="1:5">
      <c r="A17" t="s">
        <v>77</v>
      </c>
      <c r="B17">
        <v>1.2630670304526082</v>
      </c>
      <c r="C17">
        <v>1.2032039761682811</v>
      </c>
      <c r="D17">
        <v>1.5685929534599581</v>
      </c>
      <c r="E17">
        <v>1.0829957898489146</v>
      </c>
    </row>
    <row r="18" spans="1:5">
      <c r="A18" t="s">
        <v>78</v>
      </c>
      <c r="B18">
        <v>1.0446426317597504</v>
      </c>
      <c r="C18">
        <v>1.0417441219742336</v>
      </c>
      <c r="D18">
        <v>1.1545348794239803</v>
      </c>
      <c r="E18">
        <v>1.0829957898489146</v>
      </c>
    </row>
    <row r="19" spans="1:5">
      <c r="A19" t="s">
        <v>79</v>
      </c>
      <c r="B19">
        <v>1.0705515626329682</v>
      </c>
      <c r="C19">
        <v>1.1372205002948303</v>
      </c>
      <c r="D19">
        <v>1.1474997766236836</v>
      </c>
      <c r="E19">
        <v>1.0829957898489146</v>
      </c>
    </row>
    <row r="20" spans="1:5">
      <c r="A20" t="s">
        <v>80</v>
      </c>
      <c r="B20">
        <v>0.98460708970852551</v>
      </c>
      <c r="C20">
        <v>1.0214032832549251</v>
      </c>
      <c r="D20">
        <v>0.96802270055270356</v>
      </c>
      <c r="E20">
        <v>1.0829957898489146</v>
      </c>
    </row>
    <row r="21" spans="1:5">
      <c r="A21" t="s">
        <v>81</v>
      </c>
      <c r="B21">
        <v>1.3411065547708729</v>
      </c>
      <c r="C21">
        <v>1.3345156516679819</v>
      </c>
      <c r="D21">
        <v>1.3991834328142903</v>
      </c>
      <c r="E21">
        <v>1.0829957898489146</v>
      </c>
    </row>
    <row r="22" spans="1:5">
      <c r="A22" t="s">
        <v>82</v>
      </c>
      <c r="B22">
        <v>1.2026366617030333</v>
      </c>
      <c r="C22">
        <v>1.2601345323058644</v>
      </c>
      <c r="D22">
        <v>1.22706321776335</v>
      </c>
      <c r="E22">
        <v>1.0829957898489146</v>
      </c>
    </row>
    <row r="23" spans="1:5">
      <c r="A23" t="s">
        <v>83</v>
      </c>
      <c r="B23">
        <v>1.3100818174657083</v>
      </c>
      <c r="C23">
        <v>1.2264146485743337</v>
      </c>
      <c r="D23">
        <v>1.2163543371963124</v>
      </c>
      <c r="E23">
        <v>1.0829957898489146</v>
      </c>
    </row>
    <row r="24" spans="1:5">
      <c r="A24" t="s">
        <v>84</v>
      </c>
      <c r="B24">
        <v>1.2666858915596539</v>
      </c>
      <c r="C24">
        <v>1.160995292933918</v>
      </c>
      <c r="D24">
        <v>1.3963065402590349</v>
      </c>
      <c r="E24">
        <v>1.0829957898489146</v>
      </c>
    </row>
    <row r="25" spans="1:5">
      <c r="A25" t="s">
        <v>85</v>
      </c>
      <c r="B25">
        <v>1.195260466588784</v>
      </c>
      <c r="C25">
        <v>1.2522123460824031</v>
      </c>
      <c r="D25">
        <v>1.8558529328519455</v>
      </c>
      <c r="E25">
        <v>1.0829957898489146</v>
      </c>
    </row>
    <row r="26" spans="1:5">
      <c r="A26" t="s">
        <v>86</v>
      </c>
      <c r="B26">
        <v>0.89860815334141231</v>
      </c>
      <c r="C26">
        <v>0.93821921799230956</v>
      </c>
      <c r="D26">
        <v>0.6071102923980678</v>
      </c>
      <c r="E26" cm="1">
        <f t="array" ref="E26:E50">VTI!$D$3:$D$27</f>
        <v>0.89100539203523887</v>
      </c>
    </row>
    <row r="27" spans="1:5">
      <c r="A27" t="s">
        <v>87</v>
      </c>
      <c r="B27">
        <v>0.86957306827257164</v>
      </c>
      <c r="C27">
        <v>0.92905219170240538</v>
      </c>
      <c r="D27">
        <v>0.78946942708204559</v>
      </c>
      <c r="E27">
        <v>0.79039575226561953</v>
      </c>
    </row>
    <row r="28" spans="1:5">
      <c r="A28" t="s">
        <v>88</v>
      </c>
      <c r="B28">
        <v>0.76634036042896869</v>
      </c>
      <c r="C28">
        <v>0.83237338550241979</v>
      </c>
      <c r="D28">
        <v>0.68473646075083217</v>
      </c>
      <c r="E28">
        <v>1.3188328796126734</v>
      </c>
    </row>
    <row r="29" spans="1:5">
      <c r="A29" t="s">
        <v>89</v>
      </c>
      <c r="B29">
        <v>1.2638039993281969</v>
      </c>
      <c r="C29">
        <v>1.2532203583096782</v>
      </c>
      <c r="D29">
        <v>1.5000786070250185</v>
      </c>
      <c r="E29">
        <v>1.1261082194934351</v>
      </c>
    </row>
    <row r="30" spans="1:5">
      <c r="A30" t="s">
        <v>90</v>
      </c>
      <c r="B30">
        <v>1.0899345241094678</v>
      </c>
      <c r="C30">
        <v>1.0314810355061479</v>
      </c>
      <c r="D30">
        <v>1.0858902482858666</v>
      </c>
      <c r="E30">
        <v>1.0608390579808222</v>
      </c>
    </row>
    <row r="31" spans="1:5">
      <c r="A31" t="s">
        <v>91</v>
      </c>
      <c r="B31">
        <v>1.0300102265812772</v>
      </c>
      <c r="C31">
        <v>0.99392562366688308</v>
      </c>
      <c r="D31">
        <v>1.0137352111563258</v>
      </c>
      <c r="E31">
        <v>1.1562476584403765</v>
      </c>
    </row>
    <row r="32" spans="1:5">
      <c r="A32" t="s">
        <v>92</v>
      </c>
      <c r="B32">
        <v>1.136194317382603</v>
      </c>
      <c r="C32">
        <v>1.1628831532831816</v>
      </c>
      <c r="D32">
        <v>1.095210656138152</v>
      </c>
      <c r="E32">
        <v>1.0556622686722215</v>
      </c>
    </row>
    <row r="33" spans="1:5">
      <c r="A33" t="s">
        <v>93</v>
      </c>
      <c r="B33">
        <v>1.0352957306634816</v>
      </c>
      <c r="C33">
        <v>1.0643173179290248</v>
      </c>
      <c r="D33">
        <v>1.0981207169331755</v>
      </c>
      <c r="E33">
        <v>0.63013868742158397</v>
      </c>
    </row>
    <row r="34" spans="1:5">
      <c r="A34" t="s">
        <v>94</v>
      </c>
      <c r="B34">
        <v>0.61514206939093397</v>
      </c>
      <c r="C34">
        <v>0.66163001158420109</v>
      </c>
      <c r="D34">
        <v>0.59459408956713622</v>
      </c>
      <c r="E34">
        <v>1.2880887012533915</v>
      </c>
    </row>
    <row r="35" spans="1:5">
      <c r="A35" t="s">
        <v>95</v>
      </c>
      <c r="B35">
        <v>1.2345419048833988</v>
      </c>
      <c r="C35">
        <v>1.1881879015998957</v>
      </c>
      <c r="D35">
        <v>1.4388755192920877</v>
      </c>
      <c r="E35">
        <v>1.1725096077747135</v>
      </c>
    </row>
    <row r="36" spans="1:5">
      <c r="A36" t="s">
        <v>96</v>
      </c>
      <c r="B36">
        <v>1.1278271385376026</v>
      </c>
      <c r="C36">
        <v>1.1102320675105486</v>
      </c>
      <c r="D36">
        <v>1.1691030700296241</v>
      </c>
      <c r="E36">
        <v>1.0108586289086376</v>
      </c>
    </row>
    <row r="37" spans="1:5">
      <c r="A37" t="s">
        <v>97</v>
      </c>
      <c r="B37">
        <v>0.99996816333606309</v>
      </c>
      <c r="C37">
        <v>1.0552882409306845</v>
      </c>
      <c r="D37">
        <v>0.98201185405400038</v>
      </c>
      <c r="E37">
        <v>1.1638483797155996</v>
      </c>
    </row>
    <row r="38" spans="1:5">
      <c r="A38" t="s">
        <v>98</v>
      </c>
      <c r="B38">
        <v>1.1340569092662172</v>
      </c>
      <c r="C38">
        <v>1.0725592610941153</v>
      </c>
      <c r="D38">
        <v>1.1590542283379113</v>
      </c>
      <c r="E38">
        <v>1.3351514632846531</v>
      </c>
    </row>
    <row r="39" spans="1:5">
      <c r="A39" t="s">
        <v>99</v>
      </c>
      <c r="B39">
        <v>1.2960124957332417</v>
      </c>
      <c r="C39">
        <v>1.2650010083020595</v>
      </c>
      <c r="D39">
        <v>1.383201191664271</v>
      </c>
      <c r="E39">
        <v>1.1255448811683544</v>
      </c>
    </row>
    <row r="40" spans="1:5">
      <c r="A40" t="s">
        <v>100</v>
      </c>
      <c r="B40">
        <v>1.1139063378674825</v>
      </c>
      <c r="C40">
        <v>1.0751899020533104</v>
      </c>
      <c r="D40">
        <v>1.1339513770485976</v>
      </c>
      <c r="E40">
        <v>1.003724698836485</v>
      </c>
    </row>
    <row r="41" spans="1:5">
      <c r="A41" t="s">
        <v>101</v>
      </c>
      <c r="B41">
        <v>0.99273400279417645</v>
      </c>
      <c r="C41">
        <v>0.97766383973045867</v>
      </c>
      <c r="D41">
        <v>1.057296768985394</v>
      </c>
      <c r="E41">
        <v>1.1266888668605712</v>
      </c>
    </row>
    <row r="42" spans="1:5">
      <c r="A42" t="s">
        <v>102</v>
      </c>
      <c r="B42">
        <v>1.0953502266728365</v>
      </c>
      <c r="C42">
        <v>1.1341520579268294</v>
      </c>
      <c r="D42">
        <v>1.0750307942057746</v>
      </c>
      <c r="E42">
        <v>1.2116424704127855</v>
      </c>
    </row>
    <row r="43" spans="1:5">
      <c r="A43" t="s">
        <v>103</v>
      </c>
      <c r="B43">
        <v>1.1941996552328771</v>
      </c>
      <c r="C43">
        <v>1.250807065231625</v>
      </c>
      <c r="D43">
        <v>1.2824142851052598</v>
      </c>
      <c r="E43">
        <v>0.94816689669827126</v>
      </c>
    </row>
    <row r="44" spans="1:5">
      <c r="A44" t="s">
        <v>104</v>
      </c>
      <c r="B44">
        <v>0.93762740150379498</v>
      </c>
      <c r="C44">
        <v>0.94369966411798778</v>
      </c>
      <c r="D44">
        <v>0.96116250910745493</v>
      </c>
      <c r="E44">
        <v>1.3079114161169694</v>
      </c>
    </row>
    <row r="45" spans="1:5">
      <c r="A45" t="s">
        <v>105</v>
      </c>
      <c r="B45">
        <v>1.2887807022515825</v>
      </c>
      <c r="C45">
        <v>1.1138741995766799</v>
      </c>
      <c r="D45">
        <v>1.3522564081544166</v>
      </c>
      <c r="E45">
        <v>1.2098420912229453</v>
      </c>
    </row>
    <row r="46" spans="1:5">
      <c r="A46" t="s">
        <v>54</v>
      </c>
      <c r="B46">
        <v>1.162589230557062</v>
      </c>
      <c r="C46">
        <v>1.1779024526680697</v>
      </c>
      <c r="D46">
        <v>1.4364042567965709</v>
      </c>
      <c r="E46">
        <v>1.2571622533571494</v>
      </c>
    </row>
    <row r="47" spans="1:5">
      <c r="A47" t="s">
        <v>55</v>
      </c>
      <c r="B47">
        <v>1.2689273866137141</v>
      </c>
      <c r="C47">
        <v>1.1872739706026498</v>
      </c>
      <c r="D47">
        <v>1.2138911782362838</v>
      </c>
      <c r="E47">
        <v>0.80479929685582463</v>
      </c>
    </row>
    <row r="48" spans="1:5">
      <c r="A48" t="s">
        <v>106</v>
      </c>
      <c r="B48">
        <v>0.80557172796570731</v>
      </c>
      <c r="C48">
        <v>0.93266058270774688</v>
      </c>
      <c r="D48">
        <v>0.66899972653700279</v>
      </c>
      <c r="E48">
        <v>1.2598817263344231</v>
      </c>
    </row>
    <row r="49" spans="1:5">
      <c r="A49" t="s">
        <v>107</v>
      </c>
      <c r="B49">
        <v>1.2423050079762989</v>
      </c>
      <c r="C49">
        <v>1.1120712138865834</v>
      </c>
      <c r="D49">
        <v>1.4342308910998989</v>
      </c>
      <c r="E49">
        <v>1.2374316310163815</v>
      </c>
    </row>
    <row r="50" spans="1:5">
      <c r="A50" t="s">
        <v>56</v>
      </c>
      <c r="B50">
        <v>1.2330900234342401</v>
      </c>
      <c r="C50">
        <v>1.1288070907737267</v>
      </c>
      <c r="D50">
        <v>1.2864125854773165</v>
      </c>
      <c r="E50">
        <v>0.99324339950019147</v>
      </c>
    </row>
    <row r="51" spans="1:5">
      <c r="B51">
        <v>0</v>
      </c>
      <c r="C51">
        <v>0</v>
      </c>
      <c r="D51">
        <v>0</v>
      </c>
    </row>
  </sheetData>
  <autoFilter ref="A1:A1257" xr:uid="{0EE0F27C-AF8F-BE4D-A4D9-10099277BE5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FED-1A96-AD4F-8A3A-FDED2013EFEA}">
  <dimension ref="A1:G51"/>
  <sheetViews>
    <sheetView workbookViewId="0">
      <selection activeCell="A3" sqref="A3:A51"/>
    </sheetView>
  </sheetViews>
  <sheetFormatPr baseColWidth="10" defaultRowHeight="16"/>
  <cols>
    <col min="1" max="1" width="23.33203125" bestFit="1" customWidth="1"/>
    <col min="2" max="2" width="12.1640625" bestFit="1" customWidth="1"/>
  </cols>
  <sheetData>
    <row r="1" spans="1:7">
      <c r="A1" t="s">
        <v>42</v>
      </c>
      <c r="B1" t="s">
        <v>57</v>
      </c>
      <c r="D1" t="s">
        <v>50</v>
      </c>
      <c r="F1" s="1"/>
      <c r="G1" s="1" t="s">
        <v>58</v>
      </c>
    </row>
    <row r="2" spans="1:7">
      <c r="A2" t="s">
        <v>61</v>
      </c>
      <c r="B2">
        <v>90.190002441406193</v>
      </c>
      <c r="D2" t="e">
        <f>1 + (($B2 - $B1)/$B1)</f>
        <v>#VALUE!</v>
      </c>
      <c r="F2" s="1" t="s">
        <v>59</v>
      </c>
      <c r="G2" s="1">
        <f>GEOMEAN(D3:D51)</f>
        <v>1.0889986277852861</v>
      </c>
    </row>
    <row r="3" spans="1:7">
      <c r="A3" t="s">
        <v>62</v>
      </c>
      <c r="B3">
        <v>107.459999084472</v>
      </c>
      <c r="D3">
        <f t="shared" ref="D3:D51" si="0">1 + (($B3 - $B2)/$B2)</f>
        <v>1.1914846011262237</v>
      </c>
      <c r="F3" s="1" t="s">
        <v>60</v>
      </c>
      <c r="G3" s="1">
        <f>AVERAGE(D3:D51)</f>
        <v>1.101565312197528</v>
      </c>
    </row>
    <row r="4" spans="1:7">
      <c r="A4" t="s">
        <v>63</v>
      </c>
      <c r="B4">
        <v>95.099998474121094</v>
      </c>
      <c r="D4">
        <f t="shared" si="0"/>
        <v>0.88498045118504998</v>
      </c>
    </row>
    <row r="5" spans="1:7">
      <c r="A5" t="s">
        <v>64</v>
      </c>
      <c r="B5">
        <v>96.110000610351506</v>
      </c>
      <c r="D5">
        <f t="shared" si="0"/>
        <v>1.0106204222127855</v>
      </c>
    </row>
    <row r="6" spans="1:7">
      <c r="A6" t="s">
        <v>65</v>
      </c>
      <c r="B6">
        <v>107.94000244140599</v>
      </c>
      <c r="D6">
        <f t="shared" si="0"/>
        <v>1.1230881464564297</v>
      </c>
    </row>
    <row r="7" spans="1:7">
      <c r="A7" t="s">
        <v>66</v>
      </c>
      <c r="B7">
        <v>135.759994506835</v>
      </c>
      <c r="D7">
        <f t="shared" si="0"/>
        <v>1.2577356997979574</v>
      </c>
    </row>
    <row r="8" spans="1:7">
      <c r="A8" t="s">
        <v>67</v>
      </c>
      <c r="B8">
        <v>122.550003051757</v>
      </c>
      <c r="D8">
        <f t="shared" si="0"/>
        <v>0.90269599300541425</v>
      </c>
    </row>
    <row r="9" spans="1:7">
      <c r="A9" t="s">
        <v>68</v>
      </c>
      <c r="B9">
        <v>140.63999938964801</v>
      </c>
      <c r="D9">
        <f t="shared" si="0"/>
        <v>1.1476131855357929</v>
      </c>
    </row>
    <row r="10" spans="1:7">
      <c r="A10" t="s">
        <v>69</v>
      </c>
      <c r="B10">
        <v>164.92999267578099</v>
      </c>
      <c r="D10">
        <f t="shared" si="0"/>
        <v>1.1727104194507048</v>
      </c>
    </row>
    <row r="11" spans="1:7">
      <c r="A11" t="s">
        <v>70</v>
      </c>
      <c r="B11">
        <v>167.24000549316401</v>
      </c>
      <c r="D11">
        <f t="shared" si="0"/>
        <v>1.0140060202508105</v>
      </c>
    </row>
    <row r="12" spans="1:7">
      <c r="A12" t="s">
        <v>71</v>
      </c>
      <c r="B12">
        <v>211.27999877929599</v>
      </c>
      <c r="D12">
        <f t="shared" si="0"/>
        <v>1.2633340817961893</v>
      </c>
    </row>
    <row r="13" spans="1:7">
      <c r="A13" t="s">
        <v>72</v>
      </c>
      <c r="B13">
        <v>242.169998168945</v>
      </c>
      <c r="D13">
        <f t="shared" si="0"/>
        <v>1.1462040873159831</v>
      </c>
    </row>
    <row r="14" spans="1:7">
      <c r="A14" t="s">
        <v>73</v>
      </c>
      <c r="B14">
        <v>247.08000183105401</v>
      </c>
      <c r="D14">
        <f t="shared" si="0"/>
        <v>1.0202750286956837</v>
      </c>
    </row>
    <row r="15" spans="1:7">
      <c r="A15" t="s">
        <v>74</v>
      </c>
      <c r="B15">
        <v>277.72000122070301</v>
      </c>
      <c r="D15">
        <f t="shared" si="0"/>
        <v>1.1240084149367933</v>
      </c>
    </row>
    <row r="16" spans="1:7">
      <c r="A16" t="s">
        <v>75</v>
      </c>
      <c r="B16">
        <v>353.39999389648398</v>
      </c>
      <c r="D16">
        <f t="shared" si="0"/>
        <v>1.2725046534031892</v>
      </c>
    </row>
    <row r="17" spans="1:4">
      <c r="A17" t="s">
        <v>76</v>
      </c>
      <c r="B17">
        <v>330.22000122070301</v>
      </c>
      <c r="D17">
        <f t="shared" si="0"/>
        <v>0.93440862174273065</v>
      </c>
    </row>
    <row r="18" spans="1:4">
      <c r="A18" t="s">
        <v>77</v>
      </c>
      <c r="B18">
        <v>417.08999633789</v>
      </c>
      <c r="D18">
        <f t="shared" si="0"/>
        <v>1.2630670304526082</v>
      </c>
    </row>
    <row r="19" spans="1:4">
      <c r="A19" t="s">
        <v>78</v>
      </c>
      <c r="B19">
        <v>435.70999145507801</v>
      </c>
      <c r="D19">
        <f t="shared" si="0"/>
        <v>1.0446426317597504</v>
      </c>
    </row>
    <row r="20" spans="1:4">
      <c r="A20" t="s">
        <v>79</v>
      </c>
      <c r="B20">
        <v>466.45001220703102</v>
      </c>
      <c r="D20">
        <f t="shared" si="0"/>
        <v>1.0705515626329682</v>
      </c>
    </row>
    <row r="21" spans="1:4">
      <c r="A21" t="s">
        <v>80</v>
      </c>
      <c r="B21">
        <v>459.26998901367102</v>
      </c>
      <c r="D21">
        <f t="shared" si="0"/>
        <v>0.98460708970852551</v>
      </c>
    </row>
    <row r="22" spans="1:4">
      <c r="A22" t="s">
        <v>81</v>
      </c>
      <c r="B22">
        <v>615.92999267578102</v>
      </c>
      <c r="D22">
        <f t="shared" si="0"/>
        <v>1.3411065547708729</v>
      </c>
    </row>
    <row r="23" spans="1:4">
      <c r="A23" t="s">
        <v>82</v>
      </c>
      <c r="B23">
        <v>740.739990234375</v>
      </c>
      <c r="D23">
        <f t="shared" si="0"/>
        <v>1.2026366617030333</v>
      </c>
    </row>
    <row r="24" spans="1:4">
      <c r="A24" t="s">
        <v>83</v>
      </c>
      <c r="B24">
        <v>970.42999267578102</v>
      </c>
      <c r="D24">
        <f t="shared" si="0"/>
        <v>1.3100818174657083</v>
      </c>
    </row>
    <row r="25" spans="1:4">
      <c r="A25" t="s">
        <v>84</v>
      </c>
      <c r="B25">
        <v>1229.22998046875</v>
      </c>
      <c r="D25">
        <f t="shared" si="0"/>
        <v>1.2666858915596539</v>
      </c>
    </row>
    <row r="26" spans="1:4">
      <c r="A26" t="s">
        <v>85</v>
      </c>
      <c r="B26">
        <v>1469.25</v>
      </c>
      <c r="D26">
        <f t="shared" si="0"/>
        <v>1.195260466588784</v>
      </c>
    </row>
    <row r="27" spans="1:4">
      <c r="A27" t="s">
        <v>86</v>
      </c>
      <c r="B27">
        <v>1320.28002929687</v>
      </c>
      <c r="D27">
        <f t="shared" si="0"/>
        <v>0.89860815334141231</v>
      </c>
    </row>
    <row r="28" spans="1:4">
      <c r="A28" t="s">
        <v>87</v>
      </c>
      <c r="B28">
        <v>1148.07995605468</v>
      </c>
      <c r="D28">
        <f t="shared" si="0"/>
        <v>0.86957306827257164</v>
      </c>
    </row>
    <row r="29" spans="1:4">
      <c r="A29" t="s">
        <v>88</v>
      </c>
      <c r="B29">
        <v>879.82000732421795</v>
      </c>
      <c r="D29">
        <f t="shared" si="0"/>
        <v>0.76634036042896869</v>
      </c>
    </row>
    <row r="30" spans="1:4">
      <c r="A30" t="s">
        <v>89</v>
      </c>
      <c r="B30">
        <v>1111.92004394531</v>
      </c>
      <c r="D30">
        <f t="shared" si="0"/>
        <v>1.2638039993281969</v>
      </c>
    </row>
    <row r="31" spans="1:4">
      <c r="A31" t="s">
        <v>90</v>
      </c>
      <c r="B31">
        <v>1211.92004394531</v>
      </c>
      <c r="D31">
        <f t="shared" si="0"/>
        <v>1.0899345241094678</v>
      </c>
    </row>
    <row r="32" spans="1:4">
      <c r="A32" t="s">
        <v>91</v>
      </c>
      <c r="B32">
        <v>1248.2900390625</v>
      </c>
      <c r="D32">
        <f t="shared" si="0"/>
        <v>1.0300102265812772</v>
      </c>
    </row>
    <row r="33" spans="1:4">
      <c r="A33" t="s">
        <v>92</v>
      </c>
      <c r="B33">
        <v>1418.30004882812</v>
      </c>
      <c r="D33">
        <f t="shared" si="0"/>
        <v>1.136194317382603</v>
      </c>
    </row>
    <row r="34" spans="1:4">
      <c r="A34" t="s">
        <v>93</v>
      </c>
      <c r="B34">
        <v>1468.35998535156</v>
      </c>
      <c r="D34">
        <f t="shared" si="0"/>
        <v>1.0352957306634816</v>
      </c>
    </row>
    <row r="35" spans="1:4">
      <c r="A35" t="s">
        <v>94</v>
      </c>
      <c r="B35">
        <v>903.25</v>
      </c>
      <c r="D35">
        <f t="shared" si="0"/>
        <v>0.61514206939093397</v>
      </c>
    </row>
    <row r="36" spans="1:4">
      <c r="A36" t="s">
        <v>95</v>
      </c>
      <c r="B36">
        <v>1115.09997558593</v>
      </c>
      <c r="D36">
        <f t="shared" si="0"/>
        <v>1.2345419048833988</v>
      </c>
    </row>
    <row r="37" spans="1:4">
      <c r="A37" t="s">
        <v>96</v>
      </c>
      <c r="B37">
        <v>1257.64001464843</v>
      </c>
      <c r="D37">
        <f t="shared" si="0"/>
        <v>1.1278271385376026</v>
      </c>
    </row>
    <row r="38" spans="1:4">
      <c r="A38" t="s">
        <v>97</v>
      </c>
      <c r="B38">
        <v>1257.59997558593</v>
      </c>
      <c r="D38">
        <f t="shared" si="0"/>
        <v>0.99996816333606309</v>
      </c>
    </row>
    <row r="39" spans="1:4">
      <c r="A39" t="s">
        <v>98</v>
      </c>
      <c r="B39">
        <v>1426.18994140625</v>
      </c>
      <c r="D39">
        <f t="shared" si="0"/>
        <v>1.1340569092662172</v>
      </c>
    </row>
    <row r="40" spans="1:4">
      <c r="A40" t="s">
        <v>99</v>
      </c>
      <c r="B40">
        <v>1848.35998535156</v>
      </c>
      <c r="D40">
        <f t="shared" si="0"/>
        <v>1.2960124957332417</v>
      </c>
    </row>
    <row r="41" spans="1:4">
      <c r="A41" t="s">
        <v>100</v>
      </c>
      <c r="B41">
        <v>2058.89990234375</v>
      </c>
      <c r="D41">
        <f t="shared" si="0"/>
        <v>1.1139063378674825</v>
      </c>
    </row>
    <row r="42" spans="1:4">
      <c r="A42" t="s">
        <v>101</v>
      </c>
      <c r="B42">
        <v>2043.93994140625</v>
      </c>
      <c r="D42">
        <f t="shared" si="0"/>
        <v>0.99273400279417645</v>
      </c>
    </row>
    <row r="43" spans="1:4">
      <c r="A43" t="s">
        <v>102</v>
      </c>
      <c r="B43">
        <v>2238.830078125</v>
      </c>
      <c r="D43">
        <f t="shared" si="0"/>
        <v>1.0953502266728365</v>
      </c>
    </row>
    <row r="44" spans="1:4">
      <c r="A44" t="s">
        <v>103</v>
      </c>
      <c r="B44">
        <v>2673.61010742187</v>
      </c>
      <c r="D44">
        <f t="shared" si="0"/>
        <v>1.1941996552328771</v>
      </c>
    </row>
    <row r="45" spans="1:4">
      <c r="A45" t="s">
        <v>104</v>
      </c>
      <c r="B45">
        <v>2506.85009765625</v>
      </c>
      <c r="D45">
        <f t="shared" si="0"/>
        <v>0.93762740150379498</v>
      </c>
    </row>
    <row r="46" spans="1:4">
      <c r="A46" t="s">
        <v>105</v>
      </c>
      <c r="B46">
        <v>3230.78002929687</v>
      </c>
      <c r="D46">
        <f t="shared" si="0"/>
        <v>1.2887807022515825</v>
      </c>
    </row>
    <row r="47" spans="1:4">
      <c r="A47" t="s">
        <v>54</v>
      </c>
      <c r="B47">
        <v>3756.07006835937</v>
      </c>
      <c r="D47">
        <f t="shared" si="0"/>
        <v>1.162589230557062</v>
      </c>
    </row>
    <row r="48" spans="1:4">
      <c r="A48" t="s">
        <v>55</v>
      </c>
      <c r="B48">
        <v>4766.18017578125</v>
      </c>
      <c r="D48">
        <f t="shared" si="0"/>
        <v>1.2689273866137141</v>
      </c>
    </row>
    <row r="49" spans="1:4">
      <c r="A49" t="s">
        <v>106</v>
      </c>
      <c r="B49">
        <v>3839.5</v>
      </c>
      <c r="D49">
        <f t="shared" si="0"/>
        <v>0.80557172796570731</v>
      </c>
    </row>
    <row r="50" spans="1:4">
      <c r="A50" t="s">
        <v>107</v>
      </c>
      <c r="B50">
        <v>4769.830078125</v>
      </c>
      <c r="D50">
        <f t="shared" si="0"/>
        <v>1.2423050079762989</v>
      </c>
    </row>
    <row r="51" spans="1:4">
      <c r="A51" t="s">
        <v>56</v>
      </c>
      <c r="B51">
        <v>5881.6298828125</v>
      </c>
      <c r="D51">
        <f t="shared" si="0"/>
        <v>1.2330900234342401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EF50-44A8-BB47-987A-A423DAF3DBAC}">
  <dimension ref="A1:G51"/>
  <sheetViews>
    <sheetView workbookViewId="0">
      <selection activeCell="D1" sqref="D1:G1048576"/>
    </sheetView>
  </sheetViews>
  <sheetFormatPr baseColWidth="10" defaultRowHeight="16"/>
  <cols>
    <col min="1" max="1" width="23.33203125" bestFit="1" customWidth="1"/>
    <col min="2" max="2" width="12.1640625" bestFit="1" customWidth="1"/>
  </cols>
  <sheetData>
    <row r="1" spans="1:7">
      <c r="A1" t="s">
        <v>42</v>
      </c>
      <c r="B1" t="s">
        <v>57</v>
      </c>
      <c r="D1" t="s">
        <v>50</v>
      </c>
      <c r="F1" s="1"/>
      <c r="G1" s="1" t="s">
        <v>58</v>
      </c>
    </row>
    <row r="2" spans="1:7">
      <c r="A2" t="s">
        <v>61</v>
      </c>
      <c r="B2">
        <v>852.40997314453102</v>
      </c>
      <c r="D2" t="e">
        <f>1 + (($B2 - $B1)/$B1)</f>
        <v>#VALUE!</v>
      </c>
      <c r="F2" s="1" t="s">
        <v>59</v>
      </c>
      <c r="G2" s="1">
        <f>GEOMEAN(D3:D51)</f>
        <v>1.0830711322603899</v>
      </c>
    </row>
    <row r="3" spans="1:7">
      <c r="A3" t="s">
        <v>62</v>
      </c>
      <c r="B3">
        <v>1004.65002441406</v>
      </c>
      <c r="D3">
        <f>1 + (($B3 - $B2)/$B2)</f>
        <v>1.1785995660138948</v>
      </c>
      <c r="F3" s="1" t="s">
        <v>60</v>
      </c>
      <c r="G3" s="1">
        <f>AVERAGE(D3:D51)</f>
        <v>1.0925447747873958</v>
      </c>
    </row>
    <row r="4" spans="1:7">
      <c r="A4" t="s">
        <v>63</v>
      </c>
      <c r="B4">
        <v>831.16998291015602</v>
      </c>
      <c r="D4">
        <f t="shared" ref="D4:D51" si="0">1 + (($B4 - $B3)/$B3)</f>
        <v>0.82732291117488166</v>
      </c>
    </row>
    <row r="5" spans="1:7">
      <c r="A5" t="s">
        <v>64</v>
      </c>
      <c r="B5">
        <v>805.010009765625</v>
      </c>
      <c r="D5">
        <f t="shared" si="0"/>
        <v>0.9685263259232032</v>
      </c>
    </row>
    <row r="6" spans="1:7">
      <c r="A6" t="s">
        <v>65</v>
      </c>
      <c r="B6">
        <v>838.739990234375</v>
      </c>
      <c r="D6">
        <f t="shared" si="0"/>
        <v>1.0419000758494548</v>
      </c>
    </row>
    <row r="7" spans="1:7">
      <c r="A7" t="s">
        <v>66</v>
      </c>
      <c r="B7">
        <v>963.989990234375</v>
      </c>
      <c r="D7">
        <f t="shared" si="0"/>
        <v>1.1493311413051863</v>
      </c>
    </row>
    <row r="8" spans="1:7">
      <c r="A8" t="s">
        <v>67</v>
      </c>
      <c r="B8">
        <v>875</v>
      </c>
      <c r="D8">
        <f t="shared" si="0"/>
        <v>0.9076857735703886</v>
      </c>
    </row>
    <row r="9" spans="1:7">
      <c r="A9" t="s">
        <v>68</v>
      </c>
      <c r="B9">
        <v>1046.5400390625</v>
      </c>
      <c r="D9">
        <f t="shared" si="0"/>
        <v>1.1960457589285713</v>
      </c>
    </row>
    <row r="10" spans="1:7">
      <c r="A10" t="s">
        <v>69</v>
      </c>
      <c r="B10">
        <v>1258.64001464843</v>
      </c>
      <c r="D10">
        <f t="shared" si="0"/>
        <v>1.2026678078900173</v>
      </c>
    </row>
    <row r="11" spans="1:7">
      <c r="A11" t="s">
        <v>70</v>
      </c>
      <c r="B11">
        <v>1211.56994628906</v>
      </c>
      <c r="D11">
        <f t="shared" si="0"/>
        <v>0.96260243770136467</v>
      </c>
    </row>
    <row r="12" spans="1:7">
      <c r="A12" t="s">
        <v>71</v>
      </c>
      <c r="B12">
        <v>1546.67004394531</v>
      </c>
      <c r="D12">
        <f t="shared" si="0"/>
        <v>1.2765833691093398</v>
      </c>
    </row>
    <row r="13" spans="1:7">
      <c r="A13" t="s">
        <v>72</v>
      </c>
      <c r="B13">
        <v>1895.94995117187</v>
      </c>
      <c r="D13">
        <f t="shared" si="0"/>
        <v>1.2258270331114725</v>
      </c>
    </row>
    <row r="14" spans="1:7">
      <c r="A14" t="s">
        <v>73</v>
      </c>
      <c r="B14">
        <v>1938.82995605468</v>
      </c>
      <c r="D14">
        <f t="shared" si="0"/>
        <v>1.0226166333432516</v>
      </c>
    </row>
    <row r="15" spans="1:7">
      <c r="A15" t="s">
        <v>74</v>
      </c>
      <c r="B15">
        <v>2168.57006835937</v>
      </c>
      <c r="D15">
        <f t="shared" si="0"/>
        <v>1.1184942039848547</v>
      </c>
    </row>
    <row r="16" spans="1:7">
      <c r="A16" t="s">
        <v>75</v>
      </c>
      <c r="B16">
        <v>2753.19995117187</v>
      </c>
      <c r="D16">
        <f t="shared" si="0"/>
        <v>1.2695923416737007</v>
      </c>
    </row>
    <row r="17" spans="1:4">
      <c r="A17" t="s">
        <v>76</v>
      </c>
      <c r="B17">
        <v>2633.65991210937</v>
      </c>
      <c r="D17">
        <f t="shared" si="0"/>
        <v>0.95658141755682546</v>
      </c>
    </row>
    <row r="18" spans="1:4">
      <c r="A18" t="s">
        <v>77</v>
      </c>
      <c r="B18">
        <v>3168.830078125</v>
      </c>
      <c r="D18">
        <f t="shared" si="0"/>
        <v>1.2032039761682811</v>
      </c>
    </row>
    <row r="19" spans="1:4">
      <c r="A19" t="s">
        <v>78</v>
      </c>
      <c r="B19">
        <v>3301.11010742187</v>
      </c>
      <c r="D19">
        <f t="shared" si="0"/>
        <v>1.0417441219742336</v>
      </c>
    </row>
    <row r="20" spans="1:4">
      <c r="A20" t="s">
        <v>79</v>
      </c>
      <c r="B20">
        <v>3754.09008789062</v>
      </c>
      <c r="D20">
        <f t="shared" si="0"/>
        <v>1.1372205002948303</v>
      </c>
    </row>
    <row r="21" spans="1:4">
      <c r="A21" t="s">
        <v>80</v>
      </c>
      <c r="B21">
        <v>3834.43994140625</v>
      </c>
      <c r="D21">
        <f t="shared" si="0"/>
        <v>1.0214032832549251</v>
      </c>
    </row>
    <row r="22" spans="1:4">
      <c r="A22" t="s">
        <v>81</v>
      </c>
      <c r="B22">
        <v>5117.1201171875</v>
      </c>
      <c r="D22">
        <f t="shared" si="0"/>
        <v>1.3345156516679819</v>
      </c>
    </row>
    <row r="23" spans="1:4">
      <c r="A23" t="s">
        <v>82</v>
      </c>
      <c r="B23">
        <v>6448.259765625</v>
      </c>
      <c r="D23">
        <f t="shared" si="0"/>
        <v>1.2601345323058644</v>
      </c>
    </row>
    <row r="24" spans="1:4">
      <c r="A24" t="s">
        <v>83</v>
      </c>
      <c r="B24">
        <v>7908.240234375</v>
      </c>
      <c r="D24">
        <f t="shared" si="0"/>
        <v>1.2264146485743337</v>
      </c>
    </row>
    <row r="25" spans="1:4">
      <c r="A25" t="s">
        <v>84</v>
      </c>
      <c r="B25">
        <v>9181.4296875</v>
      </c>
      <c r="D25">
        <f t="shared" si="0"/>
        <v>1.160995292933918</v>
      </c>
    </row>
    <row r="26" spans="1:4">
      <c r="A26" t="s">
        <v>85</v>
      </c>
      <c r="B26">
        <v>11497.099609375</v>
      </c>
      <c r="D26">
        <f t="shared" si="0"/>
        <v>1.2522123460824031</v>
      </c>
    </row>
    <row r="27" spans="1:4">
      <c r="A27" t="s">
        <v>86</v>
      </c>
      <c r="B27">
        <v>10786.7998046875</v>
      </c>
      <c r="D27">
        <f t="shared" si="0"/>
        <v>0.93821921799230956</v>
      </c>
    </row>
    <row r="28" spans="1:4">
      <c r="A28" t="s">
        <v>87</v>
      </c>
      <c r="B28">
        <v>10021.5</v>
      </c>
      <c r="D28">
        <f t="shared" si="0"/>
        <v>0.92905219170240538</v>
      </c>
    </row>
    <row r="29" spans="1:4">
      <c r="A29" t="s">
        <v>88</v>
      </c>
      <c r="B29">
        <v>8341.6298828125</v>
      </c>
      <c r="D29">
        <f t="shared" si="0"/>
        <v>0.83237338550241979</v>
      </c>
    </row>
    <row r="30" spans="1:4">
      <c r="A30" t="s">
        <v>89</v>
      </c>
      <c r="B30">
        <v>10453.900390625</v>
      </c>
      <c r="D30">
        <f t="shared" si="0"/>
        <v>1.2532203583096782</v>
      </c>
    </row>
    <row r="31" spans="1:4">
      <c r="A31" t="s">
        <v>90</v>
      </c>
      <c r="B31">
        <v>10783</v>
      </c>
      <c r="D31">
        <f t="shared" si="0"/>
        <v>1.0314810355061479</v>
      </c>
    </row>
    <row r="32" spans="1:4">
      <c r="A32" t="s">
        <v>91</v>
      </c>
      <c r="B32">
        <v>10717.5</v>
      </c>
      <c r="D32">
        <f t="shared" si="0"/>
        <v>0.99392562366688308</v>
      </c>
    </row>
    <row r="33" spans="1:4">
      <c r="A33" t="s">
        <v>92</v>
      </c>
      <c r="B33">
        <v>12463.2001953125</v>
      </c>
      <c r="D33">
        <f t="shared" si="0"/>
        <v>1.1628831532831816</v>
      </c>
    </row>
    <row r="34" spans="1:4">
      <c r="A34" t="s">
        <v>93</v>
      </c>
      <c r="B34">
        <v>13264.7998046875</v>
      </c>
      <c r="D34">
        <f t="shared" si="0"/>
        <v>1.0643173179290248</v>
      </c>
    </row>
    <row r="35" spans="1:4">
      <c r="A35" t="s">
        <v>94</v>
      </c>
      <c r="B35">
        <v>8776.3896484375</v>
      </c>
      <c r="D35">
        <f t="shared" si="0"/>
        <v>0.66163001158420109</v>
      </c>
    </row>
    <row r="36" spans="1:4">
      <c r="A36" t="s">
        <v>95</v>
      </c>
      <c r="B36">
        <v>10428</v>
      </c>
      <c r="D36">
        <f t="shared" si="0"/>
        <v>1.1881879015998957</v>
      </c>
    </row>
    <row r="37" spans="1:4">
      <c r="A37" t="s">
        <v>96</v>
      </c>
      <c r="B37">
        <v>11577.5</v>
      </c>
      <c r="D37">
        <f t="shared" si="0"/>
        <v>1.1102320675105486</v>
      </c>
    </row>
    <row r="38" spans="1:4">
      <c r="A38" t="s">
        <v>97</v>
      </c>
      <c r="B38">
        <v>12217.599609375</v>
      </c>
      <c r="D38">
        <f t="shared" si="0"/>
        <v>1.0552882409306845</v>
      </c>
    </row>
    <row r="39" spans="1:4">
      <c r="A39" t="s">
        <v>98</v>
      </c>
      <c r="B39">
        <v>13104.099609375</v>
      </c>
      <c r="D39">
        <f t="shared" si="0"/>
        <v>1.0725592610941153</v>
      </c>
    </row>
    <row r="40" spans="1:4">
      <c r="A40" t="s">
        <v>99</v>
      </c>
      <c r="B40">
        <v>16576.69921875</v>
      </c>
      <c r="D40">
        <f t="shared" si="0"/>
        <v>1.2650010083020595</v>
      </c>
    </row>
    <row r="41" spans="1:4">
      <c r="A41" t="s">
        <v>100</v>
      </c>
      <c r="B41">
        <v>17823.099609375</v>
      </c>
      <c r="D41">
        <f t="shared" si="0"/>
        <v>1.0751899020533104</v>
      </c>
    </row>
    <row r="42" spans="1:4">
      <c r="A42" t="s">
        <v>101</v>
      </c>
      <c r="B42">
        <v>17425</v>
      </c>
      <c r="D42">
        <f t="shared" si="0"/>
        <v>0.97766383973045867</v>
      </c>
    </row>
    <row r="43" spans="1:4">
      <c r="A43" t="s">
        <v>102</v>
      </c>
      <c r="B43">
        <v>19762.599609375</v>
      </c>
      <c r="D43">
        <f t="shared" si="0"/>
        <v>1.1341520579268294</v>
      </c>
    </row>
    <row r="44" spans="1:4">
      <c r="A44" t="s">
        <v>103</v>
      </c>
      <c r="B44">
        <v>24719.19921875</v>
      </c>
      <c r="D44">
        <f t="shared" si="0"/>
        <v>1.250807065231625</v>
      </c>
    </row>
    <row r="45" spans="1:4">
      <c r="A45" t="s">
        <v>104</v>
      </c>
      <c r="B45">
        <v>23327.5</v>
      </c>
      <c r="D45">
        <f t="shared" si="0"/>
        <v>0.94369966411798778</v>
      </c>
    </row>
    <row r="46" spans="1:4">
      <c r="A46" t="s">
        <v>105</v>
      </c>
      <c r="B46">
        <v>25983.900390625</v>
      </c>
      <c r="D46">
        <f t="shared" si="0"/>
        <v>1.1138741995766799</v>
      </c>
    </row>
    <row r="47" spans="1:4">
      <c r="A47" t="s">
        <v>54</v>
      </c>
      <c r="B47">
        <v>30606.5</v>
      </c>
      <c r="D47">
        <f t="shared" si="0"/>
        <v>1.1779024526680697</v>
      </c>
    </row>
    <row r="48" spans="1:4">
      <c r="A48" t="s">
        <v>55</v>
      </c>
      <c r="B48">
        <v>36338.30078125</v>
      </c>
      <c r="D48">
        <f t="shared" si="0"/>
        <v>1.1872739706026498</v>
      </c>
    </row>
    <row r="49" spans="1:4">
      <c r="A49" t="s">
        <v>106</v>
      </c>
      <c r="B49">
        <v>33891.30078125</v>
      </c>
      <c r="D49">
        <f t="shared" si="0"/>
        <v>0.93266058270774688</v>
      </c>
    </row>
    <row r="50" spans="1:4">
      <c r="A50" t="s">
        <v>107</v>
      </c>
      <c r="B50">
        <v>37689.54</v>
      </c>
      <c r="D50">
        <f t="shared" si="0"/>
        <v>1.1120712138865834</v>
      </c>
    </row>
    <row r="51" spans="1:4">
      <c r="A51" t="s">
        <v>56</v>
      </c>
      <c r="B51">
        <v>42544.22</v>
      </c>
      <c r="D51">
        <f t="shared" si="0"/>
        <v>1.1288070907737267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CDCC-33D6-0341-9B93-3EA125FB4613}">
  <dimension ref="A1:G51"/>
  <sheetViews>
    <sheetView workbookViewId="0">
      <selection activeCell="G2" sqref="G2"/>
    </sheetView>
  </sheetViews>
  <sheetFormatPr baseColWidth="10" defaultRowHeight="16"/>
  <cols>
    <col min="1" max="1" width="23.33203125" bestFit="1" customWidth="1"/>
    <col min="2" max="2" width="12.1640625" bestFit="1" customWidth="1"/>
  </cols>
  <sheetData>
    <row r="1" spans="1:7">
      <c r="A1" t="s">
        <v>42</v>
      </c>
      <c r="B1" t="s">
        <v>57</v>
      </c>
      <c r="D1" t="s">
        <v>50</v>
      </c>
      <c r="F1" s="1"/>
      <c r="G1" s="1" t="s">
        <v>58</v>
      </c>
    </row>
    <row r="2" spans="1:7">
      <c r="A2" t="s">
        <v>61</v>
      </c>
      <c r="B2">
        <v>77.620002746582003</v>
      </c>
      <c r="D2" t="e">
        <f>1 + (($B2 - $B1)/$B1)</f>
        <v>#VALUE!</v>
      </c>
      <c r="F2" s="1" t="s">
        <v>59</v>
      </c>
      <c r="G2" s="1">
        <f>GEOMEAN(D3:D51)</f>
        <v>1.1191657621872906</v>
      </c>
    </row>
    <row r="3" spans="1:7">
      <c r="A3" t="s">
        <v>62</v>
      </c>
      <c r="B3">
        <v>97.879997253417898</v>
      </c>
      <c r="D3">
        <f>1 + (($B3 - $B2)/$B2)</f>
        <v>1.2610151222614849</v>
      </c>
      <c r="F3" s="1" t="s">
        <v>60</v>
      </c>
      <c r="G3" s="1">
        <f>AVERAGE(D3:D51)</f>
        <v>1.1481310703620202</v>
      </c>
    </row>
    <row r="4" spans="1:7">
      <c r="A4" t="s">
        <v>63</v>
      </c>
      <c r="B4">
        <v>105.050003051757</v>
      </c>
      <c r="D4">
        <f t="shared" ref="D4:D51" si="0">1 + (($B4 - $B3)/$B3)</f>
        <v>1.0732530241064011</v>
      </c>
    </row>
    <row r="5" spans="1:7">
      <c r="A5" t="s">
        <v>64</v>
      </c>
      <c r="B5">
        <v>117.980003356933</v>
      </c>
      <c r="D5">
        <f t="shared" si="0"/>
        <v>1.1230842449267282</v>
      </c>
    </row>
    <row r="6" spans="1:7">
      <c r="A6" t="s">
        <v>65</v>
      </c>
      <c r="B6">
        <v>151.13999938964801</v>
      </c>
      <c r="D6">
        <f t="shared" si="0"/>
        <v>1.28106454559417</v>
      </c>
    </row>
    <row r="7" spans="1:7">
      <c r="A7" t="s">
        <v>66</v>
      </c>
      <c r="B7">
        <v>202.33999633789</v>
      </c>
      <c r="D7">
        <f t="shared" si="0"/>
        <v>1.3387587478827845</v>
      </c>
    </row>
    <row r="8" spans="1:7">
      <c r="A8" t="s">
        <v>67</v>
      </c>
      <c r="B8">
        <v>195.83999633789</v>
      </c>
      <c r="D8">
        <f t="shared" si="0"/>
        <v>0.96787585194404391</v>
      </c>
    </row>
    <row r="9" spans="1:7">
      <c r="A9" t="s">
        <v>68</v>
      </c>
      <c r="B9">
        <v>232.41000366210901</v>
      </c>
      <c r="D9">
        <f t="shared" si="0"/>
        <v>1.1867341095182795</v>
      </c>
    </row>
    <row r="10" spans="1:7">
      <c r="A10" t="s">
        <v>69</v>
      </c>
      <c r="B10">
        <v>278.600006103515</v>
      </c>
      <c r="D10">
        <f t="shared" si="0"/>
        <v>1.1987436070461048</v>
      </c>
    </row>
    <row r="11" spans="1:7">
      <c r="A11" t="s">
        <v>70</v>
      </c>
      <c r="B11">
        <v>247.100006103515</v>
      </c>
      <c r="D11">
        <f t="shared" si="0"/>
        <v>0.88693467584384744</v>
      </c>
    </row>
    <row r="12" spans="1:7">
      <c r="A12" t="s">
        <v>71</v>
      </c>
      <c r="B12">
        <v>324.89999389648398</v>
      </c>
      <c r="D12">
        <f t="shared" si="0"/>
        <v>1.3148522293454621</v>
      </c>
    </row>
    <row r="13" spans="1:7">
      <c r="A13" t="s">
        <v>72</v>
      </c>
      <c r="B13">
        <v>348.79998779296801</v>
      </c>
      <c r="D13">
        <f t="shared" si="0"/>
        <v>1.0735610783178371</v>
      </c>
    </row>
    <row r="14" spans="1:7">
      <c r="A14" t="s">
        <v>73</v>
      </c>
      <c r="B14">
        <v>330.5</v>
      </c>
      <c r="D14">
        <f t="shared" si="0"/>
        <v>0.94753443683080041</v>
      </c>
    </row>
    <row r="15" spans="1:7">
      <c r="A15" t="s">
        <v>74</v>
      </c>
      <c r="B15">
        <v>381.39999389648398</v>
      </c>
      <c r="D15">
        <f t="shared" si="0"/>
        <v>1.1540090586883025</v>
      </c>
    </row>
    <row r="16" spans="1:7">
      <c r="A16" t="s">
        <v>75</v>
      </c>
      <c r="B16">
        <v>454.79998779296801</v>
      </c>
      <c r="D16">
        <f t="shared" si="0"/>
        <v>1.1924488596515437</v>
      </c>
    </row>
    <row r="17" spans="1:4">
      <c r="A17" t="s">
        <v>76</v>
      </c>
      <c r="B17">
        <v>373.79998779296801</v>
      </c>
      <c r="D17">
        <f t="shared" si="0"/>
        <v>0.82189973136746775</v>
      </c>
    </row>
    <row r="18" spans="1:4">
      <c r="A18" t="s">
        <v>77</v>
      </c>
      <c r="B18">
        <v>586.34002685546795</v>
      </c>
      <c r="D18">
        <f t="shared" si="0"/>
        <v>1.5685929534599581</v>
      </c>
    </row>
    <row r="19" spans="1:4">
      <c r="A19" t="s">
        <v>78</v>
      </c>
      <c r="B19">
        <v>676.95001220703102</v>
      </c>
      <c r="D19">
        <f t="shared" si="0"/>
        <v>1.1545348794239803</v>
      </c>
    </row>
    <row r="20" spans="1:4">
      <c r="A20" t="s">
        <v>79</v>
      </c>
      <c r="B20">
        <v>776.79998779296795</v>
      </c>
      <c r="D20">
        <f t="shared" si="0"/>
        <v>1.1474997766236836</v>
      </c>
    </row>
    <row r="21" spans="1:4">
      <c r="A21" t="s">
        <v>80</v>
      </c>
      <c r="B21">
        <v>751.96002197265602</v>
      </c>
      <c r="D21">
        <f t="shared" si="0"/>
        <v>0.96802270055270356</v>
      </c>
    </row>
    <row r="22" spans="1:4">
      <c r="A22" t="s">
        <v>81</v>
      </c>
      <c r="B22">
        <v>1052.13000488281</v>
      </c>
      <c r="D22">
        <f t="shared" si="0"/>
        <v>1.3991834328142903</v>
      </c>
    </row>
    <row r="23" spans="1:4">
      <c r="A23" t="s">
        <v>82</v>
      </c>
      <c r="B23">
        <v>1291.03002929687</v>
      </c>
      <c r="D23">
        <f t="shared" si="0"/>
        <v>1.22706321776335</v>
      </c>
    </row>
    <row r="24" spans="1:4">
      <c r="A24" t="s">
        <v>83</v>
      </c>
      <c r="B24">
        <v>1570.34997558593</v>
      </c>
      <c r="D24">
        <f t="shared" si="0"/>
        <v>1.2163543371963124</v>
      </c>
    </row>
    <row r="25" spans="1:4">
      <c r="A25" t="s">
        <v>84</v>
      </c>
      <c r="B25">
        <v>2192.68994140625</v>
      </c>
      <c r="D25">
        <f t="shared" si="0"/>
        <v>1.3963065402590349</v>
      </c>
    </row>
    <row r="26" spans="1:4">
      <c r="A26" t="s">
        <v>85</v>
      </c>
      <c r="B26">
        <v>4069.31005859375</v>
      </c>
      <c r="D26">
        <f t="shared" si="0"/>
        <v>1.8558529328519455</v>
      </c>
    </row>
    <row r="27" spans="1:4">
      <c r="A27" t="s">
        <v>86</v>
      </c>
      <c r="B27">
        <v>2470.52001953125</v>
      </c>
      <c r="D27">
        <f t="shared" si="0"/>
        <v>0.6071102923980678</v>
      </c>
    </row>
    <row r="28" spans="1:4">
      <c r="A28" t="s">
        <v>87</v>
      </c>
      <c r="B28">
        <v>1950.40002441406</v>
      </c>
      <c r="D28">
        <f t="shared" si="0"/>
        <v>0.78946942708204559</v>
      </c>
    </row>
    <row r="29" spans="1:4">
      <c r="A29" t="s">
        <v>88</v>
      </c>
      <c r="B29">
        <v>1335.51000976562</v>
      </c>
      <c r="D29">
        <f t="shared" si="0"/>
        <v>0.68473646075083217</v>
      </c>
    </row>
    <row r="30" spans="1:4">
      <c r="A30" t="s">
        <v>89</v>
      </c>
      <c r="B30">
        <v>2003.36999511718</v>
      </c>
      <c r="D30">
        <f t="shared" si="0"/>
        <v>1.5000786070250185</v>
      </c>
    </row>
    <row r="31" spans="1:4">
      <c r="A31" t="s">
        <v>90</v>
      </c>
      <c r="B31">
        <v>2175.43994140625</v>
      </c>
      <c r="D31">
        <f t="shared" si="0"/>
        <v>1.0858902482858666</v>
      </c>
    </row>
    <row r="32" spans="1:4">
      <c r="A32" t="s">
        <v>91</v>
      </c>
      <c r="B32">
        <v>2205.32006835937</v>
      </c>
      <c r="D32">
        <f t="shared" si="0"/>
        <v>1.0137352111563258</v>
      </c>
    </row>
    <row r="33" spans="1:4">
      <c r="A33" t="s">
        <v>92</v>
      </c>
      <c r="B33">
        <v>2415.2900390625</v>
      </c>
      <c r="D33">
        <f t="shared" si="0"/>
        <v>1.095210656138152</v>
      </c>
    </row>
    <row r="34" spans="1:4">
      <c r="A34" t="s">
        <v>93</v>
      </c>
      <c r="B34">
        <v>2652.28002929687</v>
      </c>
      <c r="D34">
        <f t="shared" si="0"/>
        <v>1.0981207169331755</v>
      </c>
    </row>
    <row r="35" spans="1:4">
      <c r="A35" t="s">
        <v>94</v>
      </c>
      <c r="B35">
        <v>1577.03002929687</v>
      </c>
      <c r="D35">
        <f t="shared" si="0"/>
        <v>0.59459408956713622</v>
      </c>
    </row>
    <row r="36" spans="1:4">
      <c r="A36" t="s">
        <v>95</v>
      </c>
      <c r="B36">
        <v>2269.14990234375</v>
      </c>
      <c r="D36">
        <f t="shared" si="0"/>
        <v>1.4388755192920877</v>
      </c>
    </row>
    <row r="37" spans="1:4">
      <c r="A37" t="s">
        <v>96</v>
      </c>
      <c r="B37">
        <v>2652.8701171875</v>
      </c>
      <c r="D37">
        <f t="shared" si="0"/>
        <v>1.1691030700296241</v>
      </c>
    </row>
    <row r="38" spans="1:4">
      <c r="A38" t="s">
        <v>97</v>
      </c>
      <c r="B38">
        <v>2605.14990234375</v>
      </c>
      <c r="D38">
        <f t="shared" si="0"/>
        <v>0.98201185405400038</v>
      </c>
    </row>
    <row r="39" spans="1:4">
      <c r="A39" t="s">
        <v>98</v>
      </c>
      <c r="B39">
        <v>3019.51000976562</v>
      </c>
      <c r="D39">
        <f t="shared" si="0"/>
        <v>1.1590542283379113</v>
      </c>
    </row>
    <row r="40" spans="1:4">
      <c r="A40" t="s">
        <v>99</v>
      </c>
      <c r="B40">
        <v>4176.58984375</v>
      </c>
      <c r="D40">
        <f t="shared" si="0"/>
        <v>1.383201191664271</v>
      </c>
    </row>
    <row r="41" spans="1:4">
      <c r="A41" t="s">
        <v>100</v>
      </c>
      <c r="B41">
        <v>4736.0498046875</v>
      </c>
      <c r="D41">
        <f t="shared" si="0"/>
        <v>1.1339513770485976</v>
      </c>
    </row>
    <row r="42" spans="1:4">
      <c r="A42" t="s">
        <v>101</v>
      </c>
      <c r="B42">
        <v>5007.41015625</v>
      </c>
      <c r="D42">
        <f t="shared" si="0"/>
        <v>1.057296768985394</v>
      </c>
    </row>
    <row r="43" spans="1:4">
      <c r="A43" t="s">
        <v>102</v>
      </c>
      <c r="B43">
        <v>5383.1201171875</v>
      </c>
      <c r="D43">
        <f t="shared" si="0"/>
        <v>1.0750307942057746</v>
      </c>
    </row>
    <row r="44" spans="1:4">
      <c r="A44" t="s">
        <v>103</v>
      </c>
      <c r="B44">
        <v>6903.39013671875</v>
      </c>
      <c r="D44">
        <f t="shared" si="0"/>
        <v>1.2824142851052598</v>
      </c>
    </row>
    <row r="45" spans="1:4">
      <c r="A45" t="s">
        <v>104</v>
      </c>
      <c r="B45">
        <v>6635.27978515625</v>
      </c>
      <c r="D45">
        <f t="shared" si="0"/>
        <v>0.96116250910745493</v>
      </c>
    </row>
    <row r="46" spans="1:4">
      <c r="A46" t="s">
        <v>105</v>
      </c>
      <c r="B46">
        <v>8972.599609375</v>
      </c>
      <c r="D46">
        <f t="shared" si="0"/>
        <v>1.3522564081544166</v>
      </c>
    </row>
    <row r="47" spans="1:4">
      <c r="A47" t="s">
        <v>54</v>
      </c>
      <c r="B47">
        <v>12888.2802734375</v>
      </c>
      <c r="D47">
        <f t="shared" si="0"/>
        <v>1.4364042567965709</v>
      </c>
    </row>
    <row r="48" spans="1:4">
      <c r="A48" t="s">
        <v>55</v>
      </c>
      <c r="B48">
        <v>15644.9697265625</v>
      </c>
      <c r="D48">
        <f t="shared" si="0"/>
        <v>1.2138911782362838</v>
      </c>
    </row>
    <row r="49" spans="1:4">
      <c r="A49" t="s">
        <v>106</v>
      </c>
      <c r="B49">
        <v>10466.48046875</v>
      </c>
      <c r="D49">
        <f t="shared" si="0"/>
        <v>0.66899972653700279</v>
      </c>
    </row>
    <row r="50" spans="1:4">
      <c r="A50" t="s">
        <v>107</v>
      </c>
      <c r="B50">
        <v>15011.349609375</v>
      </c>
      <c r="D50">
        <f t="shared" si="0"/>
        <v>1.4342308910998989</v>
      </c>
    </row>
    <row r="51" spans="1:4">
      <c r="A51" t="s">
        <v>56</v>
      </c>
      <c r="B51">
        <v>19310.7890625</v>
      </c>
      <c r="D51">
        <f t="shared" si="0"/>
        <v>1.2864125854773165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82A-C63C-DD41-950D-23980171E19E}">
  <dimension ref="A1:G27"/>
  <sheetViews>
    <sheetView workbookViewId="0">
      <selection activeCell="A2" sqref="A2"/>
    </sheetView>
  </sheetViews>
  <sheetFormatPr baseColWidth="10" defaultRowHeight="16"/>
  <cols>
    <col min="1" max="1" width="23.33203125" bestFit="1" customWidth="1"/>
    <col min="2" max="2" width="12.1640625" bestFit="1" customWidth="1"/>
  </cols>
  <sheetData>
    <row r="1" spans="1:7">
      <c r="A1" t="s">
        <v>42</v>
      </c>
      <c r="B1" t="s">
        <v>57</v>
      </c>
      <c r="D1" t="s">
        <v>50</v>
      </c>
      <c r="F1" s="1"/>
      <c r="G1" s="1" t="s">
        <v>58</v>
      </c>
    </row>
    <row r="2" spans="1:7">
      <c r="A2" t="s">
        <v>86</v>
      </c>
      <c r="B2">
        <v>19.018886566162099</v>
      </c>
      <c r="D2" t="e">
        <f>1 + (($B2 - $B1)/$B1)</f>
        <v>#VALUE!</v>
      </c>
      <c r="F2" s="1" t="s">
        <v>59</v>
      </c>
      <c r="G2" s="1">
        <f>GEOMEAN(D3:D51)</f>
        <v>1.0829957898489146</v>
      </c>
    </row>
    <row r="3" spans="1:7">
      <c r="A3" t="s">
        <v>87</v>
      </c>
      <c r="B3">
        <v>16.945930480956999</v>
      </c>
      <c r="D3">
        <f>1 + (($B3 - $B2)/$B2)</f>
        <v>0.89100539203523887</v>
      </c>
      <c r="F3" s="1" t="s">
        <v>60</v>
      </c>
      <c r="G3" s="1">
        <f>AVERAGE(D3:D51)</f>
        <v>1.0994290530095727</v>
      </c>
    </row>
    <row r="4" spans="1:7">
      <c r="A4" t="s">
        <v>88</v>
      </c>
      <c r="B4">
        <v>13.3939914703369</v>
      </c>
      <c r="D4">
        <f t="shared" ref="D4:D27" si="0">1 + (($B4 - $B3)/$B3)</f>
        <v>0.79039575226561953</v>
      </c>
    </row>
    <row r="5" spans="1:7">
      <c r="A5" t="s">
        <v>89</v>
      </c>
      <c r="B5">
        <v>17.664436340331999</v>
      </c>
      <c r="D5">
        <f t="shared" si="0"/>
        <v>1.3188328796126734</v>
      </c>
    </row>
    <row r="6" spans="1:7">
      <c r="A6" t="s">
        <v>90</v>
      </c>
      <c r="B6">
        <v>19.892066955566399</v>
      </c>
      <c r="D6">
        <f t="shared" si="0"/>
        <v>1.1261082194934351</v>
      </c>
    </row>
    <row r="7" spans="1:7">
      <c r="A7" t="s">
        <v>91</v>
      </c>
      <c r="B7">
        <v>21.102281570434499</v>
      </c>
      <c r="D7">
        <f t="shared" si="0"/>
        <v>1.0608390579808222</v>
      </c>
    </row>
    <row r="8" spans="1:7">
      <c r="A8" t="s">
        <v>92</v>
      </c>
      <c r="B8">
        <v>24.3994636535644</v>
      </c>
      <c r="D8">
        <f t="shared" si="0"/>
        <v>1.1562476584403765</v>
      </c>
    </row>
    <row r="9" spans="1:7">
      <c r="A9" t="s">
        <v>93</v>
      </c>
      <c r="B9">
        <v>25.757593154907202</v>
      </c>
      <c r="D9">
        <f t="shared" si="0"/>
        <v>1.0556622686722215</v>
      </c>
    </row>
    <row r="10" spans="1:7">
      <c r="A10" t="s">
        <v>94</v>
      </c>
      <c r="B10">
        <v>16.230855941772401</v>
      </c>
      <c r="D10">
        <f t="shared" si="0"/>
        <v>0.63013868742158397</v>
      </c>
    </row>
    <row r="11" spans="1:7">
      <c r="A11" t="s">
        <v>95</v>
      </c>
      <c r="B11">
        <v>20.906782150268501</v>
      </c>
      <c r="D11">
        <f t="shared" si="0"/>
        <v>1.2880887012533915</v>
      </c>
    </row>
    <row r="12" spans="1:7">
      <c r="A12" t="s">
        <v>96</v>
      </c>
      <c r="B12">
        <v>24.513402938842699</v>
      </c>
      <c r="D12">
        <f t="shared" si="0"/>
        <v>1.1725096077747135</v>
      </c>
    </row>
    <row r="13" spans="1:7">
      <c r="A13" t="s">
        <v>97</v>
      </c>
      <c r="B13">
        <v>24.779584884643501</v>
      </c>
      <c r="D13">
        <f t="shared" si="0"/>
        <v>1.0108586289086376</v>
      </c>
    </row>
    <row r="14" spans="1:7">
      <c r="A14" t="s">
        <v>98</v>
      </c>
      <c r="B14">
        <v>28.8396797180175</v>
      </c>
      <c r="D14">
        <f t="shared" si="0"/>
        <v>1.1638483797155996</v>
      </c>
    </row>
    <row r="15" spans="1:7">
      <c r="A15" t="s">
        <v>99</v>
      </c>
      <c r="B15">
        <v>38.505340576171797</v>
      </c>
      <c r="D15">
        <f t="shared" si="0"/>
        <v>1.3351514632846531</v>
      </c>
    </row>
    <row r="16" spans="1:7">
      <c r="A16" t="s">
        <v>100</v>
      </c>
      <c r="B16">
        <v>43.339488983154297</v>
      </c>
      <c r="D16">
        <f t="shared" si="0"/>
        <v>1.1255448811683544</v>
      </c>
    </row>
    <row r="17" spans="1:4">
      <c r="A17" t="s">
        <v>101</v>
      </c>
      <c r="B17">
        <v>43.5009155273437</v>
      </c>
      <c r="D17">
        <f t="shared" si="0"/>
        <v>1.003724698836485</v>
      </c>
    </row>
    <row r="18" spans="1:4">
      <c r="A18" t="s">
        <v>102</v>
      </c>
      <c r="B18">
        <v>49.011997222900298</v>
      </c>
      <c r="D18">
        <f t="shared" si="0"/>
        <v>1.1266888668605712</v>
      </c>
    </row>
    <row r="19" spans="1:4">
      <c r="A19" t="s">
        <v>103</v>
      </c>
      <c r="B19">
        <v>59.385017395019503</v>
      </c>
      <c r="D19">
        <f t="shared" si="0"/>
        <v>1.2116424704127855</v>
      </c>
    </row>
    <row r="20" spans="1:4">
      <c r="A20" t="s">
        <v>104</v>
      </c>
      <c r="B20">
        <v>56.306907653808501</v>
      </c>
      <c r="D20">
        <f t="shared" si="0"/>
        <v>0.94816689669827126</v>
      </c>
    </row>
    <row r="21" spans="1:4">
      <c r="A21" t="s">
        <v>105</v>
      </c>
      <c r="B21">
        <v>73.644447326660099</v>
      </c>
      <c r="D21">
        <f t="shared" si="0"/>
        <v>1.3079114161169694</v>
      </c>
    </row>
    <row r="22" spans="1:4">
      <c r="A22" t="s">
        <v>54</v>
      </c>
      <c r="B22">
        <v>89.098152160644503</v>
      </c>
      <c r="D22">
        <f t="shared" si="0"/>
        <v>1.2098420912229453</v>
      </c>
    </row>
    <row r="23" spans="1:4">
      <c r="A23" t="s">
        <v>55</v>
      </c>
      <c r="B23">
        <v>112.01083374023401</v>
      </c>
      <c r="D23">
        <f t="shared" si="0"/>
        <v>1.2571622533571494</v>
      </c>
    </row>
    <row r="24" spans="1:4">
      <c r="A24" t="s">
        <v>106</v>
      </c>
      <c r="B24">
        <v>90.146240234375</v>
      </c>
      <c r="D24">
        <f t="shared" si="0"/>
        <v>0.80479929685582463</v>
      </c>
    </row>
    <row r="25" spans="1:4">
      <c r="A25" t="s">
        <v>107</v>
      </c>
      <c r="B25">
        <v>113.573600769042</v>
      </c>
      <c r="D25">
        <f t="shared" si="0"/>
        <v>1.2598817263344231</v>
      </c>
    </row>
    <row r="26" spans="1:4">
      <c r="A26" t="s">
        <v>56</v>
      </c>
      <c r="B26">
        <v>140.53956604003901</v>
      </c>
      <c r="D26">
        <f t="shared" si="0"/>
        <v>1.2374316310163815</v>
      </c>
    </row>
    <row r="27" spans="1:4">
      <c r="A27" t="s">
        <v>108</v>
      </c>
      <c r="B27">
        <v>139.58999633789</v>
      </c>
      <c r="D27">
        <f t="shared" si="0"/>
        <v>0.99324339950019147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MAX RETURNS</vt:lpstr>
      <vt:lpstr>SAFE</vt:lpstr>
      <vt:lpstr>portfolio</vt:lpstr>
      <vt:lpstr>SP500</vt:lpstr>
      <vt:lpstr>Dow Jones</vt:lpstr>
      <vt:lpstr>NASDAQ</vt:lpstr>
      <vt:lpstr>VTI</vt:lpstr>
      <vt:lpstr>'Dow Jones'!DJI_history_1</vt:lpstr>
      <vt:lpstr>'SP500'!GSPC_history</vt:lpstr>
      <vt:lpstr>NASDAQ!IXIC_history</vt:lpstr>
      <vt:lpstr>VTI!VTSAX_history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chien</dc:creator>
  <cp:keywords/>
  <dc:description/>
  <cp:lastModifiedBy>aaron chien</cp:lastModifiedBy>
  <cp:revision/>
  <dcterms:created xsi:type="dcterms:W3CDTF">2025-04-24T02:51:39Z</dcterms:created>
  <dcterms:modified xsi:type="dcterms:W3CDTF">2025-08-11T00:20:05Z</dcterms:modified>
  <cp:category/>
  <cp:contentStatus/>
</cp:coreProperties>
</file>