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chira\Downloads\"/>
    </mc:Choice>
  </mc:AlternateContent>
  <xr:revisionPtr revIDLastSave="0" documentId="13_ncr:1_{9B0B22E6-EE65-435A-99FA-5A59AE700F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4"/>
      <color rgb="FF20202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EEEAE2"/>
        <bgColor rgb="FFEEEAE2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3"/>
  <sheetViews>
    <sheetView tabSelected="1" workbookViewId="0"/>
  </sheetViews>
  <sheetFormatPr defaultColWidth="12.6640625" defaultRowHeight="15.75" customHeight="1" x14ac:dyDescent="0.25"/>
  <cols>
    <col min="1" max="1" width="42.21875" customWidth="1"/>
    <col min="2" max="2" width="10" customWidth="1"/>
    <col min="3" max="3" width="16.109375" customWidth="1"/>
    <col min="4" max="4" width="20.88671875" customWidth="1"/>
  </cols>
  <sheetData>
    <row r="1" spans="1:7" ht="15.75" customHeight="1" x14ac:dyDescent="0.3">
      <c r="A1" s="1" t="str">
        <f ca="1">IFERROR(__xludf.DUMMYFUNCTION("ImportHtml(""https://www.syros.aegean.gr/el/spoydes/proptychiakes-spoydes/courses"", ""table"",1)"),"Τίτλος")</f>
        <v>Τίτλος</v>
      </c>
      <c r="B1" s="2" t="str">
        <f ca="1">IFERROR(__xludf.DUMMYFUNCTION("""COMPUTED_VALUE"""),"Κωδικός")</f>
        <v>Κωδικός</v>
      </c>
      <c r="C1" s="2" t="str">
        <f ca="1">IFERROR(__xludf.DUMMYFUNCTION("""COMPUTED_VALUE"""),"Είδος")</f>
        <v>Είδος</v>
      </c>
      <c r="D1" s="2" t="str">
        <f ca="1">IFERROR(__xludf.DUMMYFUNCTION("""COMPUTED_VALUE"""),"Διδακτικές Μονάδες")</f>
        <v>Διδακτικές Μονάδες</v>
      </c>
      <c r="E1" s="2" t="str">
        <f ca="1">IFERROR(__xludf.DUMMYFUNCTION("""COMPUTED_VALUE"""),"ECTS")</f>
        <v>ECTS</v>
      </c>
      <c r="F1" s="2" t="str">
        <f ca="1">IFERROR(__xludf.DUMMYFUNCTION("""COMPUTED_VALUE"""),"Ώρες Θεωρίας")</f>
        <v>Ώρες Θεωρίας</v>
      </c>
      <c r="G1" s="2" t="str">
        <f ca="1">IFERROR(__xludf.DUMMYFUNCTION("""COMPUTED_VALUE"""),"Ώρες Εργαστηρίου")</f>
        <v>Ώρες Εργαστηρίου</v>
      </c>
    </row>
    <row r="2" spans="1:7" x14ac:dyDescent="0.25">
      <c r="A2" s="2" t="str">
        <f ca="1">IFERROR(__xludf.DUMMYFUNCTION("""COMPUTED_VALUE"""),"Αγγλικά - Προπαρασκευαστικό")</f>
        <v>Αγγλικά - Προπαρασκευαστικό</v>
      </c>
      <c r="B2" s="2">
        <f ca="1">IFERROR(__xludf.DUMMYFUNCTION("""COMPUTED_VALUE"""),1004)</f>
        <v>1004</v>
      </c>
      <c r="C2" s="2" t="str">
        <f ca="1">IFERROR(__xludf.DUMMYFUNCTION("""COMPUTED_VALUE"""),"Προπαρασκευαστικό (ΠΡ)")</f>
        <v>Προπαρασκευαστικό (ΠΡ)</v>
      </c>
      <c r="D2" s="2">
        <f ca="1">IFERROR(__xludf.DUMMYFUNCTION("""COMPUTED_VALUE"""),0)</f>
        <v>0</v>
      </c>
      <c r="E2" s="2">
        <f ca="1">IFERROR(__xludf.DUMMYFUNCTION("""COMPUTED_VALUE"""),0)</f>
        <v>0</v>
      </c>
      <c r="F2" s="2" t="str">
        <f ca="1">IFERROR(__xludf.DUMMYFUNCTION("""COMPUTED_VALUE"""),"2 ώρες")</f>
        <v>2 ώρες</v>
      </c>
      <c r="G2" s="2" t="str">
        <f ca="1">IFERROR(__xludf.DUMMYFUNCTION("""COMPUTED_VALUE"""),"0 ώρες")</f>
        <v>0 ώρες</v>
      </c>
    </row>
    <row r="3" spans="1:7" x14ac:dyDescent="0.25">
      <c r="A3" s="2" t="str">
        <f ca="1">IFERROR(__xludf.DUMMYFUNCTION("""COMPUTED_VALUE"""),"Ιστορία Design I")</f>
        <v>Ιστορία Design I</v>
      </c>
      <c r="B3" s="2">
        <f ca="1">IFERROR(__xludf.DUMMYFUNCTION("""COMPUTED_VALUE"""),1253)</f>
        <v>1253</v>
      </c>
      <c r="C3" s="2" t="str">
        <f ca="1">IFERROR(__xludf.DUMMYFUNCTION("""COMPUTED_VALUE"""),"Υποχρεωτικό (Υ)")</f>
        <v>Υποχρεωτικό (Υ)</v>
      </c>
      <c r="D3" s="2">
        <f ca="1">IFERROR(__xludf.DUMMYFUNCTION("""COMPUTED_VALUE"""),4)</f>
        <v>4</v>
      </c>
      <c r="E3" s="2">
        <f ca="1">IFERROR(__xludf.DUMMYFUNCTION("""COMPUTED_VALUE"""),6)</f>
        <v>6</v>
      </c>
      <c r="F3" s="2" t="str">
        <f ca="1">IFERROR(__xludf.DUMMYFUNCTION("""COMPUTED_VALUE"""),"4 ώρες")</f>
        <v>4 ώρες</v>
      </c>
      <c r="G3" s="2" t="str">
        <f ca="1">IFERROR(__xludf.DUMMYFUNCTION("""COMPUTED_VALUE"""),"0 ώρες")</f>
        <v>0 ώρες</v>
      </c>
    </row>
    <row r="4" spans="1:7" x14ac:dyDescent="0.25">
      <c r="A4" s="2" t="str">
        <f ca="1">IFERROR(__xludf.DUMMYFUNCTION("""COMPUTED_VALUE"""),"Στούντιο 1A - Σχέδιο Χρώμα")</f>
        <v>Στούντιο 1A - Σχέδιο Χρώμα</v>
      </c>
      <c r="B4" s="2">
        <f ca="1">IFERROR(__xludf.DUMMYFUNCTION("""COMPUTED_VALUE"""),1307)</f>
        <v>1307</v>
      </c>
      <c r="C4" s="2" t="str">
        <f ca="1">IFERROR(__xludf.DUMMYFUNCTION("""COMPUTED_VALUE"""),"Υποχρεωτικό (Υ)")</f>
        <v>Υποχρεωτικό (Υ)</v>
      </c>
      <c r="D4" s="2">
        <f ca="1">IFERROR(__xludf.DUMMYFUNCTION("""COMPUTED_VALUE"""),4)</f>
        <v>4</v>
      </c>
      <c r="E4" s="2">
        <f ca="1">IFERROR(__xludf.DUMMYFUNCTION("""COMPUTED_VALUE"""),4)</f>
        <v>4</v>
      </c>
      <c r="F4" s="2" t="str">
        <f ca="1">IFERROR(__xludf.DUMMYFUNCTION("""COMPUTED_VALUE"""),"0 ώρες")</f>
        <v>0 ώρες</v>
      </c>
      <c r="G4" s="2" t="str">
        <f ca="1">IFERROR(__xludf.DUMMYFUNCTION("""COMPUTED_VALUE"""),"6 ώρες")</f>
        <v>6 ώρες</v>
      </c>
    </row>
    <row r="5" spans="1:7" x14ac:dyDescent="0.25">
      <c r="A5" s="2" t="str">
        <f ca="1">IFERROR(__xludf.DUMMYFUNCTION("""COMPUTED_VALUE"""),"Πληροφορική")</f>
        <v>Πληροφορική</v>
      </c>
      <c r="B5" s="2">
        <f ca="1">IFERROR(__xludf.DUMMYFUNCTION("""COMPUTED_VALUE"""),2155)</f>
        <v>2155</v>
      </c>
      <c r="C5" s="2" t="str">
        <f ca="1">IFERROR(__xludf.DUMMYFUNCTION("""COMPUTED_VALUE"""),"Υποχρεωτικό (Υ)")</f>
        <v>Υποχρεωτικό (Υ)</v>
      </c>
      <c r="D5" s="2">
        <f ca="1">IFERROR(__xludf.DUMMYFUNCTION("""COMPUTED_VALUE"""),5)</f>
        <v>5</v>
      </c>
      <c r="E5" s="2">
        <f ca="1">IFERROR(__xludf.DUMMYFUNCTION("""COMPUTED_VALUE"""),6)</f>
        <v>6</v>
      </c>
      <c r="F5" s="2" t="str">
        <f ca="1">IFERROR(__xludf.DUMMYFUNCTION("""COMPUTED_VALUE"""),"3 ώρες")</f>
        <v>3 ώρες</v>
      </c>
      <c r="G5" s="2" t="str">
        <f ca="1">IFERROR(__xludf.DUMMYFUNCTION("""COMPUTED_VALUE"""),"2 ώρες")</f>
        <v>2 ώρες</v>
      </c>
    </row>
    <row r="6" spans="1:7" x14ac:dyDescent="0.25">
      <c r="A6" s="2" t="str">
        <f ca="1">IFERROR(__xludf.DUMMYFUNCTION("""COMPUTED_VALUE"""),"Θεωρία και Μεθοδολογία Σχεδίασης")</f>
        <v>Θεωρία και Μεθοδολογία Σχεδίασης</v>
      </c>
      <c r="B6" s="2">
        <f ca="1">IFERROR(__xludf.DUMMYFUNCTION("""COMPUTED_VALUE"""),2204)</f>
        <v>2204</v>
      </c>
      <c r="C6" s="2" t="str">
        <f ca="1">IFERROR(__xludf.DUMMYFUNCTION("""COMPUTED_VALUE"""),"Υποχρεωτικό (Υ)")</f>
        <v>Υποχρεωτικό (Υ)</v>
      </c>
      <c r="D6" s="2">
        <f ca="1">IFERROR(__xludf.DUMMYFUNCTION("""COMPUTED_VALUE"""),5)</f>
        <v>5</v>
      </c>
      <c r="E6" s="2">
        <f ca="1">IFERROR(__xludf.DUMMYFUNCTION("""COMPUTED_VALUE"""),6)</f>
        <v>6</v>
      </c>
      <c r="F6" s="2" t="str">
        <f ca="1">IFERROR(__xludf.DUMMYFUNCTION("""COMPUTED_VALUE"""),"3 ώρες")</f>
        <v>3 ώρες</v>
      </c>
      <c r="G6" s="2" t="str">
        <f ca="1">IFERROR(__xludf.DUMMYFUNCTION("""COMPUTED_VALUE"""),"2 ώρες")</f>
        <v>2 ώρες</v>
      </c>
    </row>
    <row r="7" spans="1:7" x14ac:dyDescent="0.25">
      <c r="A7" s="2" t="str">
        <f ca="1">IFERROR(__xludf.DUMMYFUNCTION("""COMPUTED_VALUE"""),"Στούντιο 1Β - Ελεύθερο Σχέδιο")</f>
        <v>Στούντιο 1Β - Ελεύθερο Σχέδιο</v>
      </c>
      <c r="B7" s="2">
        <f ca="1">IFERROR(__xludf.DUMMYFUNCTION("""COMPUTED_VALUE"""),2454)</f>
        <v>2454</v>
      </c>
      <c r="C7" s="2" t="str">
        <f ca="1">IFERROR(__xludf.DUMMYFUNCTION("""COMPUTED_VALUE"""),"Υποχρεωτικό (Υ)")</f>
        <v>Υποχρεωτικό (Υ)</v>
      </c>
      <c r="D7" s="2">
        <f ca="1">IFERROR(__xludf.DUMMYFUNCTION("""COMPUTED_VALUE"""),2)</f>
        <v>2</v>
      </c>
      <c r="E7" s="2">
        <f ca="1">IFERROR(__xludf.DUMMYFUNCTION("""COMPUTED_VALUE"""),2)</f>
        <v>2</v>
      </c>
      <c r="F7" s="2" t="str">
        <f ca="1">IFERROR(__xludf.DUMMYFUNCTION("""COMPUTED_VALUE"""),"0 ώρες")</f>
        <v>0 ώρες</v>
      </c>
      <c r="G7" s="2" t="str">
        <f ca="1">IFERROR(__xludf.DUMMYFUNCTION("""COMPUTED_VALUE"""),"2 ώρες")</f>
        <v>2 ώρες</v>
      </c>
    </row>
    <row r="8" spans="1:7" x14ac:dyDescent="0.25">
      <c r="A8" s="2" t="str">
        <f ca="1">IFERROR(__xludf.DUMMYFUNCTION("""COMPUTED_VALUE"""),"Μαθηματικά Ι")</f>
        <v>Μαθηματικά Ι</v>
      </c>
      <c r="B8" s="2">
        <f ca="1">IFERROR(__xludf.DUMMYFUNCTION("""COMPUTED_VALUE"""),3055)</f>
        <v>3055</v>
      </c>
      <c r="C8" s="2" t="str">
        <f ca="1">IFERROR(__xludf.DUMMYFUNCTION("""COMPUTED_VALUE"""),"Υποχρεωτικό (Υ)")</f>
        <v>Υποχρεωτικό (Υ)</v>
      </c>
      <c r="D8" s="2">
        <f ca="1">IFERROR(__xludf.DUMMYFUNCTION("""COMPUTED_VALUE"""),5)</f>
        <v>5</v>
      </c>
      <c r="E8" s="2">
        <f ca="1">IFERROR(__xludf.DUMMYFUNCTION("""COMPUTED_VALUE"""),6)</f>
        <v>6</v>
      </c>
      <c r="F8" s="2" t="str">
        <f ca="1">IFERROR(__xludf.DUMMYFUNCTION("""COMPUTED_VALUE"""),"4 ώρες")</f>
        <v>4 ώρες</v>
      </c>
      <c r="G8" s="2" t="str">
        <f ca="1">IFERROR(__xludf.DUMMYFUNCTION("""COMPUTED_VALUE"""),"1 ώρα")</f>
        <v>1 ώρα</v>
      </c>
    </row>
    <row r="9" spans="1:7" x14ac:dyDescent="0.25">
      <c r="A9" s="3" t="str">
        <f ca="1">IFERROR(__xludf.DUMMYFUNCTION("ImportHtml(""https://www.syros.aegean.gr/el/spoydes/proptychiakes-spoydes/courses"", ""table"",2)"),"Τίτλος")</f>
        <v>Τίτλος</v>
      </c>
      <c r="B9" s="2" t="str">
        <f ca="1">IFERROR(__xludf.DUMMYFUNCTION("""COMPUTED_VALUE"""),"Κωδικός")</f>
        <v>Κωδικός</v>
      </c>
      <c r="C9" s="2" t="str">
        <f ca="1">IFERROR(__xludf.DUMMYFUNCTION("""COMPUTED_VALUE"""),"Είδος")</f>
        <v>Είδος</v>
      </c>
      <c r="D9" s="2" t="str">
        <f ca="1">IFERROR(__xludf.DUMMYFUNCTION("""COMPUTED_VALUE"""),"Διδακτικές Μονάδες")</f>
        <v>Διδακτικές Μονάδες</v>
      </c>
      <c r="E9" s="2" t="str">
        <f ca="1">IFERROR(__xludf.DUMMYFUNCTION("""COMPUTED_VALUE"""),"ECTS")</f>
        <v>ECTS</v>
      </c>
      <c r="F9" s="2" t="str">
        <f ca="1">IFERROR(__xludf.DUMMYFUNCTION("""COMPUTED_VALUE"""),"Ώρες Θεωρίας")</f>
        <v>Ώρες Θεωρίας</v>
      </c>
      <c r="G9" s="2" t="str">
        <f ca="1">IFERROR(__xludf.DUMMYFUNCTION("""COMPUTED_VALUE"""),"Ώρες Εργαστηρίου")</f>
        <v>Ώρες Εργαστηρίου</v>
      </c>
    </row>
    <row r="10" spans="1:7" x14ac:dyDescent="0.25">
      <c r="A10" s="2" t="str">
        <f ca="1">IFERROR(__xludf.DUMMYFUNCTION("""COMPUTED_VALUE"""),"Ιστορία Design II")</f>
        <v>Ιστορία Design II</v>
      </c>
      <c r="B10" s="2">
        <f ca="1">IFERROR(__xludf.DUMMYFUNCTION("""COMPUTED_VALUE"""),2252)</f>
        <v>2252</v>
      </c>
      <c r="C10" s="2" t="str">
        <f ca="1">IFERROR(__xludf.DUMMYFUNCTION("""COMPUTED_VALUE"""),"Υποχρεωτικό (Υ)")</f>
        <v>Υποχρεωτικό (Υ)</v>
      </c>
      <c r="D10" s="2">
        <f ca="1">IFERROR(__xludf.DUMMYFUNCTION("""COMPUTED_VALUE"""),4)</f>
        <v>4</v>
      </c>
      <c r="E10" s="2">
        <f ca="1">IFERROR(__xludf.DUMMYFUNCTION("""COMPUTED_VALUE"""),4)</f>
        <v>4</v>
      </c>
      <c r="F10" s="2" t="str">
        <f ca="1">IFERROR(__xludf.DUMMYFUNCTION("""COMPUTED_VALUE"""),"4 ώρες")</f>
        <v>4 ώρες</v>
      </c>
      <c r="G10" s="2" t="str">
        <f ca="1">IFERROR(__xludf.DUMMYFUNCTION("""COMPUTED_VALUE"""),"0 ώρες")</f>
        <v>0 ώρες</v>
      </c>
    </row>
    <row r="11" spans="1:7" x14ac:dyDescent="0.25">
      <c r="A11" s="2" t="str">
        <f ca="1">IFERROR(__xludf.DUMMYFUNCTION("""COMPUTED_VALUE"""),"Στούντιο 2A - Σχέδιο Χρώμα")</f>
        <v>Στούντιο 2A - Σχέδιο Χρώμα</v>
      </c>
      <c r="B11" s="2">
        <f ca="1">IFERROR(__xludf.DUMMYFUNCTION("""COMPUTED_VALUE"""),2306)</f>
        <v>2306</v>
      </c>
      <c r="C11" s="2" t="str">
        <f ca="1">IFERROR(__xludf.DUMMYFUNCTION("""COMPUTED_VALUE"""),"Υποχρεωτικό (Υ)")</f>
        <v>Υποχρεωτικό (Υ)</v>
      </c>
      <c r="D11" s="2">
        <f ca="1">IFERROR(__xludf.DUMMYFUNCTION("""COMPUTED_VALUE"""),4)</f>
        <v>4</v>
      </c>
      <c r="E11" s="2">
        <f ca="1">IFERROR(__xludf.DUMMYFUNCTION("""COMPUTED_VALUE"""),4)</f>
        <v>4</v>
      </c>
      <c r="F11" s="2" t="str">
        <f ca="1">IFERROR(__xludf.DUMMYFUNCTION("""COMPUTED_VALUE"""),"0 ώρες")</f>
        <v>0 ώρες</v>
      </c>
      <c r="G11" s="2" t="str">
        <f ca="1">IFERROR(__xludf.DUMMYFUNCTION("""COMPUTED_VALUE"""),"6 ώρες")</f>
        <v>6 ώρες</v>
      </c>
    </row>
    <row r="12" spans="1:7" x14ac:dyDescent="0.25">
      <c r="A12" s="2" t="str">
        <f ca="1">IFERROR(__xludf.DUMMYFUNCTION("""COMPUTED_VALUE"""),"Αγγλικά - Ορολογία")</f>
        <v>Αγγλικά - Ορολογία</v>
      </c>
      <c r="B12" s="2">
        <f ca="1">IFERROR(__xludf.DUMMYFUNCTION("""COMPUTED_VALUE"""),2354)</f>
        <v>2354</v>
      </c>
      <c r="C12" s="2" t="str">
        <f ca="1">IFERROR(__xludf.DUMMYFUNCTION("""COMPUTED_VALUE"""),"Υποχρεωτικό (Υ)")</f>
        <v>Υποχρεωτικό (Υ)</v>
      </c>
      <c r="D12" s="2">
        <f ca="1">IFERROR(__xludf.DUMMYFUNCTION("""COMPUTED_VALUE"""),3)</f>
        <v>3</v>
      </c>
      <c r="E12" s="2">
        <f ca="1">IFERROR(__xludf.DUMMYFUNCTION("""COMPUTED_VALUE"""),2)</f>
        <v>2</v>
      </c>
      <c r="F12" s="2" t="str">
        <f ca="1">IFERROR(__xludf.DUMMYFUNCTION("""COMPUTED_VALUE"""),"3 ώρες")</f>
        <v>3 ώρες</v>
      </c>
      <c r="G12" s="2" t="str">
        <f ca="1">IFERROR(__xludf.DUMMYFUNCTION("""COMPUTED_VALUE"""),"0 ώρες")</f>
        <v>0 ώρες</v>
      </c>
    </row>
    <row r="13" spans="1:7" x14ac:dyDescent="0.25">
      <c r="A13" s="2" t="str">
        <f ca="1">IFERROR(__xludf.DUMMYFUNCTION("""COMPUTED_VALUE"""),"Μαθηματικά ΙΙ")</f>
        <v>Μαθηματικά ΙΙ</v>
      </c>
      <c r="B13" s="2">
        <f ca="1">IFERROR(__xludf.DUMMYFUNCTION("""COMPUTED_VALUE"""),3453)</f>
        <v>3453</v>
      </c>
      <c r="C13" s="2" t="str">
        <f ca="1">IFERROR(__xludf.DUMMYFUNCTION("""COMPUTED_VALUE"""),"Υποχρεωτικό (Υ)")</f>
        <v>Υποχρεωτικό (Υ)</v>
      </c>
      <c r="D13" s="2">
        <f ca="1">IFERROR(__xludf.DUMMYFUNCTION("""COMPUTED_VALUE"""),5)</f>
        <v>5</v>
      </c>
      <c r="E13" s="2">
        <f ca="1">IFERROR(__xludf.DUMMYFUNCTION("""COMPUTED_VALUE"""),6)</f>
        <v>6</v>
      </c>
      <c r="F13" s="2" t="str">
        <f ca="1">IFERROR(__xludf.DUMMYFUNCTION("""COMPUTED_VALUE"""),"5 ώρες")</f>
        <v>5 ώρες</v>
      </c>
      <c r="G13" s="2" t="str">
        <f ca="1">IFERROR(__xludf.DUMMYFUNCTION("""COMPUTED_VALUE"""),"0 ώρες")</f>
        <v>0 ώρες</v>
      </c>
    </row>
    <row r="14" spans="1:7" x14ac:dyDescent="0.25">
      <c r="A14" s="2" t="str">
        <f ca="1">IFERROR(__xludf.DUMMYFUNCTION("""COMPUTED_VALUE"""),"Στούντιο 2Β - Ελεύθερο Σχέδιο")</f>
        <v>Στούντιο 2Β - Ελεύθερο Σχέδιο</v>
      </c>
      <c r="B14" s="2">
        <f ca="1">IFERROR(__xludf.DUMMYFUNCTION("""COMPUTED_VALUE"""),3500)</f>
        <v>3500</v>
      </c>
      <c r="C14" s="2" t="str">
        <f ca="1">IFERROR(__xludf.DUMMYFUNCTION("""COMPUTED_VALUE"""),"Υποχρεωτικό (Υ)")</f>
        <v>Υποχρεωτικό (Υ)</v>
      </c>
      <c r="D14" s="2">
        <f ca="1">IFERROR(__xludf.DUMMYFUNCTION("""COMPUTED_VALUE"""),2)</f>
        <v>2</v>
      </c>
      <c r="E14" s="2">
        <f ca="1">IFERROR(__xludf.DUMMYFUNCTION("""COMPUTED_VALUE"""),2)</f>
        <v>2</v>
      </c>
      <c r="F14" s="2" t="str">
        <f ca="1">IFERROR(__xludf.DUMMYFUNCTION("""COMPUTED_VALUE"""),"0 ώρες")</f>
        <v>0 ώρες</v>
      </c>
      <c r="G14" s="2" t="str">
        <f ca="1">IFERROR(__xludf.DUMMYFUNCTION("""COMPUTED_VALUE"""),"2 ώρες")</f>
        <v>2 ώρες</v>
      </c>
    </row>
    <row r="15" spans="1:7" x14ac:dyDescent="0.25">
      <c r="A15" s="2" t="str">
        <f ca="1">IFERROR(__xludf.DUMMYFUNCTION("""COMPUTED_VALUE"""),"Συστημική Θεωρία")</f>
        <v>Συστημική Θεωρία</v>
      </c>
      <c r="B15" s="2">
        <f ca="1">IFERROR(__xludf.DUMMYFUNCTION("""COMPUTED_VALUE"""),4053)</f>
        <v>4053</v>
      </c>
      <c r="C15" s="2" t="str">
        <f ca="1">IFERROR(__xludf.DUMMYFUNCTION("""COMPUTED_VALUE"""),"Υποχρεωτικό (Υ)")</f>
        <v>Υποχρεωτικό (Υ)</v>
      </c>
      <c r="D15" s="2">
        <f ca="1">IFERROR(__xludf.DUMMYFUNCTION("""COMPUTED_VALUE"""),4)</f>
        <v>4</v>
      </c>
      <c r="E15" s="2">
        <f ca="1">IFERROR(__xludf.DUMMYFUNCTION("""COMPUTED_VALUE"""),6)</f>
        <v>6</v>
      </c>
      <c r="F15" s="2" t="str">
        <f ca="1">IFERROR(__xludf.DUMMYFUNCTION("""COMPUTED_VALUE"""),"4 ώρες")</f>
        <v>4 ώρες</v>
      </c>
      <c r="G15" s="2" t="str">
        <f ca="1">IFERROR(__xludf.DUMMYFUNCTION("""COMPUTED_VALUE"""),"0 ώρες")</f>
        <v>0 ώρες</v>
      </c>
    </row>
    <row r="16" spans="1:7" x14ac:dyDescent="0.25">
      <c r="A16" s="2" t="str">
        <f ca="1">IFERROR(__xludf.DUMMYFUNCTION("""COMPUTED_VALUE"""),"Τεχνολογίες και Μεθοδολογίες Προγραμματισμού")</f>
        <v>Τεχνολογίες και Μεθοδολογίες Προγραμματισμού</v>
      </c>
      <c r="B16" s="2">
        <f ca="1">IFERROR(__xludf.DUMMYFUNCTION("""COMPUTED_VALUE"""),4203)</f>
        <v>4203</v>
      </c>
      <c r="C16" s="2" t="str">
        <f ca="1">IFERROR(__xludf.DUMMYFUNCTION("""COMPUTED_VALUE"""),"Υποχρεωτικό (Υ)")</f>
        <v>Υποχρεωτικό (Υ)</v>
      </c>
      <c r="D16" s="2">
        <f ca="1">IFERROR(__xludf.DUMMYFUNCTION("""COMPUTED_VALUE"""),5)</f>
        <v>5</v>
      </c>
      <c r="E16" s="2">
        <f ca="1">IFERROR(__xludf.DUMMYFUNCTION("""COMPUTED_VALUE"""),6)</f>
        <v>6</v>
      </c>
      <c r="F16" s="2" t="str">
        <f ca="1">IFERROR(__xludf.DUMMYFUNCTION("""COMPUTED_VALUE"""),"3 ώρες")</f>
        <v>3 ώρες</v>
      </c>
      <c r="G16" s="2" t="str">
        <f ca="1">IFERROR(__xludf.DUMMYFUNCTION("""COMPUTED_VALUE"""),"2 ώρες")</f>
        <v>2 ώρες</v>
      </c>
    </row>
    <row r="17" spans="1:7" x14ac:dyDescent="0.25">
      <c r="A17" s="2" t="str">
        <f ca="1">IFERROR(__xludf.DUMMYFUNCTION("ImportHtml(""https://www.syros.aegean.gr/el/spoydes/proptychiakes-spoydes/courses"", ""table"",3)"),"Τίτλος")</f>
        <v>Τίτλος</v>
      </c>
      <c r="B17" s="2" t="str">
        <f ca="1">IFERROR(__xludf.DUMMYFUNCTION("""COMPUTED_VALUE"""),"Κωδικός")</f>
        <v>Κωδικός</v>
      </c>
      <c r="C17" s="2" t="str">
        <f ca="1">IFERROR(__xludf.DUMMYFUNCTION("""COMPUTED_VALUE"""),"Είδος")</f>
        <v>Είδος</v>
      </c>
      <c r="D17" s="2" t="str">
        <f ca="1">IFERROR(__xludf.DUMMYFUNCTION("""COMPUTED_VALUE"""),"Διδακτικές Μονάδες")</f>
        <v>Διδακτικές Μονάδες</v>
      </c>
      <c r="E17" s="2" t="str">
        <f ca="1">IFERROR(__xludf.DUMMYFUNCTION("""COMPUTED_VALUE"""),"ECTS")</f>
        <v>ECTS</v>
      </c>
      <c r="F17" s="2" t="str">
        <f ca="1">IFERROR(__xludf.DUMMYFUNCTION("""COMPUTED_VALUE"""),"Ώρες Θεωρίας")</f>
        <v>Ώρες Θεωρίας</v>
      </c>
      <c r="G17" s="2" t="str">
        <f ca="1">IFERROR(__xludf.DUMMYFUNCTION("""COMPUTED_VALUE"""),"Ώρες Εργαστηρίου")</f>
        <v>Ώρες Εργαστηρίου</v>
      </c>
    </row>
    <row r="18" spans="1:7" x14ac:dyDescent="0.25">
      <c r="A18" s="2" t="str">
        <f ca="1">IFERROR(__xludf.DUMMYFUNCTION("""COMPUTED_VALUE"""),"Φυσική για Μηχανικούς")</f>
        <v>Φυσική για Μηχανικούς</v>
      </c>
      <c r="B18" s="2">
        <f ca="1">IFERROR(__xludf.DUMMYFUNCTION("""COMPUTED_VALUE"""),1403)</f>
        <v>1403</v>
      </c>
      <c r="C18" s="2" t="str">
        <f ca="1">IFERROR(__xludf.DUMMYFUNCTION("""COMPUTED_VALUE"""),"Υποχρεωτικό (Υ)")</f>
        <v>Υποχρεωτικό (Υ)</v>
      </c>
      <c r="D18" s="2">
        <f ca="1">IFERROR(__xludf.DUMMYFUNCTION("""COMPUTED_VALUE"""),4)</f>
        <v>4</v>
      </c>
      <c r="E18" s="2">
        <f ca="1">IFERROR(__xludf.DUMMYFUNCTION("""COMPUTED_VALUE"""),6)</f>
        <v>6</v>
      </c>
      <c r="F18" s="2" t="str">
        <f ca="1">IFERROR(__xludf.DUMMYFUNCTION("""COMPUTED_VALUE"""),"4 ώρες")</f>
        <v>4 ώρες</v>
      </c>
      <c r="G18" s="2" t="str">
        <f ca="1">IFERROR(__xludf.DUMMYFUNCTION("""COMPUTED_VALUE"""),"0 ώρες")</f>
        <v>0 ώρες</v>
      </c>
    </row>
    <row r="19" spans="1:7" x14ac:dyDescent="0.25">
      <c r="A19" s="2" t="str">
        <f ca="1">IFERROR(__xludf.DUMMYFUNCTION("""COMPUTED_VALUE"""),"Εισαγωγή στη Σχεδίαση με Η/Υ (CAGD)")</f>
        <v>Εισαγωγή στη Σχεδίαση με Η/Υ (CAGD)</v>
      </c>
      <c r="B19" s="2">
        <f ca="1">IFERROR(__xludf.DUMMYFUNCTION("""COMPUTED_VALUE"""),2404)</f>
        <v>2404</v>
      </c>
      <c r="C19" s="2" t="str">
        <f ca="1">IFERROR(__xludf.DUMMYFUNCTION("""COMPUTED_VALUE"""),"Υποχρεωτικό (Υ)")</f>
        <v>Υποχρεωτικό (Υ)</v>
      </c>
      <c r="D19" s="2">
        <f ca="1">IFERROR(__xludf.DUMMYFUNCTION("""COMPUTED_VALUE"""),5)</f>
        <v>5</v>
      </c>
      <c r="E19" s="2">
        <f ca="1">IFERROR(__xludf.DUMMYFUNCTION("""COMPUTED_VALUE"""),6)</f>
        <v>6</v>
      </c>
      <c r="F19" s="2" t="str">
        <f ca="1">IFERROR(__xludf.DUMMYFUNCTION("""COMPUTED_VALUE"""),"3 ώρες")</f>
        <v>3 ώρες</v>
      </c>
      <c r="G19" s="2" t="str">
        <f ca="1">IFERROR(__xludf.DUMMYFUNCTION("""COMPUTED_VALUE"""),"2 ώρες")</f>
        <v>2 ώρες</v>
      </c>
    </row>
    <row r="20" spans="1:7" x14ac:dyDescent="0.25">
      <c r="A20" s="2" t="str">
        <f ca="1">IFERROR(__xludf.DUMMYFUNCTION("""COMPUTED_VALUE"""),"Στούντιο 3 - Ιδεασμός")</f>
        <v>Στούντιο 3 - Ιδεασμός</v>
      </c>
      <c r="B20" s="2">
        <f ca="1">IFERROR(__xludf.DUMMYFUNCTION("""COMPUTED_VALUE"""),3254)</f>
        <v>3254</v>
      </c>
      <c r="C20" s="2" t="str">
        <f ca="1">IFERROR(__xludf.DUMMYFUNCTION("""COMPUTED_VALUE"""),"Υποχρεωτικό (Υ)")</f>
        <v>Υποχρεωτικό (Υ)</v>
      </c>
      <c r="D20" s="2">
        <f ca="1">IFERROR(__xludf.DUMMYFUNCTION("""COMPUTED_VALUE"""),6)</f>
        <v>6</v>
      </c>
      <c r="E20" s="2">
        <f ca="1">IFERROR(__xludf.DUMMYFUNCTION("""COMPUTED_VALUE"""),6)</f>
        <v>6</v>
      </c>
      <c r="F20" s="2" t="str">
        <f ca="1">IFERROR(__xludf.DUMMYFUNCTION("""COMPUTED_VALUE"""),"0 ώρες")</f>
        <v>0 ώρες</v>
      </c>
      <c r="G20" s="2" t="str">
        <f ca="1">IFERROR(__xludf.DUMMYFUNCTION("""COMPUTED_VALUE"""),"6 ώρες")</f>
        <v>6 ώρες</v>
      </c>
    </row>
    <row r="21" spans="1:7" x14ac:dyDescent="0.25">
      <c r="A21" s="2" t="str">
        <f ca="1">IFERROR(__xludf.DUMMYFUNCTION("""COMPUTED_VALUE"""),"Σχεδίαση και Ανάπτυξη Πληροφοριακών Συστημάτων")</f>
        <v>Σχεδίαση και Ανάπτυξη Πληροφοριακών Συστημάτων</v>
      </c>
      <c r="B21" s="2">
        <f ca="1">IFERROR(__xludf.DUMMYFUNCTION("""COMPUTED_VALUE"""),5003)</f>
        <v>5003</v>
      </c>
      <c r="C21" s="2" t="str">
        <f ca="1">IFERROR(__xludf.DUMMYFUNCTION("""COMPUTED_VALUE"""),"Υποχρεωτικό (Υ)")</f>
        <v>Υποχρεωτικό (Υ)</v>
      </c>
      <c r="D21" s="2">
        <f ca="1">IFERROR(__xludf.DUMMYFUNCTION("""COMPUTED_VALUE"""),5)</f>
        <v>5</v>
      </c>
      <c r="E21" s="2">
        <f ca="1">IFERROR(__xludf.DUMMYFUNCTION("""COMPUTED_VALUE"""),6)</f>
        <v>6</v>
      </c>
      <c r="F21" s="2" t="str">
        <f ca="1">IFERROR(__xludf.DUMMYFUNCTION("""COMPUTED_VALUE"""),"3 ώρες")</f>
        <v>3 ώρες</v>
      </c>
      <c r="G21" s="2" t="str">
        <f ca="1">IFERROR(__xludf.DUMMYFUNCTION("""COMPUTED_VALUE"""),"2 ώρες")</f>
        <v>2 ώρες</v>
      </c>
    </row>
    <row r="22" spans="1:7" x14ac:dyDescent="0.25">
      <c r="A22" s="2" t="str">
        <f ca="1">IFERROR(__xludf.DUMMYFUNCTION("""COMPUTED_VALUE"""),"Marketing")</f>
        <v>Marketing</v>
      </c>
      <c r="B22" s="2">
        <f ca="1">IFERROR(__xludf.DUMMYFUNCTION("""COMPUTED_VALUE"""),6355)</f>
        <v>6355</v>
      </c>
      <c r="C22" s="2" t="str">
        <f ca="1">IFERROR(__xludf.DUMMYFUNCTION("""COMPUTED_VALUE"""),"Υποχρεωτικό (Υ)")</f>
        <v>Υποχρεωτικό (Υ)</v>
      </c>
      <c r="D22" s="2">
        <f ca="1">IFERROR(__xludf.DUMMYFUNCTION("""COMPUTED_VALUE"""),4)</f>
        <v>4</v>
      </c>
      <c r="E22" s="2">
        <f ca="1">IFERROR(__xludf.DUMMYFUNCTION("""COMPUTED_VALUE"""),6)</f>
        <v>6</v>
      </c>
      <c r="F22" s="2" t="str">
        <f ca="1">IFERROR(__xludf.DUMMYFUNCTION("""COMPUTED_VALUE"""),"4 ώρες")</f>
        <v>4 ώρες</v>
      </c>
      <c r="G22" s="2" t="str">
        <f ca="1">IFERROR(__xludf.DUMMYFUNCTION("""COMPUTED_VALUE"""),"0 ώρες")</f>
        <v>0 ώρες</v>
      </c>
    </row>
    <row r="23" spans="1:7" x14ac:dyDescent="0.25">
      <c r="A23" s="2" t="str">
        <f ca="1">IFERROR(__xludf.DUMMYFUNCTION("ImportHtml(""https://www.syros.aegean.gr/el/spoydes/proptychiakes-spoydes/courses"", ""table"",4)"),"Τίτλος")</f>
        <v>Τίτλος</v>
      </c>
      <c r="B23" s="2" t="str">
        <f ca="1">IFERROR(__xludf.DUMMYFUNCTION("""COMPUTED_VALUE"""),"Κωδικός")</f>
        <v>Κωδικός</v>
      </c>
      <c r="C23" s="2" t="str">
        <f ca="1">IFERROR(__xludf.DUMMYFUNCTION("""COMPUTED_VALUE"""),"Είδος")</f>
        <v>Είδος</v>
      </c>
      <c r="D23" s="2" t="str">
        <f ca="1">IFERROR(__xludf.DUMMYFUNCTION("""COMPUTED_VALUE"""),"Διδακτικές Μονάδες")</f>
        <v>Διδακτικές Μονάδες</v>
      </c>
      <c r="E23" s="2" t="str">
        <f ca="1">IFERROR(__xludf.DUMMYFUNCTION("""COMPUTED_VALUE"""),"ECTS")</f>
        <v>ECTS</v>
      </c>
      <c r="F23" s="2" t="str">
        <f ca="1">IFERROR(__xludf.DUMMYFUNCTION("""COMPUTED_VALUE"""),"Ώρες Θεωρίας")</f>
        <v>Ώρες Θεωρίας</v>
      </c>
      <c r="G23" s="2" t="str">
        <f ca="1">IFERROR(__xludf.DUMMYFUNCTION("""COMPUTED_VALUE"""),"Ώρες Εργαστηρίου")</f>
        <v>Ώρες Εργαστηρίου</v>
      </c>
    </row>
    <row r="24" spans="1:7" x14ac:dyDescent="0.25">
      <c r="A24" s="2" t="str">
        <f ca="1">IFERROR(__xludf.DUMMYFUNCTION("""COMPUTED_VALUE"""),"Στούντιο 4 - Concept Design")</f>
        <v>Στούντιο 4 - Concept Design</v>
      </c>
      <c r="B24" s="2">
        <f ca="1">IFERROR(__xludf.DUMMYFUNCTION("""COMPUTED_VALUE"""),4304)</f>
        <v>4304</v>
      </c>
      <c r="C24" s="2" t="str">
        <f ca="1">IFERROR(__xludf.DUMMYFUNCTION("""COMPUTED_VALUE"""),"Υποχρεωτικό (Υ)")</f>
        <v>Υποχρεωτικό (Υ)</v>
      </c>
      <c r="D24" s="2">
        <f ca="1">IFERROR(__xludf.DUMMYFUNCTION("""COMPUTED_VALUE"""),6)</f>
        <v>6</v>
      </c>
      <c r="E24" s="2">
        <f ca="1">IFERROR(__xludf.DUMMYFUNCTION("""COMPUTED_VALUE"""),6)</f>
        <v>6</v>
      </c>
      <c r="F24" s="2" t="str">
        <f ca="1">IFERROR(__xludf.DUMMYFUNCTION("""COMPUTED_VALUE"""),"0 ώρες")</f>
        <v>0 ώρες</v>
      </c>
      <c r="G24" s="2" t="str">
        <f ca="1">IFERROR(__xludf.DUMMYFUNCTION("""COMPUTED_VALUE"""),"6 ώρες")</f>
        <v>6 ώρες</v>
      </c>
    </row>
    <row r="25" spans="1:7" x14ac:dyDescent="0.25">
      <c r="A25" s="2" t="str">
        <f ca="1">IFERROR(__xludf.DUMMYFUNCTION("""COMPUTED_VALUE"""),"Σχεδίαση με Η/Υ")</f>
        <v>Σχεδίαση με Η/Υ</v>
      </c>
      <c r="B25" s="2">
        <f ca="1">IFERROR(__xludf.DUMMYFUNCTION("""COMPUTED_VALUE"""),5153)</f>
        <v>5153</v>
      </c>
      <c r="C25" s="2" t="str">
        <f ca="1">IFERROR(__xludf.DUMMYFUNCTION("""COMPUTED_VALUE"""),"Υποχρεωτικό (Υ)")</f>
        <v>Υποχρεωτικό (Υ)</v>
      </c>
      <c r="D25" s="2">
        <f ca="1">IFERROR(__xludf.DUMMYFUNCTION("""COMPUTED_VALUE"""),5)</f>
        <v>5</v>
      </c>
      <c r="E25" s="2">
        <f ca="1">IFERROR(__xludf.DUMMYFUNCTION("""COMPUTED_VALUE"""),6)</f>
        <v>6</v>
      </c>
      <c r="F25" s="2" t="str">
        <f ca="1">IFERROR(__xludf.DUMMYFUNCTION("""COMPUTED_VALUE"""),"3 ώρες")</f>
        <v>3 ώρες</v>
      </c>
      <c r="G25" s="2" t="str">
        <f ca="1">IFERROR(__xludf.DUMMYFUNCTION("""COMPUTED_VALUE"""),"2 ώρες")</f>
        <v>2 ώρες</v>
      </c>
    </row>
    <row r="26" spans="1:7" x14ac:dyDescent="0.25">
      <c r="A26" s="2" t="str">
        <f ca="1">IFERROR(__xludf.DUMMYFUNCTION("""COMPUTED_VALUE"""),"Αλληλεπίδραση Ανθρώπου Υπολογιστή")</f>
        <v>Αλληλεπίδραση Ανθρώπου Υπολογιστή</v>
      </c>
      <c r="B26" s="2">
        <f ca="1">IFERROR(__xludf.DUMMYFUNCTION("""COMPUTED_VALUE"""),6104)</f>
        <v>6104</v>
      </c>
      <c r="C26" s="2" t="str">
        <f ca="1">IFERROR(__xludf.DUMMYFUNCTION("""COMPUTED_VALUE"""),"Υποχρεωτικό (Υ)")</f>
        <v>Υποχρεωτικό (Υ)</v>
      </c>
      <c r="D26" s="2">
        <f ca="1">IFERROR(__xludf.DUMMYFUNCTION("""COMPUTED_VALUE"""),5)</f>
        <v>5</v>
      </c>
      <c r="E26" s="2">
        <f ca="1">IFERROR(__xludf.DUMMYFUNCTION("""COMPUTED_VALUE"""),6)</f>
        <v>6</v>
      </c>
      <c r="F26" s="2" t="str">
        <f ca="1">IFERROR(__xludf.DUMMYFUNCTION("""COMPUTED_VALUE"""),"3 ώρες")</f>
        <v>3 ώρες</v>
      </c>
      <c r="G26" s="2" t="str">
        <f ca="1">IFERROR(__xludf.DUMMYFUNCTION("""COMPUTED_VALUE"""),"2 ώρες")</f>
        <v>2 ώρες</v>
      </c>
    </row>
    <row r="27" spans="1:7" x14ac:dyDescent="0.25">
      <c r="A27" s="2" t="str">
        <f ca="1">IFERROR(__xludf.DUMMYFUNCTION("""COMPUTED_VALUE"""),"Θεωρία Πολύπλοκων Οργανώσεων")</f>
        <v>Θεωρία Πολύπλοκων Οργανώσεων</v>
      </c>
      <c r="B27" s="2">
        <f ca="1">IFERROR(__xludf.DUMMYFUNCTION("""COMPUTED_VALUE"""),7258)</f>
        <v>7258</v>
      </c>
      <c r="C27" s="2" t="str">
        <f ca="1">IFERROR(__xludf.DUMMYFUNCTION("""COMPUTED_VALUE"""),"Υποχρεωτικό (Υ)")</f>
        <v>Υποχρεωτικό (Υ)</v>
      </c>
      <c r="D27" s="2">
        <f ca="1">IFERROR(__xludf.DUMMYFUNCTION("""COMPUTED_VALUE"""),4)</f>
        <v>4</v>
      </c>
      <c r="E27" s="2">
        <f ca="1">IFERROR(__xludf.DUMMYFUNCTION("""COMPUTED_VALUE"""),6)</f>
        <v>6</v>
      </c>
      <c r="F27" s="2" t="str">
        <f ca="1">IFERROR(__xludf.DUMMYFUNCTION("""COMPUTED_VALUE"""),"4 ώρες")</f>
        <v>4 ώρες</v>
      </c>
      <c r="G27" s="2" t="str">
        <f ca="1">IFERROR(__xludf.DUMMYFUNCTION("""COMPUTED_VALUE"""),"0 ώρες")</f>
        <v>0 ώρες</v>
      </c>
    </row>
    <row r="28" spans="1:7" ht="13.2" x14ac:dyDescent="0.25">
      <c r="A28" s="2" t="str">
        <f ca="1">IFERROR(__xludf.DUMMYFUNCTION("""COMPUTED_VALUE"""),"Γνωστική Επιστήμη")</f>
        <v>Γνωστική Επιστήμη</v>
      </c>
      <c r="B28" s="2">
        <f ca="1">IFERROR(__xludf.DUMMYFUNCTION("""COMPUTED_VALUE"""),8154)</f>
        <v>8154</v>
      </c>
      <c r="C28" s="2" t="str">
        <f ca="1">IFERROR(__xludf.DUMMYFUNCTION("""COMPUTED_VALUE"""),"Υποχρεωτικό (Υ)")</f>
        <v>Υποχρεωτικό (Υ)</v>
      </c>
      <c r="D28" s="2">
        <f ca="1">IFERROR(__xludf.DUMMYFUNCTION("""COMPUTED_VALUE"""),4)</f>
        <v>4</v>
      </c>
      <c r="E28" s="2">
        <f ca="1">IFERROR(__xludf.DUMMYFUNCTION("""COMPUTED_VALUE"""),6)</f>
        <v>6</v>
      </c>
      <c r="F28" s="2" t="str">
        <f ca="1">IFERROR(__xludf.DUMMYFUNCTION("""COMPUTED_VALUE"""),"4 ώρες")</f>
        <v>4 ώρες</v>
      </c>
      <c r="G28" s="2" t="str">
        <f ca="1">IFERROR(__xludf.DUMMYFUNCTION("""COMPUTED_VALUE"""),"0 ώρες")</f>
        <v>0 ώρες</v>
      </c>
    </row>
    <row r="29" spans="1:7" ht="13.8" x14ac:dyDescent="0.25">
      <c r="A29" s="3" t="str">
        <f ca="1">IFERROR(__xludf.DUMMYFUNCTION("ImportHtml(""https://www.syros.aegean.gr/el/spoydes/proptychiakes-spoydes/courses"", ""table"",5)"),"Τίτλος")</f>
        <v>Τίτλος</v>
      </c>
      <c r="B29" s="2" t="str">
        <f ca="1">IFERROR(__xludf.DUMMYFUNCTION("""COMPUTED_VALUE"""),"Κωδικός")</f>
        <v>Κωδικός</v>
      </c>
      <c r="C29" s="2" t="str">
        <f ca="1">IFERROR(__xludf.DUMMYFUNCTION("""COMPUTED_VALUE"""),"Είδος")</f>
        <v>Είδος</v>
      </c>
      <c r="D29" s="2" t="str">
        <f ca="1">IFERROR(__xludf.DUMMYFUNCTION("""COMPUTED_VALUE"""),"Διδακτικές Μονάδες")</f>
        <v>Διδακτικές Μονάδες</v>
      </c>
      <c r="E29" s="2" t="str">
        <f ca="1">IFERROR(__xludf.DUMMYFUNCTION("""COMPUTED_VALUE"""),"ECTS")</f>
        <v>ECTS</v>
      </c>
      <c r="F29" s="2" t="str">
        <f ca="1">IFERROR(__xludf.DUMMYFUNCTION("""COMPUTED_VALUE"""),"Ώρες Θεωρίας")</f>
        <v>Ώρες Θεωρίας</v>
      </c>
      <c r="G29" s="2" t="str">
        <f ca="1">IFERROR(__xludf.DUMMYFUNCTION("""COMPUTED_VALUE"""),"Ώρες Εργαστηρίου")</f>
        <v>Ώρες Εργαστηρίου</v>
      </c>
    </row>
    <row r="30" spans="1:7" ht="13.2" x14ac:dyDescent="0.25">
      <c r="A30" s="2" t="str">
        <f ca="1">IFERROR(__xludf.DUMMYFUNCTION("""COMPUTED_VALUE"""),"Τεχνική Μηχανική")</f>
        <v>Τεχνική Μηχανική</v>
      </c>
      <c r="B30" s="2">
        <f ca="1">IFERROR(__xludf.DUMMYFUNCTION("""COMPUTED_VALUE"""),3405)</f>
        <v>3405</v>
      </c>
      <c r="C30" s="2" t="str">
        <f ca="1">IFERROR(__xludf.DUMMYFUNCTION("""COMPUTED_VALUE"""),"Υποχρεωτικό (Υ)")</f>
        <v>Υποχρεωτικό (Υ)</v>
      </c>
      <c r="D30" s="2">
        <f ca="1">IFERROR(__xludf.DUMMYFUNCTION("""COMPUTED_VALUE"""),5)</f>
        <v>5</v>
      </c>
      <c r="E30" s="2">
        <f ca="1">IFERROR(__xludf.DUMMYFUNCTION("""COMPUTED_VALUE"""),6)</f>
        <v>6</v>
      </c>
      <c r="F30" s="2" t="str">
        <f ca="1">IFERROR(__xludf.DUMMYFUNCTION("""COMPUTED_VALUE"""),"3 ώρες")</f>
        <v>3 ώρες</v>
      </c>
      <c r="G30" s="2" t="str">
        <f ca="1">IFERROR(__xludf.DUMMYFUNCTION("""COMPUTED_VALUE"""),"2 ώρες")</f>
        <v>2 ώρες</v>
      </c>
    </row>
    <row r="31" spans="1:7" ht="13.2" x14ac:dyDescent="0.25">
      <c r="A31" s="2" t="str">
        <f ca="1">IFERROR(__xludf.DUMMYFUNCTION("""COMPUTED_VALUE"""),"Στούντιο 5 - Product Design I")</f>
        <v>Στούντιο 5 - Product Design I</v>
      </c>
      <c r="B31" s="2">
        <f ca="1">IFERROR(__xludf.DUMMYFUNCTION("""COMPUTED_VALUE"""),5303)</f>
        <v>5303</v>
      </c>
      <c r="C31" s="2" t="str">
        <f ca="1">IFERROR(__xludf.DUMMYFUNCTION("""COMPUTED_VALUE"""),"Υποχρεωτικό (Υ)")</f>
        <v>Υποχρεωτικό (Υ)</v>
      </c>
      <c r="D31" s="2">
        <f ca="1">IFERROR(__xludf.DUMMYFUNCTION("""COMPUTED_VALUE"""),6)</f>
        <v>6</v>
      </c>
      <c r="E31" s="2">
        <f ca="1">IFERROR(__xludf.DUMMYFUNCTION("""COMPUTED_VALUE"""),6)</f>
        <v>6</v>
      </c>
      <c r="F31" s="2" t="str">
        <f ca="1">IFERROR(__xludf.DUMMYFUNCTION("""COMPUTED_VALUE"""),"0 ώρες")</f>
        <v>0 ώρες</v>
      </c>
      <c r="G31" s="2" t="str">
        <f ca="1">IFERROR(__xludf.DUMMYFUNCTION("""COMPUTED_VALUE"""),"6 ώρες")</f>
        <v>6 ώρες</v>
      </c>
    </row>
    <row r="32" spans="1:7" ht="13.2" x14ac:dyDescent="0.25">
      <c r="A32" s="2" t="str">
        <f ca="1">IFERROR(__xludf.DUMMYFUNCTION("""COMPUTED_VALUE"""),"Γραφικά")</f>
        <v>Γραφικά</v>
      </c>
      <c r="B32" s="2">
        <f ca="1">IFERROR(__xludf.DUMMYFUNCTION("""COMPUTED_VALUE"""),6153)</f>
        <v>6153</v>
      </c>
      <c r="C32" s="2" t="str">
        <f ca="1">IFERROR(__xludf.DUMMYFUNCTION("""COMPUTED_VALUE"""),"Υποχρεωτικό (Υ)")</f>
        <v>Υποχρεωτικό (Υ)</v>
      </c>
      <c r="D32" s="2">
        <f ca="1">IFERROR(__xludf.DUMMYFUNCTION("""COMPUTED_VALUE"""),5)</f>
        <v>5</v>
      </c>
      <c r="E32" s="2">
        <f ca="1">IFERROR(__xludf.DUMMYFUNCTION("""COMPUTED_VALUE"""),6)</f>
        <v>6</v>
      </c>
      <c r="F32" s="2" t="str">
        <f ca="1">IFERROR(__xludf.DUMMYFUNCTION("""COMPUTED_VALUE"""),"3 ώρες")</f>
        <v>3 ώρες</v>
      </c>
      <c r="G32" s="2" t="str">
        <f ca="1">IFERROR(__xludf.DUMMYFUNCTION("""COMPUTED_VALUE"""),"2 ώρες")</f>
        <v>2 ώρες</v>
      </c>
    </row>
    <row r="33" spans="1:7" ht="13.2" x14ac:dyDescent="0.25">
      <c r="A33" s="2" t="str">
        <f ca="1">IFERROR(__xludf.DUMMYFUNCTION("""COMPUTED_VALUE"""),"Σχεδίαση Υπηρεσιών")</f>
        <v>Σχεδίαση Υπηρεσιών</v>
      </c>
      <c r="B33" s="2">
        <f ca="1">IFERROR(__xludf.DUMMYFUNCTION("""COMPUTED_VALUE"""),6203)</f>
        <v>6203</v>
      </c>
      <c r="C33" s="2" t="str">
        <f ca="1">IFERROR(__xludf.DUMMYFUNCTION("""COMPUTED_VALUE"""),"Υποχρεωτικό (Υ)")</f>
        <v>Υποχρεωτικό (Υ)</v>
      </c>
      <c r="D33" s="2">
        <f ca="1">IFERROR(__xludf.DUMMYFUNCTION("""COMPUTED_VALUE"""),4)</f>
        <v>4</v>
      </c>
      <c r="E33" s="2">
        <f ca="1">IFERROR(__xludf.DUMMYFUNCTION("""COMPUTED_VALUE"""),6)</f>
        <v>6</v>
      </c>
      <c r="F33" s="2" t="str">
        <f ca="1">IFERROR(__xludf.DUMMYFUNCTION("""COMPUTED_VALUE"""),"4 ώρες")</f>
        <v>4 ώρες</v>
      </c>
      <c r="G33" s="2" t="str">
        <f ca="1">IFERROR(__xludf.DUMMYFUNCTION("""COMPUTED_VALUE"""),"0 ώρες")</f>
        <v>0 ώρες</v>
      </c>
    </row>
    <row r="34" spans="1:7" ht="13.2" x14ac:dyDescent="0.25">
      <c r="A34" s="2" t="str">
        <f ca="1">IFERROR(__xludf.DUMMYFUNCTION("""COMPUTED_VALUE"""),"Εργονομία")</f>
        <v>Εργονομία</v>
      </c>
      <c r="B34" s="2">
        <f ca="1">IFERROR(__xludf.DUMMYFUNCTION("""COMPUTED_VALUE"""),7204)</f>
        <v>7204</v>
      </c>
      <c r="C34" s="2" t="str">
        <f ca="1">IFERROR(__xludf.DUMMYFUNCTION("""COMPUTED_VALUE"""),"Υποχρεωτικό (Υ)")</f>
        <v>Υποχρεωτικό (Υ)</v>
      </c>
      <c r="D34" s="2">
        <f ca="1">IFERROR(__xludf.DUMMYFUNCTION("""COMPUTED_VALUE"""),4)</f>
        <v>4</v>
      </c>
      <c r="E34" s="2">
        <f ca="1">IFERROR(__xludf.DUMMYFUNCTION("""COMPUTED_VALUE"""),6)</f>
        <v>6</v>
      </c>
      <c r="F34" s="2" t="str">
        <f ca="1">IFERROR(__xludf.DUMMYFUNCTION("""COMPUTED_VALUE"""),"4 ώρες")</f>
        <v>4 ώρες</v>
      </c>
      <c r="G34" s="2" t="str">
        <f ca="1">IFERROR(__xludf.DUMMYFUNCTION("""COMPUTED_VALUE"""),"0 ώρες")</f>
        <v>0 ώρες</v>
      </c>
    </row>
    <row r="35" spans="1:7" ht="13.8" x14ac:dyDescent="0.25">
      <c r="A35" s="3" t="str">
        <f ca="1">IFERROR(__xludf.DUMMYFUNCTION("ImportHtml(""https://www.syros.aegean.gr/el/spoydes/proptychiakes-spoydes/courses"", ""table"",6)"),"Τίτλος")</f>
        <v>Τίτλος</v>
      </c>
      <c r="B35" s="2" t="str">
        <f ca="1">IFERROR(__xludf.DUMMYFUNCTION("""COMPUTED_VALUE"""),"Κωδικός")</f>
        <v>Κωδικός</v>
      </c>
      <c r="C35" s="2" t="str">
        <f ca="1">IFERROR(__xludf.DUMMYFUNCTION("""COMPUTED_VALUE"""),"Είδος")</f>
        <v>Είδος</v>
      </c>
      <c r="D35" s="2" t="str">
        <f ca="1">IFERROR(__xludf.DUMMYFUNCTION("""COMPUTED_VALUE"""),"Διδακτικές Μονάδες")</f>
        <v>Διδακτικές Μονάδες</v>
      </c>
      <c r="E35" s="2" t="str">
        <f ca="1">IFERROR(__xludf.DUMMYFUNCTION("""COMPUTED_VALUE"""),"ECTS")</f>
        <v>ECTS</v>
      </c>
      <c r="F35" s="2" t="str">
        <f ca="1">IFERROR(__xludf.DUMMYFUNCTION("""COMPUTED_VALUE"""),"Ώρες Θεωρίας")</f>
        <v>Ώρες Θεωρίας</v>
      </c>
      <c r="G35" s="2" t="str">
        <f ca="1">IFERROR(__xludf.DUMMYFUNCTION("""COMPUTED_VALUE"""),"Ώρες Εργαστηρίου")</f>
        <v>Ώρες Εργαστηρίου</v>
      </c>
    </row>
    <row r="36" spans="1:7" ht="13.2" x14ac:dyDescent="0.25">
      <c r="A36" s="2" t="str">
        <f ca="1">IFERROR(__xludf.DUMMYFUNCTION("""COMPUTED_VALUE"""),"Διαδραστική Σχεδίαση")</f>
        <v>Διαδραστική Σχεδίαση</v>
      </c>
      <c r="B36" s="2">
        <f ca="1">IFERROR(__xludf.DUMMYFUNCTION("""COMPUTED_VALUE"""),4153)</f>
        <v>4153</v>
      </c>
      <c r="C36" s="2" t="str">
        <f ca="1">IFERROR(__xludf.DUMMYFUNCTION("""COMPUTED_VALUE"""),"Υποχρεωτικό (Υ)")</f>
        <v>Υποχρεωτικό (Υ)</v>
      </c>
      <c r="D36" s="2">
        <f ca="1">IFERROR(__xludf.DUMMYFUNCTION("""COMPUTED_VALUE"""),5)</f>
        <v>5</v>
      </c>
      <c r="E36" s="2">
        <f ca="1">IFERROR(__xludf.DUMMYFUNCTION("""COMPUTED_VALUE"""),6)</f>
        <v>6</v>
      </c>
      <c r="F36" s="2" t="str">
        <f ca="1">IFERROR(__xludf.DUMMYFUNCTION("""COMPUTED_VALUE"""),"3 ώρες")</f>
        <v>3 ώρες</v>
      </c>
      <c r="G36" s="2" t="str">
        <f ca="1">IFERROR(__xludf.DUMMYFUNCTION("""COMPUTED_VALUE"""),"2 ώρες")</f>
        <v>2 ώρες</v>
      </c>
    </row>
    <row r="37" spans="1:7" ht="13.2" x14ac:dyDescent="0.25">
      <c r="A37" s="2" t="str">
        <f ca="1">IFERROR(__xludf.DUMMYFUNCTION("""COMPUTED_VALUE"""),"Υλικά")</f>
        <v>Υλικά</v>
      </c>
      <c r="B37" s="2">
        <f ca="1">IFERROR(__xludf.DUMMYFUNCTION("""COMPUTED_VALUE"""),4356)</f>
        <v>4356</v>
      </c>
      <c r="C37" s="2" t="str">
        <f ca="1">IFERROR(__xludf.DUMMYFUNCTION("""COMPUTED_VALUE"""),"Υποχρεωτικό (Υ)")</f>
        <v>Υποχρεωτικό (Υ)</v>
      </c>
      <c r="D37" s="2">
        <f ca="1">IFERROR(__xludf.DUMMYFUNCTION("""COMPUTED_VALUE"""),5)</f>
        <v>5</v>
      </c>
      <c r="E37" s="2">
        <f ca="1">IFERROR(__xludf.DUMMYFUNCTION("""COMPUTED_VALUE"""),6)</f>
        <v>6</v>
      </c>
      <c r="F37" s="2" t="str">
        <f ca="1">IFERROR(__xludf.DUMMYFUNCTION("""COMPUTED_VALUE"""),"3 ώρες")</f>
        <v>3 ώρες</v>
      </c>
      <c r="G37" s="2" t="str">
        <f ca="1">IFERROR(__xludf.DUMMYFUNCTION("""COMPUTED_VALUE"""),"2 ώρες")</f>
        <v>2 ώρες</v>
      </c>
    </row>
    <row r="38" spans="1:7" ht="13.2" x14ac:dyDescent="0.25">
      <c r="A38" s="2" t="str">
        <f ca="1">IFERROR(__xludf.DUMMYFUNCTION("""COMPUTED_VALUE"""),"Στούντιο 6 - Product Design II")</f>
        <v>Στούντιο 6 - Product Design II</v>
      </c>
      <c r="B38" s="2">
        <f ca="1">IFERROR(__xludf.DUMMYFUNCTION("""COMPUTED_VALUE"""),6303)</f>
        <v>6303</v>
      </c>
      <c r="C38" s="2" t="str">
        <f ca="1">IFERROR(__xludf.DUMMYFUNCTION("""COMPUTED_VALUE"""),"Υποχρεωτικό (Υ)")</f>
        <v>Υποχρεωτικό (Υ)</v>
      </c>
      <c r="D38" s="2">
        <f ca="1">IFERROR(__xludf.DUMMYFUNCTION("""COMPUTED_VALUE"""),6)</f>
        <v>6</v>
      </c>
      <c r="E38" s="2">
        <f ca="1">IFERROR(__xludf.DUMMYFUNCTION("""COMPUTED_VALUE"""),6)</f>
        <v>6</v>
      </c>
      <c r="F38" s="2" t="str">
        <f ca="1">IFERROR(__xludf.DUMMYFUNCTION("""COMPUTED_VALUE"""),"0 ώρες")</f>
        <v>0 ώρες</v>
      </c>
      <c r="G38" s="2" t="str">
        <f ca="1">IFERROR(__xludf.DUMMYFUNCTION("""COMPUTED_VALUE"""),"6 ώρες")</f>
        <v>6 ώρες</v>
      </c>
    </row>
    <row r="39" spans="1:7" ht="13.2" x14ac:dyDescent="0.25">
      <c r="A39" s="2" t="str">
        <f ca="1">IFERROR(__xludf.DUMMYFUNCTION("""COMPUTED_VALUE"""),"Ανάλυση &amp; Κατασκευή Προϊόντων με Η/Υ (CAE/CAM)")</f>
        <v>Ανάλυση &amp; Κατασκευή Προϊόντων με Η/Υ (CAE/CAM)</v>
      </c>
      <c r="B39" s="2">
        <f ca="1">IFERROR(__xludf.DUMMYFUNCTION("""COMPUTED_VALUE"""),8452)</f>
        <v>8452</v>
      </c>
      <c r="C39" s="2" t="str">
        <f ca="1">IFERROR(__xludf.DUMMYFUNCTION("""COMPUTED_VALUE"""),"Υποχρεωτικό (Υ)")</f>
        <v>Υποχρεωτικό (Υ)</v>
      </c>
      <c r="D39" s="2">
        <f ca="1">IFERROR(__xludf.DUMMYFUNCTION("""COMPUTED_VALUE"""),5)</f>
        <v>5</v>
      </c>
      <c r="E39" s="2">
        <f ca="1">IFERROR(__xludf.DUMMYFUNCTION("""COMPUTED_VALUE"""),6)</f>
        <v>6</v>
      </c>
      <c r="F39" s="2" t="str">
        <f ca="1">IFERROR(__xludf.DUMMYFUNCTION("""COMPUTED_VALUE"""),"3 ώρες")</f>
        <v>3 ώρες</v>
      </c>
      <c r="G39" s="2" t="str">
        <f ca="1">IFERROR(__xludf.DUMMYFUNCTION("""COMPUTED_VALUE"""),"2 ώρες")</f>
        <v>2 ώρες</v>
      </c>
    </row>
    <row r="40" spans="1:7" ht="13.2" x14ac:dyDescent="0.25">
      <c r="A40" s="2" t="str">
        <f ca="1">IFERROR(__xludf.DUMMYFUNCTION("""COMPUTED_VALUE"""),"Οικοδόμηση και Διοίκηση Μαρκών")</f>
        <v>Οικοδόμηση και Διοίκηση Μαρκών</v>
      </c>
      <c r="B40" s="2">
        <f ca="1">IFERROR(__xludf.DUMMYFUNCTION("""COMPUTED_VALUE"""),9905)</f>
        <v>9905</v>
      </c>
      <c r="C40" s="2" t="str">
        <f ca="1">IFERROR(__xludf.DUMMYFUNCTION("""COMPUTED_VALUE"""),"Υποχρεωτικό (Υ)")</f>
        <v>Υποχρεωτικό (Υ)</v>
      </c>
      <c r="D40" s="2">
        <f ca="1">IFERROR(__xludf.DUMMYFUNCTION("""COMPUTED_VALUE"""),4)</f>
        <v>4</v>
      </c>
      <c r="E40" s="2">
        <f ca="1">IFERROR(__xludf.DUMMYFUNCTION("""COMPUTED_VALUE"""),6)</f>
        <v>6</v>
      </c>
      <c r="F40" s="2" t="str">
        <f ca="1">IFERROR(__xludf.DUMMYFUNCTION("""COMPUTED_VALUE"""),"4 ώρες")</f>
        <v>4 ώρες</v>
      </c>
      <c r="G40" s="2" t="str">
        <f ca="1">IFERROR(__xludf.DUMMYFUNCTION("""COMPUTED_VALUE"""),"0 ώρες")</f>
        <v>0 ώρες</v>
      </c>
    </row>
    <row r="41" spans="1:7" ht="13.8" x14ac:dyDescent="0.25">
      <c r="A41" s="3" t="str">
        <f ca="1">IFERROR(__xludf.DUMMYFUNCTION("ImportHtml(""https://www.syros.aegean.gr/el/spoydes/proptychiakes-spoydes/courses"", ""table"",7)"),"Τίτλος")</f>
        <v>Τίτλος</v>
      </c>
      <c r="B41" s="2" t="str">
        <f ca="1">IFERROR(__xludf.DUMMYFUNCTION("""COMPUTED_VALUE"""),"Κωδικός")</f>
        <v>Κωδικός</v>
      </c>
      <c r="C41" s="2" t="str">
        <f ca="1">IFERROR(__xludf.DUMMYFUNCTION("""COMPUTED_VALUE"""),"Είδος")</f>
        <v>Είδος</v>
      </c>
      <c r="D41" s="2" t="str">
        <f ca="1">IFERROR(__xludf.DUMMYFUNCTION("""COMPUTED_VALUE"""),"Διδακτικές Μονάδες")</f>
        <v>Διδακτικές Μονάδες</v>
      </c>
      <c r="E41" s="2" t="str">
        <f ca="1">IFERROR(__xludf.DUMMYFUNCTION("""COMPUTED_VALUE"""),"ECTS")</f>
        <v>ECTS</v>
      </c>
      <c r="F41" s="2" t="str">
        <f ca="1">IFERROR(__xludf.DUMMYFUNCTION("""COMPUTED_VALUE"""),"Ώρες Θεωρίας")</f>
        <v>Ώρες Θεωρίας</v>
      </c>
      <c r="G41" s="2" t="str">
        <f ca="1">IFERROR(__xludf.DUMMYFUNCTION("""COMPUTED_VALUE"""),"Ώρες Εργαστηρίου")</f>
        <v>Ώρες Εργαστηρίου</v>
      </c>
    </row>
    <row r="42" spans="1:7" ht="13.2" x14ac:dyDescent="0.25">
      <c r="A42" s="2" t="str">
        <f ca="1">IFERROR(__xludf.DUMMYFUNCTION("""COMPUTED_VALUE"""),"Αγγλικά για Ειδικούς Σκοπούς")</f>
        <v>Αγγλικά για Ειδικούς Σκοπούς</v>
      </c>
      <c r="B42" s="2">
        <f ca="1">IFERROR(__xludf.DUMMYFUNCTION("""COMPUTED_VALUE"""),3304)</f>
        <v>3304</v>
      </c>
      <c r="C42" s="2" t="str">
        <f ca="1">IFERROR(__xludf.DUMMYFUNCTION("""COMPUTED_VALUE"""),"Υποχρεωτικό (Υ)")</f>
        <v>Υποχρεωτικό (Υ)</v>
      </c>
      <c r="D42" s="2">
        <f ca="1">IFERROR(__xludf.DUMMYFUNCTION("""COMPUTED_VALUE"""),3)</f>
        <v>3</v>
      </c>
      <c r="E42" s="2">
        <f ca="1">IFERROR(__xludf.DUMMYFUNCTION("""COMPUTED_VALUE"""),2)</f>
        <v>2</v>
      </c>
      <c r="F42" s="2" t="str">
        <f ca="1">IFERROR(__xludf.DUMMYFUNCTION("""COMPUTED_VALUE"""),"3 ώρες")</f>
        <v>3 ώρες</v>
      </c>
      <c r="G42" s="2" t="str">
        <f ca="1">IFERROR(__xludf.DUMMYFUNCTION("""COMPUTED_VALUE"""),"0 ώρες")</f>
        <v>0 ώρες</v>
      </c>
    </row>
    <row r="43" spans="1:7" ht="13.2" x14ac:dyDescent="0.25">
      <c r="A43" s="2" t="str">
        <f ca="1">IFERROR(__xludf.DUMMYFUNCTION("""COMPUTED_VALUE"""),"Μηχανική και Υλικά στον Σχεδιασμό")</f>
        <v>Μηχανική και Υλικά στον Σχεδιασμό</v>
      </c>
      <c r="B43" s="2">
        <f ca="1">IFERROR(__xludf.DUMMYFUNCTION("""COMPUTED_VALUE"""),5204)</f>
        <v>5204</v>
      </c>
      <c r="C43" s="2" t="str">
        <f ca="1">IFERROR(__xludf.DUMMYFUNCTION("""COMPUTED_VALUE"""),"Υποχρεωτικό Επιλογής Κατεύθυνσης 2 (ΥΕΚ2)")</f>
        <v>Υποχρεωτικό Επιλογής Κατεύθυνσης 2 (ΥΕΚ2)</v>
      </c>
      <c r="D43" s="2">
        <f ca="1">IFERROR(__xludf.DUMMYFUNCTION("""COMPUTED_VALUE"""),4)</f>
        <v>4</v>
      </c>
      <c r="E43" s="2">
        <f ca="1">IFERROR(__xludf.DUMMYFUNCTION("""COMPUTED_VALUE"""),5)</f>
        <v>5</v>
      </c>
      <c r="F43" s="2" t="str">
        <f ca="1">IFERROR(__xludf.DUMMYFUNCTION("""COMPUTED_VALUE"""),"2 ώρες")</f>
        <v>2 ώρες</v>
      </c>
      <c r="G43" s="2" t="str">
        <f ca="1">IFERROR(__xludf.DUMMYFUNCTION("""COMPUTED_VALUE"""),"2 ώρες")</f>
        <v>2 ώρες</v>
      </c>
    </row>
    <row r="44" spans="1:7" ht="13.2" x14ac:dyDescent="0.25">
      <c r="A44" s="2" t="str">
        <f ca="1">IFERROR(__xludf.DUMMYFUNCTION("""COMPUTED_VALUE"""),"Ειδικά Θέματα Υλικών")</f>
        <v>Ειδικά Θέματα Υλικών</v>
      </c>
      <c r="B44" s="2">
        <f ca="1">IFERROR(__xludf.DUMMYFUNCTION("""COMPUTED_VALUE"""),7354)</f>
        <v>7354</v>
      </c>
      <c r="C44" s="2" t="str">
        <f ca="1">IFERROR(__xludf.DUMMYFUNCTION("""COMPUTED_VALUE"""),"Ελεύθερης Επιλογής (ΕΕ)")</f>
        <v>Ελεύθερης Επιλογής (ΕΕ)</v>
      </c>
      <c r="D44" s="2">
        <f ca="1">IFERROR(__xludf.DUMMYFUNCTION("""COMPUTED_VALUE"""),3)</f>
        <v>3</v>
      </c>
      <c r="E44" s="2">
        <f ca="1">IFERROR(__xludf.DUMMYFUNCTION("""COMPUTED_VALUE"""),4)</f>
        <v>4</v>
      </c>
      <c r="F44" s="2" t="str">
        <f ca="1">IFERROR(__xludf.DUMMYFUNCTION("""COMPUTED_VALUE"""),"3 ώρες")</f>
        <v>3 ώρες</v>
      </c>
      <c r="G44" s="2" t="str">
        <f ca="1">IFERROR(__xludf.DUMMYFUNCTION("""COMPUTED_VALUE"""),"0 ώρες")</f>
        <v>0 ώρες</v>
      </c>
    </row>
    <row r="45" spans="1:7" ht="13.2" x14ac:dyDescent="0.25">
      <c r="A45" s="2" t="str">
        <f ca="1">IFERROR(__xludf.DUMMYFUNCTION("""COMPUTED_VALUE"""),"Σχεδίαση και Οργάνωση Εκθέσεων")</f>
        <v>Σχεδίαση και Οργάνωση Εκθέσεων</v>
      </c>
      <c r="B45" s="2">
        <f ca="1">IFERROR(__xludf.DUMMYFUNCTION("""COMPUTED_VALUE"""),7950)</f>
        <v>7950</v>
      </c>
      <c r="C45" s="2" t="str">
        <f ca="1">IFERROR(__xludf.DUMMYFUNCTION("""COMPUTED_VALUE"""),"Ελεύθερης Επιλογής (ΕΕ)")</f>
        <v>Ελεύθερης Επιλογής (ΕΕ)</v>
      </c>
      <c r="D45" s="2">
        <f ca="1">IFERROR(__xludf.DUMMYFUNCTION("""COMPUTED_VALUE"""),3)</f>
        <v>3</v>
      </c>
      <c r="E45" s="2">
        <f ca="1">IFERROR(__xludf.DUMMYFUNCTION("""COMPUTED_VALUE"""),4)</f>
        <v>4</v>
      </c>
      <c r="F45" s="2" t="str">
        <f ca="1">IFERROR(__xludf.DUMMYFUNCTION("""COMPUTED_VALUE"""),"3 ώρες")</f>
        <v>3 ώρες</v>
      </c>
      <c r="G45" s="2" t="str">
        <f ca="1">IFERROR(__xludf.DUMMYFUNCTION("""COMPUTED_VALUE"""),"0 ώρες")</f>
        <v>0 ώρες</v>
      </c>
    </row>
    <row r="46" spans="1:7" ht="13.2" x14ac:dyDescent="0.25">
      <c r="A46" s="2" t="str">
        <f ca="1">IFERROR(__xludf.DUMMYFUNCTION("""COMPUTED_VALUE"""),"Επιχειρηματικότητα")</f>
        <v>Επιχειρηματικότητα</v>
      </c>
      <c r="B46" s="2">
        <f ca="1">IFERROR(__xludf.DUMMYFUNCTION("""COMPUTED_VALUE"""),8014)</f>
        <v>8014</v>
      </c>
      <c r="C46" s="2" t="str">
        <f ca="1">IFERROR(__xludf.DUMMYFUNCTION("""COMPUTED_VALUE"""),"Υποχρεωτικό Επιλογής Κατεύθυνσης 3 (ΥΕΚ3)")</f>
        <v>Υποχρεωτικό Επιλογής Κατεύθυνσης 3 (ΥΕΚ3)</v>
      </c>
      <c r="D46" s="2">
        <f ca="1">IFERROR(__xludf.DUMMYFUNCTION("""COMPUTED_VALUE"""),4)</f>
        <v>4</v>
      </c>
      <c r="E46" s="2">
        <f ca="1">IFERROR(__xludf.DUMMYFUNCTION("""COMPUTED_VALUE"""),5)</f>
        <v>5</v>
      </c>
      <c r="F46" s="2" t="str">
        <f ca="1">IFERROR(__xludf.DUMMYFUNCTION("""COMPUTED_VALUE"""),"4 ώρες")</f>
        <v>4 ώρες</v>
      </c>
      <c r="G46" s="2" t="str">
        <f ca="1">IFERROR(__xludf.DUMMYFUNCTION("""COMPUTED_VALUE"""),"0 ώρες")</f>
        <v>0 ώρες</v>
      </c>
    </row>
    <row r="47" spans="1:7" ht="13.2" x14ac:dyDescent="0.25">
      <c r="A47" s="2" t="str">
        <f ca="1">IFERROR(__xludf.DUMMYFUNCTION("""COMPUTED_VALUE"""),"Βάσεις Δεδομένων και Εξόρυξη Γνώσης")</f>
        <v>Βάσεις Δεδομένων και Εξόρυξη Γνώσης</v>
      </c>
      <c r="B47" s="2">
        <f ca="1">IFERROR(__xludf.DUMMYFUNCTION("""COMPUTED_VALUE"""),8605)</f>
        <v>8605</v>
      </c>
      <c r="C47" s="2" t="str">
        <f ca="1">IFERROR(__xludf.DUMMYFUNCTION("""COMPUTED_VALUE"""),"Ελεύθερης Επιλογής (ΕΕ)")</f>
        <v>Ελεύθερης Επιλογής (ΕΕ)</v>
      </c>
      <c r="D47" s="2">
        <f ca="1">IFERROR(__xludf.DUMMYFUNCTION("""COMPUTED_VALUE"""),3)</f>
        <v>3</v>
      </c>
      <c r="E47" s="2">
        <f ca="1">IFERROR(__xludf.DUMMYFUNCTION("""COMPUTED_VALUE"""),4)</f>
        <v>4</v>
      </c>
      <c r="F47" s="2" t="str">
        <f ca="1">IFERROR(__xludf.DUMMYFUNCTION("""COMPUTED_VALUE"""),"3 ώρες")</f>
        <v>3 ώρες</v>
      </c>
      <c r="G47" s="2" t="str">
        <f ca="1">IFERROR(__xludf.DUMMYFUNCTION("""COMPUTED_VALUE"""),"0 ώρες")</f>
        <v>0 ώρες</v>
      </c>
    </row>
    <row r="48" spans="1:7" ht="13.2" x14ac:dyDescent="0.25">
      <c r="A48" s="2" t="str">
        <f ca="1">IFERROR(__xludf.DUMMYFUNCTION("""COMPUTED_VALUE"""),"Σχεδιασμός και Ανάλυση Μηχανισμών")</f>
        <v>Σχεδιασμός και Ανάλυση Μηχανισμών</v>
      </c>
      <c r="B48" s="2">
        <f ca="1">IFERROR(__xludf.DUMMYFUNCTION("""COMPUTED_VALUE"""),8854)</f>
        <v>8854</v>
      </c>
      <c r="C48" s="2" t="str">
        <f ca="1">IFERROR(__xludf.DUMMYFUNCTION("""COMPUTED_VALUE"""),"Υποχρεωτικό Επιλογής Κατεύθυνσης 2 (ΥΕΚ2)")</f>
        <v>Υποχρεωτικό Επιλογής Κατεύθυνσης 2 (ΥΕΚ2)</v>
      </c>
      <c r="D48" s="2">
        <f ca="1">IFERROR(__xludf.DUMMYFUNCTION("""COMPUTED_VALUE"""),4)</f>
        <v>4</v>
      </c>
      <c r="E48" s="2">
        <f ca="1">IFERROR(__xludf.DUMMYFUNCTION("""COMPUTED_VALUE"""),5)</f>
        <v>5</v>
      </c>
      <c r="F48" s="2" t="str">
        <f ca="1">IFERROR(__xludf.DUMMYFUNCTION("""COMPUTED_VALUE"""),"2 ώρες")</f>
        <v>2 ώρες</v>
      </c>
      <c r="G48" s="2" t="str">
        <f ca="1">IFERROR(__xludf.DUMMYFUNCTION("""COMPUTED_VALUE"""),"2 ώρες")</f>
        <v>2 ώρες</v>
      </c>
    </row>
    <row r="49" spans="1:7" ht="13.2" x14ac:dyDescent="0.25">
      <c r="A49" s="2" t="str">
        <f ca="1">IFERROR(__xludf.DUMMYFUNCTION("""COMPUTED_VALUE"""),"Πρακτική Άσκηση")</f>
        <v>Πρακτική Άσκηση</v>
      </c>
      <c r="B49" s="2">
        <f ca="1">IFERROR(__xludf.DUMMYFUNCTION("""COMPUTED_VALUE"""),8902)</f>
        <v>8902</v>
      </c>
      <c r="C49" s="2" t="str">
        <f ca="1">IFERROR(__xludf.DUMMYFUNCTION("""COMPUTED_VALUE"""),"Υποχρεωτικό (Υ)")</f>
        <v>Υποχρεωτικό (Υ)</v>
      </c>
      <c r="D49" s="2">
        <f ca="1">IFERROR(__xludf.DUMMYFUNCTION("""COMPUTED_VALUE"""),7)</f>
        <v>7</v>
      </c>
      <c r="E49" s="2">
        <f ca="1">IFERROR(__xludf.DUMMYFUNCTION("""COMPUTED_VALUE"""),8)</f>
        <v>8</v>
      </c>
      <c r="F49" s="2" t="str">
        <f ca="1">IFERROR(__xludf.DUMMYFUNCTION("""COMPUTED_VALUE"""),"1 ώρα")</f>
        <v>1 ώρα</v>
      </c>
      <c r="G49" s="2" t="str">
        <f ca="1">IFERROR(__xludf.DUMMYFUNCTION("""COMPUTED_VALUE"""),"0 ώρες")</f>
        <v>0 ώρες</v>
      </c>
    </row>
    <row r="50" spans="1:7" ht="13.2" x14ac:dyDescent="0.25">
      <c r="A50" s="2" t="str">
        <f ca="1">IFERROR(__xludf.DUMMYFUNCTION("""COMPUTED_VALUE"""),"Συμπεριφορά Καταναλωτή")</f>
        <v>Συμπεριφορά Καταναλωτή</v>
      </c>
      <c r="B50" s="2">
        <f ca="1">IFERROR(__xludf.DUMMYFUNCTION("""COMPUTED_VALUE"""),9304)</f>
        <v>9304</v>
      </c>
      <c r="C50" s="2" t="str">
        <f ca="1">IFERROR(__xludf.DUMMYFUNCTION("""COMPUTED_VALUE"""),"Υποχρεωτικό Επιλογής Κατεύθυνσης 3 (ΥΕΚ3)")</f>
        <v>Υποχρεωτικό Επιλογής Κατεύθυνσης 3 (ΥΕΚ3)</v>
      </c>
      <c r="D50" s="2">
        <f ca="1">IFERROR(__xludf.DUMMYFUNCTION("""COMPUTED_VALUE"""),4)</f>
        <v>4</v>
      </c>
      <c r="E50" s="2">
        <f ca="1">IFERROR(__xludf.DUMMYFUNCTION("""COMPUTED_VALUE"""),5)</f>
        <v>5</v>
      </c>
      <c r="F50" s="2" t="str">
        <f ca="1">IFERROR(__xludf.DUMMYFUNCTION("""COMPUTED_VALUE"""),"4 ώρες")</f>
        <v>4 ώρες</v>
      </c>
      <c r="G50" s="2" t="str">
        <f ca="1">IFERROR(__xludf.DUMMYFUNCTION("""COMPUTED_VALUE"""),"0 ώρες")</f>
        <v>0 ώρες</v>
      </c>
    </row>
    <row r="51" spans="1:7" ht="13.2" x14ac:dyDescent="0.25">
      <c r="A51" s="2" t="str">
        <f ca="1">IFERROR(__xludf.DUMMYFUNCTION("""COMPUTED_VALUE"""),"Μηχανοτρονική")</f>
        <v>Μηχανοτρονική</v>
      </c>
      <c r="B51" s="2">
        <f ca="1">IFERROR(__xludf.DUMMYFUNCTION("""COMPUTED_VALUE"""),9353)</f>
        <v>9353</v>
      </c>
      <c r="C51" s="2" t="str">
        <f ca="1">IFERROR(__xludf.DUMMYFUNCTION("""COMPUTED_VALUE"""),"Υποχρεωτικό Επιλογής Κατεύθυνσης 2 (ΥΕΚ2)")</f>
        <v>Υποχρεωτικό Επιλογής Κατεύθυνσης 2 (ΥΕΚ2)</v>
      </c>
      <c r="D51" s="2">
        <f ca="1">IFERROR(__xludf.DUMMYFUNCTION("""COMPUTED_VALUE"""),4)</f>
        <v>4</v>
      </c>
      <c r="E51" s="2">
        <f ca="1">IFERROR(__xludf.DUMMYFUNCTION("""COMPUTED_VALUE"""),5)</f>
        <v>5</v>
      </c>
      <c r="F51" s="2" t="str">
        <f ca="1">IFERROR(__xludf.DUMMYFUNCTION("""COMPUTED_VALUE"""),"2 ώρες")</f>
        <v>2 ώρες</v>
      </c>
      <c r="G51" s="2" t="str">
        <f ca="1">IFERROR(__xludf.DUMMYFUNCTION("""COMPUTED_VALUE"""),"2 ώρες")</f>
        <v>2 ώρες</v>
      </c>
    </row>
    <row r="52" spans="1:7" ht="13.2" x14ac:dyDescent="0.25">
      <c r="A52" s="2" t="str">
        <f ca="1">IFERROR(__xludf.DUMMYFUNCTION("""COMPUTED_VALUE"""),"Προηγμένες Τεχνολογίες Αλληλεπίδρασης και Εφαρμογές")</f>
        <v>Προηγμένες Τεχνολογίες Αλληλεπίδρασης και Εφαρμογές</v>
      </c>
      <c r="B52" s="2">
        <f ca="1">IFERROR(__xludf.DUMMYFUNCTION("""COMPUTED_VALUE"""),9803)</f>
        <v>9803</v>
      </c>
      <c r="C52" s="2" t="str">
        <f ca="1">IFERROR(__xludf.DUMMYFUNCTION("""COMPUTED_VALUE"""),"Υποχρεωτικό Επιλογής Κατεύθυνσης 1 (ΥΕΚ1)")</f>
        <v>Υποχρεωτικό Επιλογής Κατεύθυνσης 1 (ΥΕΚ1)</v>
      </c>
      <c r="D52" s="2">
        <f ca="1">IFERROR(__xludf.DUMMYFUNCTION("""COMPUTED_VALUE"""),4)</f>
        <v>4</v>
      </c>
      <c r="E52" s="2">
        <f ca="1">IFERROR(__xludf.DUMMYFUNCTION("""COMPUTED_VALUE"""),5)</f>
        <v>5</v>
      </c>
      <c r="F52" s="2" t="str">
        <f ca="1">IFERROR(__xludf.DUMMYFUNCTION("""COMPUTED_VALUE"""),"2 ώρες")</f>
        <v>2 ώρες</v>
      </c>
      <c r="G52" s="2" t="str">
        <f ca="1">IFERROR(__xludf.DUMMYFUNCTION("""COMPUTED_VALUE"""),"2 ώρες")</f>
        <v>2 ώρες</v>
      </c>
    </row>
    <row r="53" spans="1:7" ht="13.2" x14ac:dyDescent="0.25">
      <c r="A53" s="2" t="str">
        <f ca="1">IFERROR(__xludf.DUMMYFUNCTION("""COMPUTED_VALUE"""),"Συμμετοχική Σχεδίαση και Πρωτοτυποποίηση Υπηρεσιών")</f>
        <v>Συμμετοχική Σχεδίαση και Πρωτοτυποποίηση Υπηρεσιών</v>
      </c>
      <c r="B53" s="2">
        <f ca="1">IFERROR(__xludf.DUMMYFUNCTION("""COMPUTED_VALUE"""),10400)</f>
        <v>10400</v>
      </c>
      <c r="C53" s="2" t="str">
        <f ca="1">IFERROR(__xludf.DUMMYFUNCTION("""COMPUTED_VALUE"""),"Ελεύθερης Επιλογής (ΕΕ)")</f>
        <v>Ελεύθερης Επιλογής (ΕΕ)</v>
      </c>
      <c r="D53" s="2">
        <f ca="1">IFERROR(__xludf.DUMMYFUNCTION("""COMPUTED_VALUE"""),4)</f>
        <v>4</v>
      </c>
      <c r="E53" s="2">
        <f ca="1">IFERROR(__xludf.DUMMYFUNCTION("""COMPUTED_VALUE"""),5)</f>
        <v>5</v>
      </c>
      <c r="F53" s="2" t="str">
        <f ca="1">IFERROR(__xludf.DUMMYFUNCTION("""COMPUTED_VALUE"""),"3 ώρες")</f>
        <v>3 ώρες</v>
      </c>
      <c r="G53" s="2" t="str">
        <f ca="1">IFERROR(__xludf.DUMMYFUNCTION("""COMPUTED_VALUE"""),"0 ώρες")</f>
        <v>0 ώρες</v>
      </c>
    </row>
    <row r="54" spans="1:7" ht="13.8" x14ac:dyDescent="0.25">
      <c r="A54" s="3" t="str">
        <f ca="1">IFERROR(__xludf.DUMMYFUNCTION("ImportHtml(""https://www.syros.aegean.gr/el/spoydes/proptychiakes-spoydes/courses"", ""table"",8)"),"Τίτλος")</f>
        <v>Τίτλος</v>
      </c>
      <c r="B54" s="2" t="str">
        <f ca="1">IFERROR(__xludf.DUMMYFUNCTION("""COMPUTED_VALUE"""),"Κωδικός")</f>
        <v>Κωδικός</v>
      </c>
      <c r="C54" s="2" t="str">
        <f ca="1">IFERROR(__xludf.DUMMYFUNCTION("""COMPUTED_VALUE"""),"Είδος")</f>
        <v>Είδος</v>
      </c>
      <c r="D54" s="2" t="str">
        <f ca="1">IFERROR(__xludf.DUMMYFUNCTION("""COMPUTED_VALUE"""),"Διδακτικές Μονάδες")</f>
        <v>Διδακτικές Μονάδες</v>
      </c>
      <c r="E54" s="2" t="str">
        <f ca="1">IFERROR(__xludf.DUMMYFUNCTION("""COMPUTED_VALUE"""),"ECTS")</f>
        <v>ECTS</v>
      </c>
      <c r="F54" s="2" t="str">
        <f ca="1">IFERROR(__xludf.DUMMYFUNCTION("""COMPUTED_VALUE"""),"Ώρες Θεωρίας")</f>
        <v>Ώρες Θεωρίας</v>
      </c>
      <c r="G54" s="2" t="str">
        <f ca="1">IFERROR(__xludf.DUMMYFUNCTION("""COMPUTED_VALUE"""),"Ώρες Εργαστηρίου")</f>
        <v>Ώρες Εργαστηρίου</v>
      </c>
    </row>
    <row r="55" spans="1:7" ht="13.2" x14ac:dyDescent="0.25">
      <c r="A55" s="2" t="str">
        <f ca="1">IFERROR(__xludf.DUMMYFUNCTION("""COMPUTED_VALUE"""),"Διακριτά Μαθηματικά")</f>
        <v>Διακριτά Μαθηματικά</v>
      </c>
      <c r="B55" s="2">
        <f ca="1">IFERROR(__xludf.DUMMYFUNCTION("""COMPUTED_VALUE"""),3353)</f>
        <v>3353</v>
      </c>
      <c r="C55" s="2" t="str">
        <f ca="1">IFERROR(__xludf.DUMMYFUNCTION("""COMPUTED_VALUE"""),"Ελεύθερης Επιλογής (ΕΕ)")</f>
        <v>Ελεύθερης Επιλογής (ΕΕ)</v>
      </c>
      <c r="D55" s="2">
        <f ca="1">IFERROR(__xludf.DUMMYFUNCTION("""COMPUTED_VALUE"""),3)</f>
        <v>3</v>
      </c>
      <c r="E55" s="2">
        <f ca="1">IFERROR(__xludf.DUMMYFUNCTION("""COMPUTED_VALUE"""),4)</f>
        <v>4</v>
      </c>
      <c r="F55" s="2" t="str">
        <f ca="1">IFERROR(__xludf.DUMMYFUNCTION("""COMPUTED_VALUE"""),"3 ώρες")</f>
        <v>3 ώρες</v>
      </c>
      <c r="G55" s="2" t="str">
        <f ca="1">IFERROR(__xludf.DUMMYFUNCTION("""COMPUTED_VALUE"""),"0 ώρες")</f>
        <v>0 ώρες</v>
      </c>
    </row>
    <row r="56" spans="1:7" ht="13.2" x14ac:dyDescent="0.25">
      <c r="A56" s="2" t="str">
        <f ca="1">IFERROR(__xludf.DUMMYFUNCTION("""COMPUTED_VALUE"""),"Ακαδημαϊκά Αγγλικά 1")</f>
        <v>Ακαδημαϊκά Αγγλικά 1</v>
      </c>
      <c r="B56" s="2">
        <f ca="1">IFERROR(__xludf.DUMMYFUNCTION("""COMPUTED_VALUE"""),4011)</f>
        <v>4011</v>
      </c>
      <c r="C56" s="2" t="str">
        <f ca="1">IFERROR(__xludf.DUMMYFUNCTION("""COMPUTED_VALUE"""),"Ελεύθερης Επιλογής (ΕΕ)")</f>
        <v>Ελεύθερης Επιλογής (ΕΕ)</v>
      </c>
      <c r="D56" s="2">
        <f ca="1">IFERROR(__xludf.DUMMYFUNCTION("""COMPUTED_VALUE"""),2)</f>
        <v>2</v>
      </c>
      <c r="E56" s="2">
        <f ca="1">IFERROR(__xludf.DUMMYFUNCTION("""COMPUTED_VALUE"""),2)</f>
        <v>2</v>
      </c>
      <c r="F56" s="2" t="str">
        <f ca="1">IFERROR(__xludf.DUMMYFUNCTION("""COMPUTED_VALUE"""),"2 ώρες")</f>
        <v>2 ώρες</v>
      </c>
      <c r="G56" s="2" t="str">
        <f ca="1">IFERROR(__xludf.DUMMYFUNCTION("""COMPUTED_VALUE"""),"0 ώρες")</f>
        <v>0 ώρες</v>
      </c>
    </row>
    <row r="57" spans="1:7" ht="13.2" x14ac:dyDescent="0.25">
      <c r="A57" s="2" t="str">
        <f ca="1">IFERROR(__xludf.DUMMYFUNCTION("""COMPUTED_VALUE"""),"Τεχνικό Σχέδιο")</f>
        <v>Τεχνικό Σχέδιο</v>
      </c>
      <c r="B57" s="2">
        <f ca="1">IFERROR(__xludf.DUMMYFUNCTION("""COMPUTED_VALUE"""),4502)</f>
        <v>4502</v>
      </c>
      <c r="C57" s="2" t="str">
        <f ca="1">IFERROR(__xludf.DUMMYFUNCTION("""COMPUTED_VALUE"""),"Υποχρεωτικό Επιλογής Κατεύθυνσης 2 (ΥΕΚ2)")</f>
        <v>Υποχρεωτικό Επιλογής Κατεύθυνσης 2 (ΥΕΚ2)</v>
      </c>
      <c r="D57" s="2">
        <f ca="1">IFERROR(__xludf.DUMMYFUNCTION("""COMPUTED_VALUE"""),4)</f>
        <v>4</v>
      </c>
      <c r="E57" s="2">
        <f ca="1">IFERROR(__xludf.DUMMYFUNCTION("""COMPUTED_VALUE"""),5)</f>
        <v>5</v>
      </c>
      <c r="F57" s="2" t="str">
        <f ca="1">IFERROR(__xludf.DUMMYFUNCTION("""COMPUTED_VALUE"""),"2 ώρες")</f>
        <v>2 ώρες</v>
      </c>
      <c r="G57" s="2" t="str">
        <f ca="1">IFERROR(__xludf.DUMMYFUNCTION("""COMPUTED_VALUE"""),"2 ώρες")</f>
        <v>2 ώρες</v>
      </c>
    </row>
    <row r="58" spans="1:7" ht="13.2" x14ac:dyDescent="0.25">
      <c r="A58" s="2" t="str">
        <f ca="1">IFERROR(__xludf.DUMMYFUNCTION("""COMPUTED_VALUE"""),"Ιστορία Τέχνης Ι")</f>
        <v>Ιστορία Τέχνης Ι</v>
      </c>
      <c r="B58" s="2">
        <f ca="1">IFERROR(__xludf.DUMMYFUNCTION("""COMPUTED_VALUE"""),5053)</f>
        <v>5053</v>
      </c>
      <c r="C58" s="2" t="str">
        <f ca="1">IFERROR(__xludf.DUMMYFUNCTION("""COMPUTED_VALUE"""),"Ελεύθερης Επιλογής (ΕΕ)")</f>
        <v>Ελεύθερης Επιλογής (ΕΕ)</v>
      </c>
      <c r="D58" s="2">
        <f ca="1">IFERROR(__xludf.DUMMYFUNCTION("""COMPUTED_VALUE"""),3)</f>
        <v>3</v>
      </c>
      <c r="E58" s="2">
        <f ca="1">IFERROR(__xludf.DUMMYFUNCTION("""COMPUTED_VALUE"""),4)</f>
        <v>4</v>
      </c>
      <c r="F58" s="2" t="str">
        <f ca="1">IFERROR(__xludf.DUMMYFUNCTION("""COMPUTED_VALUE"""),"3 ώρες")</f>
        <v>3 ώρες</v>
      </c>
      <c r="G58" s="2" t="str">
        <f ca="1">IFERROR(__xludf.DUMMYFUNCTION("""COMPUTED_VALUE"""),"0 ώρες")</f>
        <v>0 ώρες</v>
      </c>
    </row>
    <row r="59" spans="1:7" ht="13.2" x14ac:dyDescent="0.25">
      <c r="A59" s="2" t="str">
        <f ca="1">IFERROR(__xludf.DUMMYFUNCTION("""COMPUTED_VALUE"""),"Σχεδίαση και Προγραμματισμός για τον Παγκόσμιο Ιστό")</f>
        <v>Σχεδίαση και Προγραμματισμός για τον Παγκόσμιο Ιστό</v>
      </c>
      <c r="B59" s="2">
        <f ca="1">IFERROR(__xludf.DUMMYFUNCTION("""COMPUTED_VALUE"""),6404)</f>
        <v>6404</v>
      </c>
      <c r="C59" s="2" t="str">
        <f ca="1">IFERROR(__xludf.DUMMYFUNCTION("""COMPUTED_VALUE"""),"Υποχρεωτικό Επιλογής Κατεύθυνσης 1 (ΥΕΚ1)")</f>
        <v>Υποχρεωτικό Επιλογής Κατεύθυνσης 1 (ΥΕΚ1)</v>
      </c>
      <c r="D59" s="2">
        <f ca="1">IFERROR(__xludf.DUMMYFUNCTION("""COMPUTED_VALUE"""),4)</f>
        <v>4</v>
      </c>
      <c r="E59" s="2">
        <f ca="1">IFERROR(__xludf.DUMMYFUNCTION("""COMPUTED_VALUE"""),5)</f>
        <v>5</v>
      </c>
      <c r="F59" s="2" t="str">
        <f ca="1">IFERROR(__xludf.DUMMYFUNCTION("""COMPUTED_VALUE"""),"2 ώρες")</f>
        <v>2 ώρες</v>
      </c>
      <c r="G59" s="2" t="str">
        <f ca="1">IFERROR(__xludf.DUMMYFUNCTION("""COMPUTED_VALUE"""),"2 ώρες")</f>
        <v>2 ώρες</v>
      </c>
    </row>
    <row r="60" spans="1:7" ht="13.2" x14ac:dyDescent="0.25">
      <c r="A60" s="2" t="str">
        <f ca="1">IFERROR(__xludf.DUMMYFUNCTION("""COMPUTED_VALUE"""),"Αλγόριθμοι και Δομές Δεδομένων")</f>
        <v>Αλγόριθμοι και Δομές Δεδομένων</v>
      </c>
      <c r="B60" s="2">
        <f ca="1">IFERROR(__xludf.DUMMYFUNCTION("""COMPUTED_VALUE"""),7055)</f>
        <v>7055</v>
      </c>
      <c r="C60" s="2" t="str">
        <f ca="1">IFERROR(__xludf.DUMMYFUNCTION("""COMPUTED_VALUE"""),"Ελεύθερης Επιλογής (ΕΕ)")</f>
        <v>Ελεύθερης Επιλογής (ΕΕ)</v>
      </c>
      <c r="D60" s="2">
        <f ca="1">IFERROR(__xludf.DUMMYFUNCTION("""COMPUTED_VALUE"""),3)</f>
        <v>3</v>
      </c>
      <c r="E60" s="2">
        <f ca="1">IFERROR(__xludf.DUMMYFUNCTION("""COMPUTED_VALUE"""),4)</f>
        <v>4</v>
      </c>
      <c r="F60" s="2" t="str">
        <f ca="1">IFERROR(__xludf.DUMMYFUNCTION("""COMPUTED_VALUE"""),"3 ώρες")</f>
        <v>3 ώρες</v>
      </c>
      <c r="G60" s="2" t="str">
        <f ca="1">IFERROR(__xludf.DUMMYFUNCTION("""COMPUTED_VALUE"""),"0 ώρες")</f>
        <v>0 ώρες</v>
      </c>
    </row>
    <row r="61" spans="1:7" ht="13.2" x14ac:dyDescent="0.25">
      <c r="A61" s="2" t="str">
        <f ca="1">IFERROR(__xludf.DUMMYFUNCTION("""COMPUTED_VALUE"""),"Σχεδίαση για όλους")</f>
        <v>Σχεδίαση για όλους</v>
      </c>
      <c r="B61" s="2">
        <f ca="1">IFERROR(__xludf.DUMMYFUNCTION("""COMPUTED_VALUE"""),7154)</f>
        <v>7154</v>
      </c>
      <c r="C61" s="2" t="str">
        <f ca="1">IFERROR(__xludf.DUMMYFUNCTION("""COMPUTED_VALUE"""),"Υποχρεωτικό Επιλογής Κατεύθυνσης 3 (ΥΕΚ3)")</f>
        <v>Υποχρεωτικό Επιλογής Κατεύθυνσης 3 (ΥΕΚ3)</v>
      </c>
      <c r="D61" s="2">
        <f ca="1">IFERROR(__xludf.DUMMYFUNCTION("""COMPUTED_VALUE"""),4)</f>
        <v>4</v>
      </c>
      <c r="E61" s="2">
        <f ca="1">IFERROR(__xludf.DUMMYFUNCTION("""COMPUTED_VALUE"""),5)</f>
        <v>5</v>
      </c>
      <c r="F61" s="2" t="str">
        <f ca="1">IFERROR(__xludf.DUMMYFUNCTION("""COMPUTED_VALUE"""),"4 ώρες")</f>
        <v>4 ώρες</v>
      </c>
      <c r="G61" s="2" t="str">
        <f ca="1">IFERROR(__xludf.DUMMYFUNCTION("""COMPUTED_VALUE"""),"0 ώρες")</f>
        <v>0 ώρες</v>
      </c>
    </row>
    <row r="62" spans="1:7" ht="13.2" x14ac:dyDescent="0.25">
      <c r="A62" s="2" t="str">
        <f ca="1">IFERROR(__xludf.DUMMYFUNCTION("""COMPUTED_VALUE"""),"Ψηφιακές Μορφές Αφήγησης")</f>
        <v>Ψηφιακές Μορφές Αφήγησης</v>
      </c>
      <c r="B62" s="2">
        <f ca="1">IFERROR(__xludf.DUMMYFUNCTION("""COMPUTED_VALUE"""),7554)</f>
        <v>7554</v>
      </c>
      <c r="C62" s="2" t="str">
        <f ca="1">IFERROR(__xludf.DUMMYFUNCTION("""COMPUTED_VALUE"""),"Υποχρεωτικό Επιλογής Κατεύθυνσης 1 (ΥΕΚ1)")</f>
        <v>Υποχρεωτικό Επιλογής Κατεύθυνσης 1 (ΥΕΚ1)</v>
      </c>
      <c r="D62" s="2">
        <f ca="1">IFERROR(__xludf.DUMMYFUNCTION("""COMPUTED_VALUE"""),4)</f>
        <v>4</v>
      </c>
      <c r="E62" s="2">
        <f ca="1">IFERROR(__xludf.DUMMYFUNCTION("""COMPUTED_VALUE"""),5)</f>
        <v>5</v>
      </c>
      <c r="F62" s="2" t="str">
        <f ca="1">IFERROR(__xludf.DUMMYFUNCTION("""COMPUTED_VALUE"""),"2 ώρες")</f>
        <v>2 ώρες</v>
      </c>
      <c r="G62" s="2" t="str">
        <f ca="1">IFERROR(__xludf.DUMMYFUNCTION("""COMPUTED_VALUE"""),"2 ώρες")</f>
        <v>2 ώρες</v>
      </c>
    </row>
    <row r="63" spans="1:7" ht="13.2" x14ac:dyDescent="0.25">
      <c r="A63" s="2" t="str">
        <f ca="1">IFERROR(__xludf.DUMMYFUNCTION("""COMPUTED_VALUE"""),"Ψηφιακή Πολιτιστική Κληρονομιά")</f>
        <v>Ψηφιακή Πολιτιστική Κληρονομιά</v>
      </c>
      <c r="B63" s="2">
        <f ca="1">IFERROR(__xludf.DUMMYFUNCTION("""COMPUTED_VALUE"""),7901)</f>
        <v>7901</v>
      </c>
      <c r="C63" s="2" t="str">
        <f ca="1">IFERROR(__xludf.DUMMYFUNCTION("""COMPUTED_VALUE"""),"Ελεύθερης Επιλογής (ΕΕ)")</f>
        <v>Ελεύθερης Επιλογής (ΕΕ)</v>
      </c>
      <c r="D63" s="2">
        <f ca="1">IFERROR(__xludf.DUMMYFUNCTION("""COMPUTED_VALUE"""),3)</f>
        <v>3</v>
      </c>
      <c r="E63" s="2">
        <f ca="1">IFERROR(__xludf.DUMMYFUNCTION("""COMPUTED_VALUE"""),4)</f>
        <v>4</v>
      </c>
      <c r="F63" s="2" t="str">
        <f ca="1">IFERROR(__xludf.DUMMYFUNCTION("""COMPUTED_VALUE"""),"3 ώρες")</f>
        <v>3 ώρες</v>
      </c>
      <c r="G63" s="2" t="str">
        <f ca="1">IFERROR(__xludf.DUMMYFUNCTION("""COMPUTED_VALUE"""),"0 ώρες")</f>
        <v>0 ώρες</v>
      </c>
    </row>
    <row r="64" spans="1:7" ht="13.2" x14ac:dyDescent="0.25">
      <c r="A64" s="2" t="str">
        <f ca="1">IFERROR(__xludf.DUMMYFUNCTION("""COMPUTED_VALUE"""),"Σχεδίαση και Προγραμματισμός Εφαρμογών για Φορητές Συσκευές")</f>
        <v>Σχεδίαση και Προγραμματισμός Εφαρμογών για Φορητές Συσκευές</v>
      </c>
      <c r="B64" s="2">
        <f ca="1">IFERROR(__xludf.DUMMYFUNCTION("""COMPUTED_VALUE"""),8056)</f>
        <v>8056</v>
      </c>
      <c r="C64" s="2" t="str">
        <f ca="1">IFERROR(__xludf.DUMMYFUNCTION("""COMPUTED_VALUE"""),"Υποχρεωτικό Επιλογής Κατεύθυνσης 1 (ΥΕΚ1)")</f>
        <v>Υποχρεωτικό Επιλογής Κατεύθυνσης 1 (ΥΕΚ1)</v>
      </c>
      <c r="D64" s="2">
        <f ca="1">IFERROR(__xludf.DUMMYFUNCTION("""COMPUTED_VALUE"""),4)</f>
        <v>4</v>
      </c>
      <c r="E64" s="2">
        <f ca="1">IFERROR(__xludf.DUMMYFUNCTION("""COMPUTED_VALUE"""),5)</f>
        <v>5</v>
      </c>
      <c r="F64" s="2" t="str">
        <f ca="1">IFERROR(__xludf.DUMMYFUNCTION("""COMPUTED_VALUE"""),"2 ώρες")</f>
        <v>2 ώρες</v>
      </c>
      <c r="G64" s="2" t="str">
        <f ca="1">IFERROR(__xludf.DUMMYFUNCTION("""COMPUTED_VALUE"""),"2 ώρες")</f>
        <v>2 ώρες</v>
      </c>
    </row>
    <row r="65" spans="1:7" ht="13.2" x14ac:dyDescent="0.25">
      <c r="A65" s="2" t="str">
        <f ca="1">IFERROR(__xludf.DUMMYFUNCTION("""COMPUTED_VALUE"""),"Παραστατική Κινηματογραφία (Animation)")</f>
        <v>Παραστατική Κινηματογραφία (Animation)</v>
      </c>
      <c r="B65" s="2">
        <f ca="1">IFERROR(__xludf.DUMMYFUNCTION("""COMPUTED_VALUE"""),8205)</f>
        <v>8205</v>
      </c>
      <c r="C65" s="2" t="str">
        <f ca="1">IFERROR(__xludf.DUMMYFUNCTION("""COMPUTED_VALUE"""),"Ελεύθερης Επιλογής (ΕΕ)")</f>
        <v>Ελεύθερης Επιλογής (ΕΕ)</v>
      </c>
      <c r="D65" s="2">
        <f ca="1">IFERROR(__xludf.DUMMYFUNCTION("""COMPUTED_VALUE"""),3)</f>
        <v>3</v>
      </c>
      <c r="E65" s="2">
        <f ca="1">IFERROR(__xludf.DUMMYFUNCTION("""COMPUTED_VALUE"""),4)</f>
        <v>4</v>
      </c>
      <c r="F65" s="2" t="str">
        <f ca="1">IFERROR(__xludf.DUMMYFUNCTION("""COMPUTED_VALUE"""),"3 ώρες")</f>
        <v>3 ώρες</v>
      </c>
      <c r="G65" s="2" t="str">
        <f ca="1">IFERROR(__xludf.DUMMYFUNCTION("""COMPUTED_VALUE"""),"0 ώρες")</f>
        <v>0 ώρες</v>
      </c>
    </row>
    <row r="66" spans="1:7" ht="13.2" x14ac:dyDescent="0.25">
      <c r="A66" s="2" t="str">
        <f ca="1">IFERROR(__xludf.DUMMYFUNCTION("""COMPUTED_VALUE"""),"Ρομποτική")</f>
        <v>Ρομποτική</v>
      </c>
      <c r="B66" s="2">
        <f ca="1">IFERROR(__xludf.DUMMYFUNCTION("""COMPUTED_VALUE"""),8253)</f>
        <v>8253</v>
      </c>
      <c r="C66" s="2" t="str">
        <f ca="1">IFERROR(__xludf.DUMMYFUNCTION("""COMPUTED_VALUE"""),"Υποχρεωτικό Επιλογής Κατεύθυνσης 2 (ΥΕΚ2)")</f>
        <v>Υποχρεωτικό Επιλογής Κατεύθυνσης 2 (ΥΕΚ2)</v>
      </c>
      <c r="D66" s="2">
        <f ca="1">IFERROR(__xludf.DUMMYFUNCTION("""COMPUTED_VALUE"""),4)</f>
        <v>4</v>
      </c>
      <c r="E66" s="2">
        <f ca="1">IFERROR(__xludf.DUMMYFUNCTION("""COMPUTED_VALUE"""),5)</f>
        <v>5</v>
      </c>
      <c r="F66" s="2" t="str">
        <f ca="1">IFERROR(__xludf.DUMMYFUNCTION("""COMPUTED_VALUE"""),"2 ώρες")</f>
        <v>2 ώρες</v>
      </c>
      <c r="G66" s="2" t="str">
        <f ca="1">IFERROR(__xludf.DUMMYFUNCTION("""COMPUTED_VALUE"""),"2 ώρες")</f>
        <v>2 ώρες</v>
      </c>
    </row>
    <row r="67" spans="1:7" ht="13.2" x14ac:dyDescent="0.25">
      <c r="A67" s="2" t="str">
        <f ca="1">IFERROR(__xludf.DUMMYFUNCTION("""COMPUTED_VALUE"""),"Σχεδίαση Πληροφορίας")</f>
        <v>Σχεδίαση Πληροφορίας</v>
      </c>
      <c r="B67" s="2">
        <f ca="1">IFERROR(__xludf.DUMMYFUNCTION("""COMPUTED_VALUE"""),8802)</f>
        <v>8802</v>
      </c>
      <c r="C67" s="2" t="str">
        <f ca="1">IFERROR(__xludf.DUMMYFUNCTION("""COMPUTED_VALUE"""),"Υποχρεωτικό Επιλογής Κατεύθυνσης 3 (ΥΕΚ3)")</f>
        <v>Υποχρεωτικό Επιλογής Κατεύθυνσης 3 (ΥΕΚ3)</v>
      </c>
      <c r="D67" s="2">
        <f ca="1">IFERROR(__xludf.DUMMYFUNCTION("""COMPUTED_VALUE"""),4)</f>
        <v>4</v>
      </c>
      <c r="E67" s="2">
        <f ca="1">IFERROR(__xludf.DUMMYFUNCTION("""COMPUTED_VALUE"""),5)</f>
        <v>5</v>
      </c>
      <c r="F67" s="2" t="str">
        <f ca="1">IFERROR(__xludf.DUMMYFUNCTION("""COMPUTED_VALUE"""),"4 ώρες")</f>
        <v>4 ώρες</v>
      </c>
      <c r="G67" s="2" t="str">
        <f ca="1">IFERROR(__xludf.DUMMYFUNCTION("""COMPUTED_VALUE"""),"0 ώρες")</f>
        <v>0 ώρες</v>
      </c>
    </row>
    <row r="68" spans="1:7" ht="13.2" x14ac:dyDescent="0.25">
      <c r="A68" s="2" t="str">
        <f ca="1">IFERROR(__xludf.DUMMYFUNCTION("""COMPUTED_VALUE"""),"Πρακτική Άσκηση")</f>
        <v>Πρακτική Άσκηση</v>
      </c>
      <c r="B68" s="2">
        <f ca="1">IFERROR(__xludf.DUMMYFUNCTION("""COMPUTED_VALUE"""),8902)</f>
        <v>8902</v>
      </c>
      <c r="C68" s="2" t="str">
        <f ca="1">IFERROR(__xludf.DUMMYFUNCTION("""COMPUTED_VALUE"""),"Υποχρεωτικό (Υ)")</f>
        <v>Υποχρεωτικό (Υ)</v>
      </c>
      <c r="D68" s="2">
        <f ca="1">IFERROR(__xludf.DUMMYFUNCTION("""COMPUTED_VALUE"""),7)</f>
        <v>7</v>
      </c>
      <c r="E68" s="2">
        <f ca="1">IFERROR(__xludf.DUMMYFUNCTION("""COMPUTED_VALUE"""),8)</f>
        <v>8</v>
      </c>
      <c r="F68" s="2" t="str">
        <f ca="1">IFERROR(__xludf.DUMMYFUNCTION("""COMPUTED_VALUE"""),"1 ώρα")</f>
        <v>1 ώρα</v>
      </c>
      <c r="G68" s="2" t="str">
        <f ca="1">IFERROR(__xludf.DUMMYFUNCTION("""COMPUTED_VALUE"""),"0 ώρες")</f>
        <v>0 ώρες</v>
      </c>
    </row>
    <row r="69" spans="1:7" ht="13.2" x14ac:dyDescent="0.25">
      <c r="A69" s="2" t="str">
        <f ca="1">IFERROR(__xludf.DUMMYFUNCTION("""COMPUTED_VALUE"""),"Σχεδίαση για Αειφορία και Κυκλική Οικονομία")</f>
        <v>Σχεδίαση για Αειφορία και Κυκλική Οικονομία</v>
      </c>
      <c r="B69" s="2">
        <f ca="1">IFERROR(__xludf.DUMMYFUNCTION("""COMPUTED_VALUE"""),9012)</f>
        <v>9012</v>
      </c>
      <c r="C69" s="2" t="str">
        <f ca="1">IFERROR(__xludf.DUMMYFUNCTION("""COMPUTED_VALUE"""),"Υποχρεωτικό Επιλογής Κατεύθυνσης 3 (ΥΕΚ3)")</f>
        <v>Υποχρεωτικό Επιλογής Κατεύθυνσης 3 (ΥΕΚ3)</v>
      </c>
      <c r="D69" s="2">
        <f ca="1">IFERROR(__xludf.DUMMYFUNCTION("""COMPUTED_VALUE"""),3)</f>
        <v>3</v>
      </c>
      <c r="E69" s="2">
        <f ca="1">IFERROR(__xludf.DUMMYFUNCTION("""COMPUTED_VALUE"""),4)</f>
        <v>4</v>
      </c>
      <c r="F69" s="2" t="str">
        <f ca="1">IFERROR(__xludf.DUMMYFUNCTION("""COMPUTED_VALUE"""),"3 ώρες")</f>
        <v>3 ώρες</v>
      </c>
      <c r="G69" s="2" t="str">
        <f ca="1">IFERROR(__xludf.DUMMYFUNCTION("""COMPUTED_VALUE"""),"0 ώρες")</f>
        <v>0 ώρες</v>
      </c>
    </row>
    <row r="70" spans="1:7" ht="13.2" x14ac:dyDescent="0.25">
      <c r="A70" s="2" t="str">
        <f ca="1">IFERROR(__xludf.DUMMYFUNCTION("""COMPUTED_VALUE"""),"Υλικά, Τεχνικές και Μέσα Παρουσίασης")</f>
        <v>Υλικά, Τεχνικές και Μέσα Παρουσίασης</v>
      </c>
      <c r="B70" s="2">
        <f ca="1">IFERROR(__xludf.DUMMYFUNCTION("""COMPUTED_VALUE"""),9254)</f>
        <v>9254</v>
      </c>
      <c r="C70" s="2" t="str">
        <f ca="1">IFERROR(__xludf.DUMMYFUNCTION("""COMPUTED_VALUE"""),"Ελεύθερης Επιλογής (ΕΕ)")</f>
        <v>Ελεύθερης Επιλογής (ΕΕ)</v>
      </c>
      <c r="D70" s="2">
        <f ca="1">IFERROR(__xludf.DUMMYFUNCTION("""COMPUTED_VALUE"""),3)</f>
        <v>3</v>
      </c>
      <c r="E70" s="2">
        <f ca="1">IFERROR(__xludf.DUMMYFUNCTION("""COMPUTED_VALUE"""),4)</f>
        <v>4</v>
      </c>
      <c r="F70" s="2" t="str">
        <f ca="1">IFERROR(__xludf.DUMMYFUNCTION("""COMPUTED_VALUE"""),"3 ώρες")</f>
        <v>3 ώρες</v>
      </c>
      <c r="G70" s="2" t="str">
        <f ca="1">IFERROR(__xludf.DUMMYFUNCTION("""COMPUTED_VALUE"""),"0 ώρες")</f>
        <v>0 ώρες</v>
      </c>
    </row>
    <row r="71" spans="1:7" ht="13.2" x14ac:dyDescent="0.25">
      <c r="A71" s="2" t="str">
        <f ca="1">IFERROR(__xludf.DUMMYFUNCTION("""COMPUTED_VALUE"""),"Συστήματα Υποστήριξης Αποφάσεων")</f>
        <v>Συστήματα Υποστήριξης Αποφάσεων</v>
      </c>
      <c r="B71" s="2">
        <f ca="1">IFERROR(__xludf.DUMMYFUNCTION("""COMPUTED_VALUE"""),9453)</f>
        <v>9453</v>
      </c>
      <c r="C71" s="2" t="str">
        <f ca="1">IFERROR(__xludf.DUMMYFUNCTION("""COMPUTED_VALUE"""),"Υποχρεωτικό Επιλογής Κατεύθυνσης 3 (ΥΕΚ3)")</f>
        <v>Υποχρεωτικό Επιλογής Κατεύθυνσης 3 (ΥΕΚ3)</v>
      </c>
      <c r="D71" s="2">
        <f ca="1">IFERROR(__xludf.DUMMYFUNCTION("""COMPUTED_VALUE"""),4)</f>
        <v>4</v>
      </c>
      <c r="E71" s="2">
        <f ca="1">IFERROR(__xludf.DUMMYFUNCTION("""COMPUTED_VALUE"""),5)</f>
        <v>5</v>
      </c>
      <c r="F71" s="2" t="str">
        <f ca="1">IFERROR(__xludf.DUMMYFUNCTION("""COMPUTED_VALUE"""),"4 ώρες")</f>
        <v>4 ώρες</v>
      </c>
      <c r="G71" s="2" t="str">
        <f ca="1">IFERROR(__xludf.DUMMYFUNCTION("""COMPUTED_VALUE"""),"0 ώρες")</f>
        <v>0 ώρες</v>
      </c>
    </row>
    <row r="72" spans="1:7" ht="13.2" x14ac:dyDescent="0.25">
      <c r="A72" s="2" t="str">
        <f ca="1">IFERROR(__xludf.DUMMYFUNCTION("""COMPUTED_VALUE"""),"Σχεδίαση και Τεχνολογίες Παραγωγής")</f>
        <v>Σχεδίαση και Τεχνολογίες Παραγωγής</v>
      </c>
      <c r="B72" s="2">
        <f ca="1">IFERROR(__xludf.DUMMYFUNCTION("""COMPUTED_VALUE"""),9503)</f>
        <v>9503</v>
      </c>
      <c r="C72" s="2" t="str">
        <f ca="1">IFERROR(__xludf.DUMMYFUNCTION("""COMPUTED_VALUE"""),"Υποχρεωτικό Επιλογής Κατεύθυνσης 2 (ΥΕΚ2)")</f>
        <v>Υποχρεωτικό Επιλογής Κατεύθυνσης 2 (ΥΕΚ2)</v>
      </c>
      <c r="D72" s="2">
        <f ca="1">IFERROR(__xludf.DUMMYFUNCTION("""COMPUTED_VALUE"""),4)</f>
        <v>4</v>
      </c>
      <c r="E72" s="2">
        <f ca="1">IFERROR(__xludf.DUMMYFUNCTION("""COMPUTED_VALUE"""),5)</f>
        <v>5</v>
      </c>
      <c r="F72" s="2" t="str">
        <f ca="1">IFERROR(__xludf.DUMMYFUNCTION("""COMPUTED_VALUE"""),"2 ώρες")</f>
        <v>2 ώρες</v>
      </c>
      <c r="G72" s="2" t="str">
        <f ca="1">IFERROR(__xludf.DUMMYFUNCTION("""COMPUTED_VALUE"""),"2 ώρες")</f>
        <v>2 ώρες</v>
      </c>
    </row>
    <row r="73" spans="1:7" ht="13.2" x14ac:dyDescent="0.25">
      <c r="A73" s="2" t="str">
        <f ca="1">IFERROR(__xludf.DUMMYFUNCTION("""COMPUTED_VALUE"""),"Εικονική Πραγματικότητα")</f>
        <v>Εικονική Πραγματικότητα</v>
      </c>
      <c r="B73" s="2">
        <f ca="1">IFERROR(__xludf.DUMMYFUNCTION("""COMPUTED_VALUE"""),9554)</f>
        <v>9554</v>
      </c>
      <c r="C73" s="2" t="str">
        <f ca="1">IFERROR(__xludf.DUMMYFUNCTION("""COMPUTED_VALUE"""),"Υποχρεωτικό Επιλογής Κατεύθυνσης 1 (ΥΕΚ1)")</f>
        <v>Υποχρεωτικό Επιλογής Κατεύθυνσης 1 (ΥΕΚ1)</v>
      </c>
      <c r="D73" s="2">
        <f ca="1">IFERROR(__xludf.DUMMYFUNCTION("""COMPUTED_VALUE"""),4)</f>
        <v>4</v>
      </c>
      <c r="E73" s="2">
        <f ca="1">IFERROR(__xludf.DUMMYFUNCTION("""COMPUTED_VALUE"""),5)</f>
        <v>5</v>
      </c>
      <c r="F73" s="2" t="str">
        <f ca="1">IFERROR(__xludf.DUMMYFUNCTION("""COMPUTED_VALUE"""),"2 ώρες")</f>
        <v>2 ώρες</v>
      </c>
      <c r="G73" s="2" t="str">
        <f ca="1">IFERROR(__xludf.DUMMYFUNCTION("""COMPUTED_VALUE"""),"2 ώρες")</f>
        <v>2 ώρες</v>
      </c>
    </row>
    <row r="74" spans="1:7" ht="13.2" x14ac:dyDescent="0.25">
      <c r="A74" s="2" t="str">
        <f ca="1">IFERROR(__xludf.DUMMYFUNCTION("""COMPUTED_VALUE"""),"Σχεδίαση για προσθετική κατασκευή προϊόντων")</f>
        <v>Σχεδίαση για προσθετική κατασκευή προϊόντων</v>
      </c>
      <c r="B74" s="2">
        <f ca="1">IFERROR(__xludf.DUMMYFUNCTION("""COMPUTED_VALUE"""),10152)</f>
        <v>10152</v>
      </c>
      <c r="C74" s="2" t="str">
        <f ca="1">IFERROR(__xludf.DUMMYFUNCTION("""COMPUTED_VALUE"""),"Ελεύθερης Επιλογής (ΕΕ)")</f>
        <v>Ελεύθερης Επιλογής (ΕΕ)</v>
      </c>
      <c r="D74" s="2">
        <f ca="1">IFERROR(__xludf.DUMMYFUNCTION("""COMPUTED_VALUE"""),3)</f>
        <v>3</v>
      </c>
      <c r="E74" s="2">
        <f ca="1">IFERROR(__xludf.DUMMYFUNCTION("""COMPUTED_VALUE"""),4)</f>
        <v>4</v>
      </c>
      <c r="F74" s="2" t="str">
        <f ca="1">IFERROR(__xludf.DUMMYFUNCTION("""COMPUTED_VALUE"""),"3 ώρες")</f>
        <v>3 ώρες</v>
      </c>
      <c r="G74" s="2" t="str">
        <f ca="1">IFERROR(__xludf.DUMMYFUNCTION("""COMPUTED_VALUE"""),"0 ώρες")</f>
        <v>0 ώρες</v>
      </c>
    </row>
    <row r="75" spans="1:7" ht="13.2" x14ac:dyDescent="0.25">
      <c r="A75" s="2" t="str">
        <f ca="1">IFERROR(__xludf.DUMMYFUNCTION("""COMPUTED_VALUE"""),"Αισθητική και Συναισθηματική Σχεδίαση")</f>
        <v>Αισθητική και Συναισθηματική Σχεδίαση</v>
      </c>
      <c r="B75" s="2">
        <f ca="1">IFERROR(__xludf.DUMMYFUNCTION("""COMPUTED_VALUE"""),10302)</f>
        <v>10302</v>
      </c>
      <c r="C75" s="2" t="str">
        <f ca="1">IFERROR(__xludf.DUMMYFUNCTION("""COMPUTED_VALUE"""),"Ελεύθερης Επιλογής (ΕΕ)")</f>
        <v>Ελεύθερης Επιλογής (ΕΕ)</v>
      </c>
      <c r="D75" s="2">
        <f ca="1">IFERROR(__xludf.DUMMYFUNCTION("""COMPUTED_VALUE"""),4)</f>
        <v>4</v>
      </c>
      <c r="E75" s="2">
        <f ca="1">IFERROR(__xludf.DUMMYFUNCTION("""COMPUTED_VALUE"""),5)</f>
        <v>5</v>
      </c>
      <c r="F75" s="2" t="str">
        <f ca="1">IFERROR(__xludf.DUMMYFUNCTION("""COMPUTED_VALUE"""),"2 ώρες")</f>
        <v>2 ώρες</v>
      </c>
      <c r="G75" s="2" t="str">
        <f ca="1">IFERROR(__xludf.DUMMYFUNCTION("""COMPUTED_VALUE"""),"2 ώρες")</f>
        <v>2 ώρες</v>
      </c>
    </row>
    <row r="76" spans="1:7" ht="13.8" x14ac:dyDescent="0.25">
      <c r="A76" s="3" t="str">
        <f ca="1">IFERROR(__xludf.DUMMYFUNCTION("ImportHtml(""https://www.syros.aegean.gr/el/spoydes/proptychiakes-spoydes/courses"", ""table"",9)"),"Τίτλος")</f>
        <v>Τίτλος</v>
      </c>
      <c r="B76" s="2" t="str">
        <f ca="1">IFERROR(__xludf.DUMMYFUNCTION("""COMPUTED_VALUE"""),"Κωδικός")</f>
        <v>Κωδικός</v>
      </c>
      <c r="C76" s="2" t="str">
        <f ca="1">IFERROR(__xludf.DUMMYFUNCTION("""COMPUTED_VALUE"""),"Είδος")</f>
        <v>Είδος</v>
      </c>
      <c r="D76" s="2" t="str">
        <f ca="1">IFERROR(__xludf.DUMMYFUNCTION("""COMPUTED_VALUE"""),"Διδακτικές Μονάδες")</f>
        <v>Διδακτικές Μονάδες</v>
      </c>
      <c r="E76" s="2" t="str">
        <f ca="1">IFERROR(__xludf.DUMMYFUNCTION("""COMPUTED_VALUE"""),"ECTS")</f>
        <v>ECTS</v>
      </c>
      <c r="F76" s="2" t="str">
        <f ca="1">IFERROR(__xludf.DUMMYFUNCTION("""COMPUTED_VALUE"""),"Ώρες Θεωρίας")</f>
        <v>Ώρες Θεωρίας</v>
      </c>
      <c r="G76" s="2" t="str">
        <f ca="1">IFERROR(__xludf.DUMMYFUNCTION("""COMPUTED_VALUE"""),"Ώρες Εργαστηρίου")</f>
        <v>Ώρες Εργαστηρίου</v>
      </c>
    </row>
    <row r="77" spans="1:7" ht="13.2" x14ac:dyDescent="0.25">
      <c r="A77" s="2" t="str">
        <f ca="1">IFERROR(__xludf.DUMMYFUNCTION("""COMPUTED_VALUE"""),"Ιστορία Τέχνης ΙΙ")</f>
        <v>Ιστορία Τέχνης ΙΙ</v>
      </c>
      <c r="B77" s="2">
        <f ca="1">IFERROR(__xludf.DUMMYFUNCTION("""COMPUTED_VALUE"""),6054)</f>
        <v>6054</v>
      </c>
      <c r="C77" s="2" t="str">
        <f ca="1">IFERROR(__xludf.DUMMYFUNCTION("""COMPUTED_VALUE"""),"Ελεύθερης Επιλογής (ΕΕ)")</f>
        <v>Ελεύθερης Επιλογής (ΕΕ)</v>
      </c>
      <c r="D77" s="2">
        <f ca="1">IFERROR(__xludf.DUMMYFUNCTION("""COMPUTED_VALUE"""),3)</f>
        <v>3</v>
      </c>
      <c r="E77" s="2">
        <f ca="1">IFERROR(__xludf.DUMMYFUNCTION("""COMPUTED_VALUE"""),4)</f>
        <v>4</v>
      </c>
      <c r="F77" s="2" t="str">
        <f ca="1">IFERROR(__xludf.DUMMYFUNCTION("""COMPUTED_VALUE"""),"3 ώρες")</f>
        <v>3 ώρες</v>
      </c>
      <c r="G77" s="2" t="str">
        <f ca="1">IFERROR(__xludf.DUMMYFUNCTION("""COMPUTED_VALUE"""),"0 ώρες")</f>
        <v>0 ώρες</v>
      </c>
    </row>
    <row r="78" spans="1:7" ht="13.2" x14ac:dyDescent="0.25">
      <c r="A78" s="2" t="str">
        <f ca="1">IFERROR(__xludf.DUMMYFUNCTION("""COMPUTED_VALUE"""),"Στούντιο 7α - Σχεδίαση Διαδραστικών Συστημάτων")</f>
        <v>Στούντιο 7α - Σχεδίαση Διαδραστικών Συστημάτων</v>
      </c>
      <c r="B78" s="2">
        <f ca="1">IFERROR(__xludf.DUMMYFUNCTION("""COMPUTED_VALUE"""),7313)</f>
        <v>7313</v>
      </c>
      <c r="C78" s="2" t="str">
        <f ca="1">IFERROR(__xludf.DUMMYFUNCTION("""COMPUTED_VALUE"""),"Υποχρεωτικό Επιλογής Κατεύθυνσης 1 (ΥΕΚ1)")</f>
        <v>Υποχρεωτικό Επιλογής Κατεύθυνσης 1 (ΥΕΚ1)</v>
      </c>
      <c r="D78" s="2">
        <f ca="1">IFERROR(__xludf.DUMMYFUNCTION("""COMPUTED_VALUE"""),6)</f>
        <v>6</v>
      </c>
      <c r="E78" s="2">
        <f ca="1">IFERROR(__xludf.DUMMYFUNCTION("""COMPUTED_VALUE"""),8)</f>
        <v>8</v>
      </c>
      <c r="F78" s="2" t="str">
        <f ca="1">IFERROR(__xludf.DUMMYFUNCTION("""COMPUTED_VALUE"""),"0 ώρες")</f>
        <v>0 ώρες</v>
      </c>
      <c r="G78" s="2" t="str">
        <f ca="1">IFERROR(__xludf.DUMMYFUNCTION("""COMPUTED_VALUE"""),"6 ώρες")</f>
        <v>6 ώρες</v>
      </c>
    </row>
    <row r="79" spans="1:7" ht="13.2" x14ac:dyDescent="0.25">
      <c r="A79" s="2" t="str">
        <f ca="1">IFERROR(__xludf.DUMMYFUNCTION("""COMPUTED_VALUE"""),"Στούντιο 7β - Λεπτομερής Βιομηχανικός Σχεδιασμός")</f>
        <v>Στούντιο 7β - Λεπτομερής Βιομηχανικός Σχεδιασμός</v>
      </c>
      <c r="B79" s="2">
        <f ca="1">IFERROR(__xludf.DUMMYFUNCTION("""COMPUTED_VALUE"""),7323)</f>
        <v>7323</v>
      </c>
      <c r="C79" s="2" t="str">
        <f ca="1">IFERROR(__xludf.DUMMYFUNCTION("""COMPUTED_VALUE"""),"Υποχρεωτικό Επιλογής Κατεύθυνσης 2 (ΥΕΚ2)")</f>
        <v>Υποχρεωτικό Επιλογής Κατεύθυνσης 2 (ΥΕΚ2)</v>
      </c>
      <c r="D79" s="2">
        <f ca="1">IFERROR(__xludf.DUMMYFUNCTION("""COMPUTED_VALUE"""),6)</f>
        <v>6</v>
      </c>
      <c r="E79" s="2">
        <f ca="1">IFERROR(__xludf.DUMMYFUNCTION("""COMPUTED_VALUE"""),8)</f>
        <v>8</v>
      </c>
      <c r="F79" s="2" t="str">
        <f ca="1">IFERROR(__xludf.DUMMYFUNCTION("""COMPUTED_VALUE"""),"0 ώρες")</f>
        <v>0 ώρες</v>
      </c>
      <c r="G79" s="2" t="str">
        <f ca="1">IFERROR(__xludf.DUMMYFUNCTION("""COMPUTED_VALUE"""),"6 ώρες")</f>
        <v>6 ώρες</v>
      </c>
    </row>
    <row r="80" spans="1:7" ht="13.2" x14ac:dyDescent="0.25">
      <c r="A80" s="2" t="str">
        <f ca="1">IFERROR(__xludf.DUMMYFUNCTION("""COMPUTED_VALUE"""),"Στούντιο 7γ - Σχεδίαση Υπηρεσιών")</f>
        <v>Στούντιο 7γ - Σχεδίαση Υπηρεσιών</v>
      </c>
      <c r="B80" s="2">
        <f ca="1">IFERROR(__xludf.DUMMYFUNCTION("""COMPUTED_VALUE"""),7333)</f>
        <v>7333</v>
      </c>
      <c r="C80" s="2" t="str">
        <f ca="1">IFERROR(__xludf.DUMMYFUNCTION("""COMPUTED_VALUE"""),"Υποχρεωτικό Επιλογής Κατεύθυνσης 3 (ΥΕΚ3)")</f>
        <v>Υποχρεωτικό Επιλογής Κατεύθυνσης 3 (ΥΕΚ3)</v>
      </c>
      <c r="D80" s="2">
        <f ca="1">IFERROR(__xludf.DUMMYFUNCTION("""COMPUTED_VALUE"""),6)</f>
        <v>6</v>
      </c>
      <c r="E80" s="2">
        <f ca="1">IFERROR(__xludf.DUMMYFUNCTION("""COMPUTED_VALUE"""),8)</f>
        <v>8</v>
      </c>
      <c r="F80" s="2" t="str">
        <f ca="1">IFERROR(__xludf.DUMMYFUNCTION("""COMPUTED_VALUE"""),"0 ώρες")</f>
        <v>0 ώρες</v>
      </c>
      <c r="G80" s="2" t="str">
        <f ca="1">IFERROR(__xludf.DUMMYFUNCTION("""COMPUTED_VALUE"""),"6 ώρες")</f>
        <v>6 ώρες</v>
      </c>
    </row>
    <row r="81" spans="1:7" ht="13.2" x14ac:dyDescent="0.25">
      <c r="A81" s="2" t="str">
        <f ca="1">IFERROR(__xludf.DUMMYFUNCTION("""COMPUTED_VALUE"""),"Γραφιστική")</f>
        <v>Γραφιστική</v>
      </c>
      <c r="B81" s="2">
        <f ca="1">IFERROR(__xludf.DUMMYFUNCTION("""COMPUTED_VALUE"""),7404)</f>
        <v>7404</v>
      </c>
      <c r="C81" s="2" t="str">
        <f ca="1">IFERROR(__xludf.DUMMYFUNCTION("""COMPUTED_VALUE"""),"Ελεύθερης Επιλογής (ΕΕ)")</f>
        <v>Ελεύθερης Επιλογής (ΕΕ)</v>
      </c>
      <c r="D81" s="2">
        <f ca="1">IFERROR(__xludf.DUMMYFUNCTION("""COMPUTED_VALUE"""),3)</f>
        <v>3</v>
      </c>
      <c r="E81" s="2">
        <f ca="1">IFERROR(__xludf.DUMMYFUNCTION("""COMPUTED_VALUE"""),4)</f>
        <v>4</v>
      </c>
      <c r="F81" s="2" t="str">
        <f ca="1">IFERROR(__xludf.DUMMYFUNCTION("""COMPUTED_VALUE"""),"3 ώρες")</f>
        <v>3 ώρες</v>
      </c>
      <c r="G81" s="2" t="str">
        <f ca="1">IFERROR(__xludf.DUMMYFUNCTION("""COMPUTED_VALUE"""),"0 ώρες")</f>
        <v>0 ώρες</v>
      </c>
    </row>
    <row r="82" spans="1:7" ht="13.2" x14ac:dyDescent="0.25">
      <c r="A82" s="2" t="str">
        <f ca="1">IFERROR(__xludf.DUMMYFUNCTION("""COMPUTED_VALUE"""),"Τεχνητή Νοημοσύνη")</f>
        <v>Τεχνητή Νοημοσύνη</v>
      </c>
      <c r="B82" s="2">
        <f ca="1">IFERROR(__xludf.DUMMYFUNCTION("""COMPUTED_VALUE"""),8553)</f>
        <v>8553</v>
      </c>
      <c r="C82" s="2" t="str">
        <f ca="1">IFERROR(__xludf.DUMMYFUNCTION("""COMPUTED_VALUE"""),"Ελεύθερης Επιλογής (ΕΕ)")</f>
        <v>Ελεύθερης Επιλογής (ΕΕ)</v>
      </c>
      <c r="D82" s="2">
        <f ca="1">IFERROR(__xludf.DUMMYFUNCTION("""COMPUTED_VALUE"""),3)</f>
        <v>3</v>
      </c>
      <c r="E82" s="2">
        <f ca="1">IFERROR(__xludf.DUMMYFUNCTION("""COMPUTED_VALUE"""),4)</f>
        <v>4</v>
      </c>
      <c r="F82" s="2" t="str">
        <f ca="1">IFERROR(__xludf.DUMMYFUNCTION("""COMPUTED_VALUE"""),"3 ώρες")</f>
        <v>3 ώρες</v>
      </c>
      <c r="G82" s="2" t="str">
        <f ca="1">IFERROR(__xludf.DUMMYFUNCTION("""COMPUTED_VALUE"""),"0 ώρες")</f>
        <v>0 ώρες</v>
      </c>
    </row>
    <row r="83" spans="1:7" ht="13.2" x14ac:dyDescent="0.25">
      <c r="A83" s="2" t="str">
        <f ca="1">IFERROR(__xludf.DUMMYFUNCTION("""COMPUTED_VALUE"""),"Σχεδίαση Οχημάτων &amp; Νέες Τεχνολογίες Υποστήριξης Οδηγού")</f>
        <v>Σχεδίαση Οχημάτων &amp; Νέες Τεχνολογίες Υποστήριξης Οδηγού</v>
      </c>
      <c r="B83" s="2">
        <f ca="1">IFERROR(__xludf.DUMMYFUNCTION("""COMPUTED_VALUE"""),8754)</f>
        <v>8754</v>
      </c>
      <c r="C83" s="2" t="str">
        <f ca="1">IFERROR(__xludf.DUMMYFUNCTION("""COMPUTED_VALUE"""),"Ελεύθερης Επιλογής (ΕΕ)")</f>
        <v>Ελεύθερης Επιλογής (ΕΕ)</v>
      </c>
      <c r="D83" s="2">
        <f ca="1">IFERROR(__xludf.DUMMYFUNCTION("""COMPUTED_VALUE"""),3)</f>
        <v>3</v>
      </c>
      <c r="E83" s="2">
        <f ca="1">IFERROR(__xludf.DUMMYFUNCTION("""COMPUTED_VALUE"""),4)</f>
        <v>4</v>
      </c>
      <c r="F83" s="2" t="str">
        <f ca="1">IFERROR(__xludf.DUMMYFUNCTION("""COMPUTED_VALUE"""),"3 ώρες")</f>
        <v>3 ώρες</v>
      </c>
      <c r="G83" s="2" t="str">
        <f ca="1">IFERROR(__xludf.DUMMYFUNCTION("""COMPUTED_VALUE"""),"0 ώρες")</f>
        <v>0 ώρες</v>
      </c>
    </row>
    <row r="84" spans="1:7" ht="13.2" x14ac:dyDescent="0.25">
      <c r="A84" s="2" t="str">
        <f ca="1">IFERROR(__xludf.DUMMYFUNCTION("""COMPUTED_VALUE"""),"Πρακτική Άσκηση (συνεχιζόμενη)")</f>
        <v>Πρακτική Άσκηση (συνεχιζόμενη)</v>
      </c>
      <c r="B84" s="2">
        <f ca="1">IFERROR(__xludf.DUMMYFUNCTION("""COMPUTED_VALUE"""),8952)</f>
        <v>8952</v>
      </c>
      <c r="C84" s="2" t="str">
        <f ca="1">IFERROR(__xludf.DUMMYFUNCTION("""COMPUTED_VALUE"""),"Ελεύθερης Επιλογής (ΕΕ)")</f>
        <v>Ελεύθερης Επιλογής (ΕΕ)</v>
      </c>
      <c r="D84" s="2">
        <f ca="1">IFERROR(__xludf.DUMMYFUNCTION("""COMPUTED_VALUE"""),0)</f>
        <v>0</v>
      </c>
      <c r="E84" s="2">
        <f ca="1">IFERROR(__xludf.DUMMYFUNCTION("""COMPUTED_VALUE"""),0)</f>
        <v>0</v>
      </c>
      <c r="F84" s="2" t="str">
        <f ca="1">IFERROR(__xludf.DUMMYFUNCTION("""COMPUTED_VALUE"""),"0 ώρες")</f>
        <v>0 ώρες</v>
      </c>
      <c r="G84" s="2" t="str">
        <f ca="1">IFERROR(__xludf.DUMMYFUNCTION("""COMPUTED_VALUE"""),"0 ώρες")</f>
        <v>0 ώρες</v>
      </c>
    </row>
    <row r="85" spans="1:7" ht="13.2" x14ac:dyDescent="0.25">
      <c r="A85" s="2" t="str">
        <f ca="1">IFERROR(__xludf.DUMMYFUNCTION("""COMPUTED_VALUE"""),"Νομικά στο Design")</f>
        <v>Νομικά στο Design</v>
      </c>
      <c r="B85" s="2">
        <f ca="1">IFERROR(__xludf.DUMMYFUNCTION("""COMPUTED_VALUE"""),9103)</f>
        <v>9103</v>
      </c>
      <c r="C85" s="2" t="str">
        <f ca="1">IFERROR(__xludf.DUMMYFUNCTION("""COMPUTED_VALUE"""),"Ελεύθερης Επιλογής (ΕΕ)")</f>
        <v>Ελεύθερης Επιλογής (ΕΕ)</v>
      </c>
      <c r="D85" s="2">
        <f ca="1">IFERROR(__xludf.DUMMYFUNCTION("""COMPUTED_VALUE"""),3)</f>
        <v>3</v>
      </c>
      <c r="E85" s="2">
        <f ca="1">IFERROR(__xludf.DUMMYFUNCTION("""COMPUTED_VALUE"""),4)</f>
        <v>4</v>
      </c>
      <c r="F85" s="2" t="str">
        <f ca="1">IFERROR(__xludf.DUMMYFUNCTION("""COMPUTED_VALUE"""),"3 ώρες")</f>
        <v>3 ώρες</v>
      </c>
      <c r="G85" s="2" t="str">
        <f ca="1">IFERROR(__xludf.DUMMYFUNCTION("""COMPUTED_VALUE"""),"0 ώρες")</f>
        <v>0 ώρες</v>
      </c>
    </row>
    <row r="86" spans="1:7" ht="13.2" x14ac:dyDescent="0.25">
      <c r="A86" s="2" t="str">
        <f ca="1">IFERROR(__xludf.DUMMYFUNCTION("""COMPUTED_VALUE"""),"Τεχνολογική Υποστήριξη της Συνεργατικής Εργασίας")</f>
        <v>Τεχνολογική Υποστήριξη της Συνεργατικής Εργασίας</v>
      </c>
      <c r="B86" s="2">
        <f ca="1">IFERROR(__xludf.DUMMYFUNCTION("""COMPUTED_VALUE"""),9403)</f>
        <v>9403</v>
      </c>
      <c r="C86" s="2" t="str">
        <f ca="1">IFERROR(__xludf.DUMMYFUNCTION("""COMPUTED_VALUE"""),"Ελεύθερης Επιλογής (ΕΕ)")</f>
        <v>Ελεύθερης Επιλογής (ΕΕ)</v>
      </c>
      <c r="D86" s="2">
        <f ca="1">IFERROR(__xludf.DUMMYFUNCTION("""COMPUTED_VALUE"""),3)</f>
        <v>3</v>
      </c>
      <c r="E86" s="2">
        <f ca="1">IFERROR(__xludf.DUMMYFUNCTION("""COMPUTED_VALUE"""),4)</f>
        <v>4</v>
      </c>
      <c r="F86" s="2" t="str">
        <f ca="1">IFERROR(__xludf.DUMMYFUNCTION("""COMPUTED_VALUE"""),"3 ώρες")</f>
        <v>3 ώρες</v>
      </c>
      <c r="G86" s="2" t="str">
        <f ca="1">IFERROR(__xludf.DUMMYFUNCTION("""COMPUTED_VALUE"""),"0 ώρες")</f>
        <v>0 ώρες</v>
      </c>
    </row>
    <row r="87" spans="1:7" ht="13.2" x14ac:dyDescent="0.25">
      <c r="A87" s="2" t="str">
        <f ca="1">IFERROR(__xludf.DUMMYFUNCTION("""COMPUTED_VALUE"""),"Πληροφορική Κινηματογραφία (Computer Animation)")</f>
        <v>Πληροφορική Κινηματογραφία (Computer Animation)</v>
      </c>
      <c r="B87" s="2">
        <f ca="1">IFERROR(__xludf.DUMMYFUNCTION("""COMPUTED_VALUE"""),9605)</f>
        <v>9605</v>
      </c>
      <c r="C87" s="2" t="str">
        <f ca="1">IFERROR(__xludf.DUMMYFUNCTION("""COMPUTED_VALUE"""),"Ελεύθερης Επιλογής (ΕΕ)")</f>
        <v>Ελεύθερης Επιλογής (ΕΕ)</v>
      </c>
      <c r="D87" s="2">
        <f ca="1">IFERROR(__xludf.DUMMYFUNCTION("""COMPUTED_VALUE"""),3)</f>
        <v>3</v>
      </c>
      <c r="E87" s="2">
        <f ca="1">IFERROR(__xludf.DUMMYFUNCTION("""COMPUTED_VALUE"""),4)</f>
        <v>4</v>
      </c>
      <c r="F87" s="2" t="str">
        <f ca="1">IFERROR(__xludf.DUMMYFUNCTION("""COMPUTED_VALUE"""),"3 ώρες")</f>
        <v>3 ώρες</v>
      </c>
      <c r="G87" s="2" t="str">
        <f ca="1">IFERROR(__xludf.DUMMYFUNCTION("""COMPUTED_VALUE"""),"0 ώρες")</f>
        <v>0 ώρες</v>
      </c>
    </row>
    <row r="88" spans="1:7" ht="13.2" x14ac:dyDescent="0.25">
      <c r="A88" s="2" t="str">
        <f ca="1">IFERROR(__xludf.DUMMYFUNCTION("""COMPUTED_VALUE"""),"Ψηφιακά Παιχνίδια και Παιγνιώδης Μάθηση")</f>
        <v>Ψηφιακά Παιχνίδια και Παιγνιώδης Μάθηση</v>
      </c>
      <c r="B88" s="2">
        <f ca="1">IFERROR(__xludf.DUMMYFUNCTION("""COMPUTED_VALUE"""),9854)</f>
        <v>9854</v>
      </c>
      <c r="C88" s="2" t="str">
        <f ca="1">IFERROR(__xludf.DUMMYFUNCTION("""COMPUTED_VALUE"""),"Υποχρεωτικό Επιλογής Κατεύθυνσης 1 (ΥΕΚ1)")</f>
        <v>Υποχρεωτικό Επιλογής Κατεύθυνσης 1 (ΥΕΚ1)</v>
      </c>
      <c r="D88" s="2">
        <f ca="1">IFERROR(__xludf.DUMMYFUNCTION("""COMPUTED_VALUE"""),4)</f>
        <v>4</v>
      </c>
      <c r="E88" s="2">
        <f ca="1">IFERROR(__xludf.DUMMYFUNCTION("""COMPUTED_VALUE"""),5)</f>
        <v>5</v>
      </c>
      <c r="F88" s="2" t="str">
        <f ca="1">IFERROR(__xludf.DUMMYFUNCTION("""COMPUTED_VALUE"""),"2 ώρες")</f>
        <v>2 ώρες</v>
      </c>
      <c r="G88" s="2" t="str">
        <f ca="1">IFERROR(__xludf.DUMMYFUNCTION("""COMPUTED_VALUE"""),"2 ώρες")</f>
        <v>2 ώρες</v>
      </c>
    </row>
    <row r="89" spans="1:7" ht="13.2" x14ac:dyDescent="0.25">
      <c r="A89" s="2" t="str">
        <f ca="1">IFERROR(__xludf.DUMMYFUNCTION("""COMPUTED_VALUE"""),"Συστημική Σκέψη στην Σχεδίαση")</f>
        <v>Συστημική Σκέψη στην Σχεδίαση</v>
      </c>
      <c r="B89" s="2">
        <f ca="1">IFERROR(__xludf.DUMMYFUNCTION("""COMPUTED_VALUE"""),10250)</f>
        <v>10250</v>
      </c>
      <c r="C89" s="2" t="str">
        <f ca="1">IFERROR(__xludf.DUMMYFUNCTION("""COMPUTED_VALUE"""),"Ελεύθερης Επιλογής (ΕΕ)")</f>
        <v>Ελεύθερης Επιλογής (ΕΕ)</v>
      </c>
      <c r="D89" s="2">
        <f ca="1">IFERROR(__xludf.DUMMYFUNCTION("""COMPUTED_VALUE"""),3)</f>
        <v>3</v>
      </c>
      <c r="E89" s="2">
        <f ca="1">IFERROR(__xludf.DUMMYFUNCTION("""COMPUTED_VALUE"""),4)</f>
        <v>4</v>
      </c>
      <c r="F89" s="2" t="str">
        <f ca="1">IFERROR(__xludf.DUMMYFUNCTION("""COMPUTED_VALUE"""),"3 ώρες")</f>
        <v>3 ώρες</v>
      </c>
      <c r="G89" s="2" t="str">
        <f ca="1">IFERROR(__xludf.DUMMYFUNCTION("""COMPUTED_VALUE"""),"0 ώρες")</f>
        <v>0 ώρες</v>
      </c>
    </row>
    <row r="90" spans="1:7" ht="13.2" x14ac:dyDescent="0.25">
      <c r="A90" s="2" t="str">
        <f ca="1">IFERROR(__xludf.DUMMYFUNCTION("""COMPUTED_VALUE"""),"Φιλοσοφία, Θεωρία, Επιστημολογία Σχεδίασης")</f>
        <v>Φιλοσοφία, Θεωρία, Επιστημολογία Σχεδίασης</v>
      </c>
      <c r="B90" s="2">
        <f ca="1">IFERROR(__xludf.DUMMYFUNCTION("""COMPUTED_VALUE"""),10350)</f>
        <v>10350</v>
      </c>
      <c r="C90" s="2" t="str">
        <f ca="1">IFERROR(__xludf.DUMMYFUNCTION("""COMPUTED_VALUE"""),"Ελεύθερης Επιλογής (ΕΕ)")</f>
        <v>Ελεύθερης Επιλογής (ΕΕ)</v>
      </c>
      <c r="D90" s="2">
        <f ca="1">IFERROR(__xludf.DUMMYFUNCTION("""COMPUTED_VALUE"""),3)</f>
        <v>3</v>
      </c>
      <c r="E90" s="2">
        <f ca="1">IFERROR(__xludf.DUMMYFUNCTION("""COMPUTED_VALUE"""),4)</f>
        <v>4</v>
      </c>
      <c r="F90" s="2" t="str">
        <f ca="1">IFERROR(__xludf.DUMMYFUNCTION("""COMPUTED_VALUE"""),"3 ώρες")</f>
        <v>3 ώρες</v>
      </c>
      <c r="G90" s="2" t="str">
        <f ca="1">IFERROR(__xludf.DUMMYFUNCTION("""COMPUTED_VALUE"""),"0 ώρες")</f>
        <v>0 ώρες</v>
      </c>
    </row>
    <row r="91" spans="1:7" ht="13.8" x14ac:dyDescent="0.25">
      <c r="A91" s="3" t="str">
        <f ca="1">IFERROR(__xludf.DUMMYFUNCTION("ImportHtml(""https://www.syros.aegean.gr/el/spoydes/proptychiakes-spoydes/courses"", ""table"",10)"),"Τίτλος")</f>
        <v>Τίτλος</v>
      </c>
      <c r="B91" s="2" t="str">
        <f ca="1">IFERROR(__xludf.DUMMYFUNCTION("""COMPUTED_VALUE"""),"Κωδικός")</f>
        <v>Κωδικός</v>
      </c>
      <c r="C91" s="2" t="str">
        <f ca="1">IFERROR(__xludf.DUMMYFUNCTION("""COMPUTED_VALUE"""),"Είδος")</f>
        <v>Είδος</v>
      </c>
      <c r="D91" s="2" t="str">
        <f ca="1">IFERROR(__xludf.DUMMYFUNCTION("""COMPUTED_VALUE"""),"Διδακτικές Μονάδες")</f>
        <v>Διδακτικές Μονάδες</v>
      </c>
      <c r="E91" s="2" t="str">
        <f ca="1">IFERROR(__xludf.DUMMYFUNCTION("""COMPUTED_VALUE"""),"ECTS")</f>
        <v>ECTS</v>
      </c>
      <c r="F91" s="2" t="str">
        <f ca="1">IFERROR(__xludf.DUMMYFUNCTION("""COMPUTED_VALUE"""),"Ώρες Θεωρίας")</f>
        <v>Ώρες Θεωρίας</v>
      </c>
      <c r="G91" s="2" t="str">
        <f ca="1">IFERROR(__xludf.DUMMYFUNCTION("""COMPUTED_VALUE"""),"Ώρες Εργαστηρίου")</f>
        <v>Ώρες Εργαστηρίου</v>
      </c>
    </row>
    <row r="92" spans="1:7" ht="13.2" x14ac:dyDescent="0.25">
      <c r="A92" s="2" t="str">
        <f ca="1">IFERROR(__xludf.DUMMYFUNCTION("""COMPUTED_VALUE"""),"Ακαδημαϊκά Αγγλικά ΙΙ")</f>
        <v>Ακαδημαϊκά Αγγλικά ΙΙ</v>
      </c>
      <c r="B92" s="2">
        <f ca="1">IFERROR(__xludf.DUMMYFUNCTION("""COMPUTED_VALUE"""),10200)</f>
        <v>10200</v>
      </c>
      <c r="C92" s="2" t="str">
        <f ca="1">IFERROR(__xludf.DUMMYFUNCTION("""COMPUTED_VALUE"""),"Ελεύθερης Επιλογής (ΕΕ)")</f>
        <v>Ελεύθερης Επιλογής (ΕΕ)</v>
      </c>
      <c r="D92" s="2">
        <f ca="1">IFERROR(__xludf.DUMMYFUNCTION("""COMPUTED_VALUE"""),2)</f>
        <v>2</v>
      </c>
      <c r="E92" s="2">
        <f ca="1">IFERROR(__xludf.DUMMYFUNCTION("""COMPUTED_VALUE"""),2)</f>
        <v>2</v>
      </c>
      <c r="F92" s="2" t="str">
        <f ca="1">IFERROR(__xludf.DUMMYFUNCTION("""COMPUTED_VALUE"""),"2 ώρες")</f>
        <v>2 ώρες</v>
      </c>
      <c r="G92" s="2" t="str">
        <f ca="1">IFERROR(__xludf.DUMMYFUNCTION("""COMPUTED_VALUE"""),"0 ώρες")</f>
        <v>0 ώρες</v>
      </c>
    </row>
    <row r="93" spans="1:7" ht="13.2" x14ac:dyDescent="0.25">
      <c r="A93" s="2" t="str">
        <f ca="1">IFERROR(__xludf.DUMMYFUNCTION("""COMPUTED_VALUE"""),"Διπλωματική")</f>
        <v>Διπλωματική</v>
      </c>
      <c r="B93" s="2">
        <f ca="1">IFERROR(__xludf.DUMMYFUNCTION("""COMPUTED_VALUE"""),10903)</f>
        <v>10903</v>
      </c>
      <c r="C93" s="2" t="str">
        <f ca="1">IFERROR(__xludf.DUMMYFUNCTION("""COMPUTED_VALUE"""),"Υποχρεωτικό (Υ)")</f>
        <v>Υποχρεωτικό (Υ)</v>
      </c>
      <c r="D93" s="2">
        <f ca="1">IFERROR(__xludf.DUMMYFUNCTION("""COMPUTED_VALUE"""),26)</f>
        <v>26</v>
      </c>
      <c r="E93" s="2">
        <f ca="1">IFERROR(__xludf.DUMMYFUNCTION("""COMPUTED_VALUE"""),30)</f>
        <v>30</v>
      </c>
      <c r="F93" s="2" t="str">
        <f ca="1">IFERROR(__xludf.DUMMYFUNCTION("""COMPUTED_VALUE"""),"0 ώρες")</f>
        <v>0 ώρες</v>
      </c>
      <c r="G93" s="2" t="str">
        <f ca="1">IFERROR(__xludf.DUMMYFUNCTION("""COMPUTED_VALUE"""),"0 ώρες")</f>
        <v>0 ώρες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Achira</cp:lastModifiedBy>
  <dcterms:modified xsi:type="dcterms:W3CDTF">2023-02-13T14:14:43Z</dcterms:modified>
</cp:coreProperties>
</file>