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72586FDA-B8BF-45C8-9C53-CE17F2A5C42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 Pegawai" sheetId="2" r:id="rId1"/>
    <sheet name="Data Absensi" sheetId="3" r:id="rId2"/>
    <sheet name="Data Pembayaran Gaj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M10" i="1"/>
  <c r="M5" i="1"/>
  <c r="M6" i="1"/>
  <c r="M7" i="1"/>
  <c r="M8" i="1"/>
  <c r="M9" i="1"/>
  <c r="M4" i="1"/>
  <c r="L10" i="1"/>
  <c r="L5" i="1"/>
  <c r="L6" i="1"/>
  <c r="L7" i="1"/>
  <c r="L8" i="1"/>
  <c r="L9" i="1"/>
  <c r="L4" i="1"/>
  <c r="K10" i="1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4" i="3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<sst xmlns="http://schemas.openxmlformats.org/spreadsheetml/2006/main" count="134" uniqueCount="82">
  <si>
    <t>Gaji Pokok</t>
  </si>
  <si>
    <t>Tunjangan Keluarga</t>
  </si>
  <si>
    <t>Gaji Kotor</t>
  </si>
  <si>
    <t>PPH</t>
  </si>
  <si>
    <t>Gaji Bersih</t>
  </si>
  <si>
    <t>Uang Makan</t>
  </si>
  <si>
    <t>Nama</t>
  </si>
  <si>
    <t>NPWP</t>
  </si>
  <si>
    <t>NRP</t>
  </si>
  <si>
    <t>TK</t>
  </si>
  <si>
    <t>K0</t>
  </si>
  <si>
    <t>K1</t>
  </si>
  <si>
    <t>K2</t>
  </si>
  <si>
    <t>JML Hari Kerja</t>
  </si>
  <si>
    <t>Status Keluarga</t>
  </si>
  <si>
    <t>Novita Dwi Lestari</t>
  </si>
  <si>
    <t>Vivin Yusta Pratama</t>
  </si>
  <si>
    <t>Siti Amzah</t>
  </si>
  <si>
    <t>Sri Yuliani</t>
  </si>
  <si>
    <t>Anisatul Hasanah</t>
  </si>
  <si>
    <t>TOTAL</t>
  </si>
  <si>
    <t>Jumlah Total Pegawai</t>
  </si>
  <si>
    <t>Jumlah Rata-Rata Gaji Pegawai</t>
  </si>
  <si>
    <t>Nominal Gaji Tertinggi</t>
  </si>
  <si>
    <t>Nominal Gaji Terendah</t>
  </si>
  <si>
    <t>NO</t>
  </si>
  <si>
    <t>NAMA PEGAWAI</t>
  </si>
  <si>
    <t>Yoriza Sativa</t>
  </si>
  <si>
    <t>Winda Noviance</t>
  </si>
  <si>
    <t>Nurdianawati</t>
  </si>
  <si>
    <t>Istandi Rahmad</t>
  </si>
  <si>
    <t>Hendi Afriyanto</t>
  </si>
  <si>
    <t>Bambang Irawan</t>
  </si>
  <si>
    <t>Rasno</t>
  </si>
  <si>
    <t>Sugiman</t>
  </si>
  <si>
    <t>STATUS KELUARGA</t>
  </si>
  <si>
    <t>K3</t>
  </si>
  <si>
    <t>K4</t>
  </si>
  <si>
    <t>KET</t>
  </si>
  <si>
    <t>Hari Weekend</t>
  </si>
  <si>
    <t>Hari Cuti Bersama</t>
  </si>
  <si>
    <t>TOTAL JUMLAH HARI KERJA</t>
  </si>
  <si>
    <t>DAFTAR ABSENSI KARYAWAN BULAN JUNI 2023</t>
  </si>
  <si>
    <t>Tidak Masuk Kerja</t>
  </si>
  <si>
    <t>Masuk Kerja</t>
  </si>
  <si>
    <t>Tugas</t>
  </si>
  <si>
    <t>TUGAS</t>
  </si>
  <si>
    <t>Kebersihan</t>
  </si>
  <si>
    <t>Keamanan</t>
  </si>
  <si>
    <t>Nusron Wima</t>
  </si>
  <si>
    <t>Pengemudi</t>
  </si>
  <si>
    <t>Yudi Hartono</t>
  </si>
  <si>
    <t>Ciko Cikosa</t>
  </si>
  <si>
    <t>Gun Gunawan</t>
  </si>
  <si>
    <t>PENDIDIKAN AKHIR</t>
  </si>
  <si>
    <t>SMA</t>
  </si>
  <si>
    <t>STM</t>
  </si>
  <si>
    <t>DAFTAR KARYAWAN</t>
  </si>
  <si>
    <t>Ket.</t>
  </si>
  <si>
    <t>TK : Tidak Kawin</t>
  </si>
  <si>
    <t>K0 : Kawin Tanpa Anak</t>
  </si>
  <si>
    <t>K1 : Kawin Anak 1</t>
  </si>
  <si>
    <t>K2 : Kawin Anak 2</t>
  </si>
  <si>
    <t>K3 : Kawin Anak 3</t>
  </si>
  <si>
    <t>HP</t>
  </si>
  <si>
    <t>08211234</t>
  </si>
  <si>
    <t>08213694</t>
  </si>
  <si>
    <t>08216998</t>
  </si>
  <si>
    <t>08215694</t>
  </si>
  <si>
    <t>08216598</t>
  </si>
  <si>
    <t>08219874</t>
  </si>
  <si>
    <t>08216584</t>
  </si>
  <si>
    <t>08213654</t>
  </si>
  <si>
    <t>08213232</t>
  </si>
  <si>
    <t>08212326</t>
  </si>
  <si>
    <t>08215565</t>
  </si>
  <si>
    <t>08216698</t>
  </si>
  <si>
    <t>08211132</t>
  </si>
  <si>
    <t>08217789</t>
  </si>
  <si>
    <t>DAFTAR PEMBAYARAN GAJI KARYAWAN BULAN JUNI 2023 - TAHAP 1</t>
  </si>
  <si>
    <t>Hananda Fitra</t>
  </si>
  <si>
    <t>TOTAL JUMLAH HARI KERJA DIHITUNG JIKA STATUSNYA ADALAH 1 (MASUK KERJA)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</si>
</sst>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[$Rp-3809]* #,##0.00_-;\-[$Rp-3809]* #,##0.00_-;_-[$Rp-3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 wrapText="1"/>
    </xf>
    <xf numFmtId="41" fontId="2" fillId="0" borderId="9" xfId="1" applyFont="1" applyBorder="1" applyAlignment="1">
      <alignment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0" borderId="15" xfId="0" applyFont="1" applyBorder="1"/>
    <xf numFmtId="0" fontId="7" fillId="3" borderId="2" xfId="0" applyFont="1" applyFill="1" applyBorder="1" applyAlignment="1">
      <alignment horizontal="center"/>
    </xf>
    <xf numFmtId="0" fontId="7" fillId="0" borderId="16" xfId="0" applyFont="1" applyBorder="1"/>
    <xf numFmtId="0" fontId="7" fillId="0" borderId="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1" xfId="0" quotePrefix="1" applyBorder="1"/>
    <xf numFmtId="0" fontId="2" fillId="0" borderId="9" xfId="0" applyFont="1" applyBorder="1" applyAlignment="1">
      <alignment horizontal="center"/>
    </xf>
    <xf numFmtId="41" fontId="2" fillId="0" borderId="9" xfId="1" applyFont="1" applyBorder="1" applyAlignment="1"/>
    <xf numFmtId="164" fontId="2" fillId="0" borderId="10" xfId="0" applyNumberFormat="1" applyFont="1" applyBorder="1" applyAlignment="1">
      <alignment wrapText="1"/>
    </xf>
    <xf numFmtId="0" fontId="2" fillId="0" borderId="23" xfId="0" applyFont="1" applyBorder="1"/>
    <xf numFmtId="0" fontId="2" fillId="0" borderId="24" xfId="0" applyFont="1" applyBorder="1"/>
    <xf numFmtId="41" fontId="2" fillId="0" borderId="27" xfId="0" applyNumberFormat="1" applyFont="1" applyBorder="1" applyAlignment="1">
      <alignment wrapText="1"/>
    </xf>
    <xf numFmtId="164" fontId="2" fillId="0" borderId="28" xfId="0" applyNumberFormat="1" applyFont="1" applyBorder="1" applyAlignment="1">
      <alignment wrapText="1"/>
    </xf>
    <xf numFmtId="164" fontId="2" fillId="0" borderId="9" xfId="0" applyNumberFormat="1" applyFont="1" applyBorder="1"/>
    <xf numFmtId="0" fontId="3" fillId="5" borderId="19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2" fillId="2" borderId="20" xfId="0" applyNumberFormat="1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164" fontId="2" fillId="2" borderId="22" xfId="0" applyNumberFormat="1" applyFont="1" applyFill="1" applyBorder="1" applyAlignment="1">
      <alignment horizontal="center" wrapText="1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3"/>
  <sheetViews>
    <sheetView zoomScaleNormal="100" workbookViewId="0">
      <selection activeCell="D5" sqref="D5"/>
    </sheetView>
  </sheetViews>
  <sheetFormatPr defaultColWidth="8" defaultRowHeight="15" x14ac:dyDescent="0.25"/>
  <cols>
    <col min="1" max="1" width="5.42578125" customWidth="1"/>
    <col min="2" max="2" width="3.85546875" style="1" bestFit="1" customWidth="1"/>
    <col min="3" max="3" width="8.7109375" customWidth="1"/>
    <col min="4" max="4" width="21.85546875" bestFit="1" customWidth="1"/>
    <col min="5" max="5" width="12" customWidth="1"/>
    <col min="6" max="6" width="19.140625" style="1" customWidth="1"/>
    <col min="7" max="7" width="10.140625" customWidth="1"/>
    <col min="8" max="8" width="19" style="1" customWidth="1"/>
    <col min="9" max="9" width="10.85546875" customWidth="1"/>
  </cols>
  <sheetData>
    <row r="1" spans="2:9" ht="18.75" x14ac:dyDescent="0.3">
      <c r="B1" s="54" t="s">
        <v>57</v>
      </c>
      <c r="C1" s="54"/>
      <c r="D1" s="54"/>
      <c r="E1" s="54"/>
      <c r="F1" s="54"/>
      <c r="G1" s="54"/>
      <c r="H1" s="54"/>
      <c r="I1" s="54"/>
    </row>
    <row r="2" spans="2:9" x14ac:dyDescent="0.25">
      <c r="B2" s="40" t="s">
        <v>25</v>
      </c>
      <c r="C2" s="40" t="s">
        <v>8</v>
      </c>
      <c r="D2" s="40" t="s">
        <v>26</v>
      </c>
      <c r="E2" s="40" t="s">
        <v>46</v>
      </c>
      <c r="F2" s="40" t="s">
        <v>35</v>
      </c>
      <c r="G2" s="40" t="s">
        <v>7</v>
      </c>
      <c r="H2" s="40" t="s">
        <v>54</v>
      </c>
      <c r="I2" s="40" t="s">
        <v>64</v>
      </c>
    </row>
    <row r="3" spans="2:9" x14ac:dyDescent="0.25">
      <c r="B3" s="18">
        <v>1</v>
      </c>
      <c r="C3" s="41">
        <v>190121</v>
      </c>
      <c r="D3" s="41" t="s">
        <v>15</v>
      </c>
      <c r="E3" s="41" t="s">
        <v>47</v>
      </c>
      <c r="F3" s="18" t="s">
        <v>9</v>
      </c>
      <c r="G3" s="41">
        <v>170123</v>
      </c>
      <c r="H3" s="18" t="s">
        <v>55</v>
      </c>
      <c r="I3" s="45" t="s">
        <v>65</v>
      </c>
    </row>
    <row r="4" spans="2:9" x14ac:dyDescent="0.25">
      <c r="B4" s="18">
        <v>2</v>
      </c>
      <c r="C4" s="41">
        <v>190452</v>
      </c>
      <c r="D4" s="41" t="s">
        <v>16</v>
      </c>
      <c r="E4" s="41" t="s">
        <v>47</v>
      </c>
      <c r="F4" s="18" t="s">
        <v>9</v>
      </c>
      <c r="G4" s="41"/>
      <c r="H4" s="18" t="s">
        <v>55</v>
      </c>
      <c r="I4" s="45" t="s">
        <v>66</v>
      </c>
    </row>
    <row r="5" spans="2:9" x14ac:dyDescent="0.25">
      <c r="B5" s="18">
        <v>3</v>
      </c>
      <c r="C5" s="41">
        <v>190659</v>
      </c>
      <c r="D5" s="41" t="s">
        <v>17</v>
      </c>
      <c r="E5" s="41" t="s">
        <v>47</v>
      </c>
      <c r="F5" s="18" t="s">
        <v>11</v>
      </c>
      <c r="G5" s="41">
        <v>170996</v>
      </c>
      <c r="H5" s="18" t="s">
        <v>55</v>
      </c>
      <c r="I5" s="45" t="s">
        <v>67</v>
      </c>
    </row>
    <row r="6" spans="2:9" x14ac:dyDescent="0.25">
      <c r="B6" s="18">
        <v>4</v>
      </c>
      <c r="C6" s="41">
        <v>190966</v>
      </c>
      <c r="D6" s="41" t="s">
        <v>18</v>
      </c>
      <c r="E6" s="41" t="s">
        <v>47</v>
      </c>
      <c r="F6" s="18" t="s">
        <v>10</v>
      </c>
      <c r="G6" s="41">
        <v>171336</v>
      </c>
      <c r="H6" s="18" t="s">
        <v>55</v>
      </c>
      <c r="I6" s="45" t="s">
        <v>68</v>
      </c>
    </row>
    <row r="7" spans="2:9" x14ac:dyDescent="0.25">
      <c r="B7" s="18">
        <v>5</v>
      </c>
      <c r="C7" s="41">
        <v>190116</v>
      </c>
      <c r="D7" s="41" t="s">
        <v>80</v>
      </c>
      <c r="E7" s="41" t="s">
        <v>50</v>
      </c>
      <c r="F7" s="18" t="s">
        <v>11</v>
      </c>
      <c r="G7" s="41"/>
      <c r="H7" s="18" t="s">
        <v>56</v>
      </c>
      <c r="I7" s="45" t="s">
        <v>69</v>
      </c>
    </row>
    <row r="8" spans="2:9" x14ac:dyDescent="0.25">
      <c r="B8" s="18">
        <v>6</v>
      </c>
      <c r="C8" s="41">
        <v>190663</v>
      </c>
      <c r="D8" s="41" t="s">
        <v>53</v>
      </c>
      <c r="E8" s="41" t="s">
        <v>50</v>
      </c>
      <c r="F8" s="18" t="s">
        <v>9</v>
      </c>
      <c r="G8" s="41">
        <v>170399</v>
      </c>
      <c r="H8" s="18" t="s">
        <v>56</v>
      </c>
      <c r="I8" s="45" t="s">
        <v>70</v>
      </c>
    </row>
    <row r="9" spans="2:9" x14ac:dyDescent="0.25">
      <c r="B9" s="18">
        <v>7</v>
      </c>
      <c r="C9" s="41">
        <v>191332</v>
      </c>
      <c r="D9" s="41" t="s">
        <v>52</v>
      </c>
      <c r="E9" s="41" t="s">
        <v>50</v>
      </c>
      <c r="F9" s="18" t="s">
        <v>12</v>
      </c>
      <c r="G9" s="41">
        <v>177102</v>
      </c>
      <c r="H9" s="18" t="s">
        <v>56</v>
      </c>
      <c r="I9" s="45" t="s">
        <v>71</v>
      </c>
    </row>
    <row r="10" spans="2:9" x14ac:dyDescent="0.25">
      <c r="B10" s="18">
        <v>8</v>
      </c>
      <c r="C10" s="41">
        <v>190123</v>
      </c>
      <c r="D10" s="41" t="s">
        <v>51</v>
      </c>
      <c r="E10" s="41" t="s">
        <v>50</v>
      </c>
      <c r="F10" s="18" t="s">
        <v>9</v>
      </c>
      <c r="G10" s="41">
        <v>170365</v>
      </c>
      <c r="H10" s="18" t="s">
        <v>56</v>
      </c>
      <c r="I10" s="45" t="s">
        <v>72</v>
      </c>
    </row>
    <row r="11" spans="2:9" x14ac:dyDescent="0.25">
      <c r="B11" s="18">
        <v>9</v>
      </c>
      <c r="C11" s="41">
        <v>192698</v>
      </c>
      <c r="D11" s="41" t="s">
        <v>49</v>
      </c>
      <c r="E11" s="41" t="s">
        <v>48</v>
      </c>
      <c r="F11" s="18" t="s">
        <v>36</v>
      </c>
      <c r="G11" s="41">
        <v>171123</v>
      </c>
      <c r="H11" s="18" t="s">
        <v>56</v>
      </c>
      <c r="I11" s="45" t="s">
        <v>73</v>
      </c>
    </row>
    <row r="12" spans="2:9" x14ac:dyDescent="0.25">
      <c r="B12" s="18">
        <v>10</v>
      </c>
      <c r="C12" s="41">
        <v>190447</v>
      </c>
      <c r="D12" s="41" t="s">
        <v>30</v>
      </c>
      <c r="E12" s="41" t="s">
        <v>48</v>
      </c>
      <c r="F12" s="18" t="s">
        <v>10</v>
      </c>
      <c r="G12" s="41">
        <v>177100</v>
      </c>
      <c r="H12" s="18" t="s">
        <v>56</v>
      </c>
      <c r="I12" s="45" t="s">
        <v>74</v>
      </c>
    </row>
    <row r="13" spans="2:9" x14ac:dyDescent="0.25">
      <c r="B13" s="18">
        <v>11</v>
      </c>
      <c r="C13" s="41">
        <v>191336</v>
      </c>
      <c r="D13" s="41" t="s">
        <v>31</v>
      </c>
      <c r="E13" s="41" t="s">
        <v>48</v>
      </c>
      <c r="F13" s="18" t="s">
        <v>12</v>
      </c>
      <c r="G13" s="41">
        <v>177053</v>
      </c>
      <c r="H13" s="18" t="s">
        <v>55</v>
      </c>
      <c r="I13" s="45" t="s">
        <v>75</v>
      </c>
    </row>
    <row r="14" spans="2:9" x14ac:dyDescent="0.25">
      <c r="B14" s="18">
        <v>12</v>
      </c>
      <c r="C14" s="41">
        <v>191299</v>
      </c>
      <c r="D14" s="41" t="s">
        <v>32</v>
      </c>
      <c r="E14" s="41" t="s">
        <v>48</v>
      </c>
      <c r="F14" s="18" t="s">
        <v>12</v>
      </c>
      <c r="G14" s="41">
        <v>170136</v>
      </c>
      <c r="H14" s="18" t="s">
        <v>55</v>
      </c>
      <c r="I14" s="45" t="s">
        <v>76</v>
      </c>
    </row>
    <row r="15" spans="2:9" x14ac:dyDescent="0.25">
      <c r="B15" s="18">
        <v>13</v>
      </c>
      <c r="C15" s="41">
        <v>190299</v>
      </c>
      <c r="D15" s="41" t="s">
        <v>33</v>
      </c>
      <c r="E15" s="41" t="s">
        <v>48</v>
      </c>
      <c r="F15" s="18" t="s">
        <v>36</v>
      </c>
      <c r="G15" s="41">
        <v>170116</v>
      </c>
      <c r="H15" s="18" t="s">
        <v>55</v>
      </c>
      <c r="I15" s="45" t="s">
        <v>77</v>
      </c>
    </row>
    <row r="16" spans="2:9" x14ac:dyDescent="0.25">
      <c r="B16" s="18">
        <v>14</v>
      </c>
      <c r="C16" s="41">
        <v>190987</v>
      </c>
      <c r="D16" s="41" t="s">
        <v>34</v>
      </c>
      <c r="E16" s="41" t="s">
        <v>48</v>
      </c>
      <c r="F16" s="18" t="s">
        <v>37</v>
      </c>
      <c r="G16" s="41">
        <v>170139</v>
      </c>
      <c r="H16" s="18" t="s">
        <v>55</v>
      </c>
      <c r="I16" s="45" t="s">
        <v>78</v>
      </c>
    </row>
    <row r="18" spans="2:4" x14ac:dyDescent="0.25">
      <c r="B18" s="42" t="s">
        <v>58</v>
      </c>
    </row>
    <row r="19" spans="2:4" x14ac:dyDescent="0.25">
      <c r="B19" s="43" t="s">
        <v>59</v>
      </c>
      <c r="C19" s="44"/>
      <c r="D19" s="44"/>
    </row>
    <row r="20" spans="2:4" x14ac:dyDescent="0.25">
      <c r="B20" s="43" t="s">
        <v>60</v>
      </c>
      <c r="C20" s="44"/>
      <c r="D20" s="44"/>
    </row>
    <row r="21" spans="2:4" x14ac:dyDescent="0.25">
      <c r="B21" s="43" t="s">
        <v>61</v>
      </c>
      <c r="C21" s="44"/>
      <c r="D21" s="44"/>
    </row>
    <row r="22" spans="2:4" x14ac:dyDescent="0.25">
      <c r="B22" s="43" t="s">
        <v>62</v>
      </c>
      <c r="C22" s="44"/>
      <c r="D22" s="44"/>
    </row>
    <row r="23" spans="2:4" x14ac:dyDescent="0.25">
      <c r="B23" s="43" t="s">
        <v>63</v>
      </c>
      <c r="C23" s="44"/>
      <c r="D23" s="44"/>
    </row>
  </sheetData>
  <mergeCells count="1">
    <mergeCell ref="B1:I1"/>
  </mergeCells>
  <pageMargins left="0.7" right="0.7" top="0.75" bottom="0.75" header="0.3" footer="0.3"/>
  <ignoredErrors>
    <ignoredError sqref="I3:I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I23"/>
  <sheetViews>
    <sheetView topLeftCell="C2" zoomScaleNormal="100" workbookViewId="0">
      <selection activeCell="AI4" sqref="AI4"/>
    </sheetView>
  </sheetViews>
  <sheetFormatPr defaultRowHeight="15" x14ac:dyDescent="0.25"/>
  <cols>
    <col min="1" max="1" width="3.28515625" customWidth="1"/>
    <col min="2" max="2" width="6.140625" customWidth="1"/>
    <col min="3" max="3" width="9.85546875" bestFit="1" customWidth="1"/>
    <col min="4" max="4" width="27.85546875" bestFit="1" customWidth="1"/>
    <col min="5" max="34" width="4.28515625" customWidth="1"/>
    <col min="35" max="35" width="18.28515625" style="1" customWidth="1"/>
    <col min="36" max="48" width="4.28515625" customWidth="1"/>
  </cols>
  <sheetData>
    <row r="1" spans="2:35" ht="18.75" x14ac:dyDescent="0.3">
      <c r="B1" s="55" t="s">
        <v>42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2:35" ht="9.75" customHeight="1" thickBot="1" x14ac:dyDescent="0.3"/>
    <row r="3" spans="2:35" s="23" customFormat="1" ht="31.5" x14ac:dyDescent="0.25">
      <c r="B3" s="27" t="s">
        <v>25</v>
      </c>
      <c r="C3" s="28" t="s">
        <v>8</v>
      </c>
      <c r="D3" s="28" t="s">
        <v>26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>
        <v>29</v>
      </c>
      <c r="AH3" s="28">
        <v>30</v>
      </c>
      <c r="AI3" s="29" t="s">
        <v>41</v>
      </c>
    </row>
    <row r="4" spans="2:35" ht="18.75" x14ac:dyDescent="0.3">
      <c r="B4" s="21">
        <v>1</v>
      </c>
      <c r="C4" s="22">
        <v>190121</v>
      </c>
      <c r="D4" s="6" t="s">
        <v>15</v>
      </c>
      <c r="E4" s="19"/>
      <c r="F4" s="19"/>
      <c r="G4" s="20"/>
      <c r="H4" s="20"/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24"/>
      <c r="O4" s="24"/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24"/>
      <c r="V4" s="24"/>
      <c r="W4" s="18">
        <v>1</v>
      </c>
      <c r="X4" s="18">
        <v>1</v>
      </c>
      <c r="Y4" s="32">
        <v>0</v>
      </c>
      <c r="Z4" s="32">
        <v>0</v>
      </c>
      <c r="AA4" s="18">
        <v>1</v>
      </c>
      <c r="AB4" s="24"/>
      <c r="AC4" s="24"/>
      <c r="AD4" s="18">
        <v>1</v>
      </c>
      <c r="AE4" s="18">
        <v>1</v>
      </c>
      <c r="AF4" s="25"/>
      <c r="AG4" s="25"/>
      <c r="AH4" s="19"/>
      <c r="AI4" s="26">
        <f>COUNTIF(E4:AH4,1)</f>
        <v>15</v>
      </c>
    </row>
    <row r="5" spans="2:35" ht="18.75" x14ac:dyDescent="0.3">
      <c r="B5" s="21">
        <v>2</v>
      </c>
      <c r="C5" s="22">
        <v>190452</v>
      </c>
      <c r="D5" s="6" t="s">
        <v>16</v>
      </c>
      <c r="E5" s="19"/>
      <c r="F5" s="19"/>
      <c r="G5" s="20"/>
      <c r="H5" s="20"/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24"/>
      <c r="O5" s="24"/>
      <c r="P5" s="18">
        <v>1</v>
      </c>
      <c r="Q5" s="18">
        <v>1</v>
      </c>
      <c r="R5" s="18">
        <v>1</v>
      </c>
      <c r="S5" s="18">
        <v>1</v>
      </c>
      <c r="T5" s="18">
        <v>1</v>
      </c>
      <c r="U5" s="24"/>
      <c r="V5" s="24"/>
      <c r="W5" s="18">
        <v>1</v>
      </c>
      <c r="X5" s="18">
        <v>1</v>
      </c>
      <c r="Y5" s="18">
        <v>1</v>
      </c>
      <c r="Z5" s="18">
        <v>1</v>
      </c>
      <c r="AA5" s="18">
        <v>1</v>
      </c>
      <c r="AB5" s="24"/>
      <c r="AC5" s="24"/>
      <c r="AD5" s="18">
        <v>1</v>
      </c>
      <c r="AE5" s="18">
        <v>1</v>
      </c>
      <c r="AF5" s="25"/>
      <c r="AG5" s="25"/>
      <c r="AH5" s="19"/>
      <c r="AI5" s="26">
        <f t="shared" ref="AI5:AI17" si="0">COUNTIF(E5:AH5,1)</f>
        <v>17</v>
      </c>
    </row>
    <row r="6" spans="2:35" ht="18.75" x14ac:dyDescent="0.3">
      <c r="B6" s="21">
        <v>3</v>
      </c>
      <c r="C6" s="22">
        <v>190659</v>
      </c>
      <c r="D6" s="6" t="s">
        <v>17</v>
      </c>
      <c r="E6" s="19"/>
      <c r="F6" s="19"/>
      <c r="G6" s="20"/>
      <c r="H6" s="20"/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24"/>
      <c r="O6" s="24"/>
      <c r="P6" s="18">
        <v>1</v>
      </c>
      <c r="Q6" s="18">
        <v>1</v>
      </c>
      <c r="R6" s="18">
        <v>1</v>
      </c>
      <c r="S6" s="18">
        <v>1</v>
      </c>
      <c r="T6" s="18">
        <v>1</v>
      </c>
      <c r="U6" s="24"/>
      <c r="V6" s="24"/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24"/>
      <c r="AC6" s="24"/>
      <c r="AD6" s="18">
        <v>1</v>
      </c>
      <c r="AE6" s="18">
        <v>1</v>
      </c>
      <c r="AF6" s="25"/>
      <c r="AG6" s="25"/>
      <c r="AH6" s="19"/>
      <c r="AI6" s="26">
        <f t="shared" si="0"/>
        <v>17</v>
      </c>
    </row>
    <row r="7" spans="2:35" ht="18.75" x14ac:dyDescent="0.3">
      <c r="B7" s="21">
        <v>4</v>
      </c>
      <c r="C7" s="22">
        <v>190966</v>
      </c>
      <c r="D7" s="6" t="s">
        <v>18</v>
      </c>
      <c r="E7" s="19"/>
      <c r="F7" s="19"/>
      <c r="G7" s="20"/>
      <c r="H7" s="20"/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24"/>
      <c r="O7" s="24"/>
      <c r="P7" s="18">
        <v>1</v>
      </c>
      <c r="Q7" s="18">
        <v>1</v>
      </c>
      <c r="R7" s="18">
        <v>1</v>
      </c>
      <c r="S7" s="18">
        <v>1</v>
      </c>
      <c r="T7" s="32">
        <v>0</v>
      </c>
      <c r="U7" s="24"/>
      <c r="V7" s="24"/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24"/>
      <c r="AC7" s="24"/>
      <c r="AD7" s="18">
        <v>1</v>
      </c>
      <c r="AE7" s="18">
        <v>1</v>
      </c>
      <c r="AF7" s="25"/>
      <c r="AG7" s="25"/>
      <c r="AH7" s="19"/>
      <c r="AI7" s="26">
        <f t="shared" si="0"/>
        <v>16</v>
      </c>
    </row>
    <row r="8" spans="2:35" ht="18.75" x14ac:dyDescent="0.3">
      <c r="B8" s="21">
        <v>5</v>
      </c>
      <c r="C8" s="22">
        <v>190116</v>
      </c>
      <c r="D8" s="6" t="s">
        <v>80</v>
      </c>
      <c r="E8" s="19"/>
      <c r="F8" s="19"/>
      <c r="G8" s="20"/>
      <c r="H8" s="20"/>
      <c r="I8" s="18">
        <v>1</v>
      </c>
      <c r="J8" s="18">
        <v>1</v>
      </c>
      <c r="K8" s="18">
        <v>1</v>
      </c>
      <c r="L8" s="18">
        <v>1</v>
      </c>
      <c r="M8" s="18">
        <v>1</v>
      </c>
      <c r="N8" s="24"/>
      <c r="O8" s="24"/>
      <c r="P8" s="18">
        <v>1</v>
      </c>
      <c r="Q8" s="32">
        <v>0</v>
      </c>
      <c r="R8" s="18">
        <v>1</v>
      </c>
      <c r="S8" s="18">
        <v>1</v>
      </c>
      <c r="T8" s="18">
        <v>1</v>
      </c>
      <c r="U8" s="24"/>
      <c r="V8" s="24"/>
      <c r="W8" s="18">
        <v>1</v>
      </c>
      <c r="X8" s="18">
        <v>1</v>
      </c>
      <c r="Y8" s="18">
        <v>1</v>
      </c>
      <c r="Z8" s="18">
        <v>1</v>
      </c>
      <c r="AA8" s="18">
        <v>1</v>
      </c>
      <c r="AB8" s="24"/>
      <c r="AC8" s="24"/>
      <c r="AD8" s="18">
        <v>1</v>
      </c>
      <c r="AE8" s="18">
        <v>1</v>
      </c>
      <c r="AF8" s="25"/>
      <c r="AG8" s="25"/>
      <c r="AH8" s="19"/>
      <c r="AI8" s="26">
        <f t="shared" si="0"/>
        <v>16</v>
      </c>
    </row>
    <row r="9" spans="2:35" ht="18.75" x14ac:dyDescent="0.3">
      <c r="B9" s="21">
        <v>6</v>
      </c>
      <c r="C9" s="22">
        <v>190663</v>
      </c>
      <c r="D9" s="6" t="s">
        <v>19</v>
      </c>
      <c r="E9" s="19"/>
      <c r="F9" s="19"/>
      <c r="G9" s="20"/>
      <c r="H9" s="20"/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24"/>
      <c r="O9" s="24"/>
      <c r="P9" s="18">
        <v>1</v>
      </c>
      <c r="Q9" s="18">
        <v>1</v>
      </c>
      <c r="R9" s="18">
        <v>1</v>
      </c>
      <c r="S9" s="18">
        <v>1</v>
      </c>
      <c r="T9" s="18">
        <v>1</v>
      </c>
      <c r="U9" s="24"/>
      <c r="V9" s="24"/>
      <c r="W9" s="18">
        <v>1</v>
      </c>
      <c r="X9" s="18">
        <v>1</v>
      </c>
      <c r="Y9" s="18">
        <v>1</v>
      </c>
      <c r="Z9" s="18">
        <v>1</v>
      </c>
      <c r="AA9" s="18">
        <v>1</v>
      </c>
      <c r="AB9" s="24"/>
      <c r="AC9" s="24"/>
      <c r="AD9" s="18">
        <v>1</v>
      </c>
      <c r="AE9" s="18">
        <v>1</v>
      </c>
      <c r="AF9" s="25"/>
      <c r="AG9" s="25"/>
      <c r="AH9" s="19"/>
      <c r="AI9" s="26">
        <f t="shared" si="0"/>
        <v>17</v>
      </c>
    </row>
    <row r="10" spans="2:35" ht="18.75" x14ac:dyDescent="0.3">
      <c r="B10" s="21">
        <v>7</v>
      </c>
      <c r="C10" s="22">
        <v>191332</v>
      </c>
      <c r="D10" s="6" t="s">
        <v>27</v>
      </c>
      <c r="E10" s="19"/>
      <c r="F10" s="19"/>
      <c r="G10" s="20"/>
      <c r="H10" s="20"/>
      <c r="I10" s="18">
        <v>1</v>
      </c>
      <c r="J10" s="18">
        <v>1</v>
      </c>
      <c r="K10" s="18">
        <v>1</v>
      </c>
      <c r="L10" s="18">
        <v>1</v>
      </c>
      <c r="M10" s="18">
        <v>1</v>
      </c>
      <c r="N10" s="24"/>
      <c r="O10" s="24"/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24"/>
      <c r="V10" s="24"/>
      <c r="W10" s="18">
        <v>1</v>
      </c>
      <c r="X10" s="18">
        <v>1</v>
      </c>
      <c r="Y10" s="18">
        <v>1</v>
      </c>
      <c r="Z10" s="18">
        <v>1</v>
      </c>
      <c r="AA10" s="32">
        <v>0</v>
      </c>
      <c r="AB10" s="24"/>
      <c r="AC10" s="24"/>
      <c r="AD10" s="18">
        <v>1</v>
      </c>
      <c r="AE10" s="18">
        <v>1</v>
      </c>
      <c r="AF10" s="25"/>
      <c r="AG10" s="25"/>
      <c r="AH10" s="19"/>
      <c r="AI10" s="26">
        <f t="shared" si="0"/>
        <v>16</v>
      </c>
    </row>
    <row r="11" spans="2:35" ht="18.75" x14ac:dyDescent="0.3">
      <c r="B11" s="21">
        <v>8</v>
      </c>
      <c r="C11" s="22">
        <v>190123</v>
      </c>
      <c r="D11" s="6" t="s">
        <v>28</v>
      </c>
      <c r="E11" s="19"/>
      <c r="F11" s="19"/>
      <c r="G11" s="20"/>
      <c r="H11" s="20"/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24"/>
      <c r="O11" s="24"/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24"/>
      <c r="V11" s="24"/>
      <c r="W11" s="18">
        <v>1</v>
      </c>
      <c r="X11" s="18">
        <v>1</v>
      </c>
      <c r="Y11" s="18">
        <v>1</v>
      </c>
      <c r="Z11" s="18">
        <v>1</v>
      </c>
      <c r="AA11" s="18">
        <v>1</v>
      </c>
      <c r="AB11" s="24"/>
      <c r="AC11" s="24"/>
      <c r="AD11" s="18">
        <v>1</v>
      </c>
      <c r="AE11" s="18">
        <v>1</v>
      </c>
      <c r="AF11" s="25"/>
      <c r="AG11" s="25"/>
      <c r="AH11" s="19"/>
      <c r="AI11" s="26">
        <f t="shared" si="0"/>
        <v>17</v>
      </c>
    </row>
    <row r="12" spans="2:35" ht="18.75" x14ac:dyDescent="0.3">
      <c r="B12" s="21">
        <v>9</v>
      </c>
      <c r="C12" s="22">
        <v>192698</v>
      </c>
      <c r="D12" s="6" t="s">
        <v>29</v>
      </c>
      <c r="E12" s="19"/>
      <c r="F12" s="19"/>
      <c r="G12" s="20"/>
      <c r="H12" s="20"/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24"/>
      <c r="O12" s="24"/>
      <c r="P12" s="18">
        <v>1</v>
      </c>
      <c r="Q12" s="32">
        <v>0</v>
      </c>
      <c r="R12" s="32">
        <v>0</v>
      </c>
      <c r="S12" s="18">
        <v>1</v>
      </c>
      <c r="T12" s="18">
        <v>1</v>
      </c>
      <c r="U12" s="24"/>
      <c r="V12" s="24"/>
      <c r="W12" s="18">
        <v>1</v>
      </c>
      <c r="X12" s="18">
        <v>1</v>
      </c>
      <c r="Y12" s="18">
        <v>1</v>
      </c>
      <c r="Z12" s="18">
        <v>1</v>
      </c>
      <c r="AA12" s="18">
        <v>1</v>
      </c>
      <c r="AB12" s="24"/>
      <c r="AC12" s="24"/>
      <c r="AD12" s="18">
        <v>1</v>
      </c>
      <c r="AE12" s="18">
        <v>1</v>
      </c>
      <c r="AF12" s="25"/>
      <c r="AG12" s="25"/>
      <c r="AH12" s="19"/>
      <c r="AI12" s="26">
        <f t="shared" si="0"/>
        <v>15</v>
      </c>
    </row>
    <row r="13" spans="2:35" ht="18.75" x14ac:dyDescent="0.3">
      <c r="B13" s="21">
        <v>10</v>
      </c>
      <c r="C13" s="22">
        <v>190447</v>
      </c>
      <c r="D13" s="6" t="s">
        <v>30</v>
      </c>
      <c r="E13" s="19"/>
      <c r="F13" s="19"/>
      <c r="G13" s="20"/>
      <c r="H13" s="20"/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24"/>
      <c r="O13" s="24"/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24"/>
      <c r="V13" s="24"/>
      <c r="W13" s="18">
        <v>1</v>
      </c>
      <c r="X13" s="18">
        <v>1</v>
      </c>
      <c r="Y13" s="18">
        <v>1</v>
      </c>
      <c r="Z13" s="18">
        <v>1</v>
      </c>
      <c r="AA13" s="18">
        <v>1</v>
      </c>
      <c r="AB13" s="24"/>
      <c r="AC13" s="24"/>
      <c r="AD13" s="18">
        <v>1</v>
      </c>
      <c r="AE13" s="18">
        <v>1</v>
      </c>
      <c r="AF13" s="25"/>
      <c r="AG13" s="25"/>
      <c r="AH13" s="19"/>
      <c r="AI13" s="26">
        <f t="shared" si="0"/>
        <v>17</v>
      </c>
    </row>
    <row r="14" spans="2:35" ht="18.75" x14ac:dyDescent="0.3">
      <c r="B14" s="21">
        <v>11</v>
      </c>
      <c r="C14" s="22">
        <v>191336</v>
      </c>
      <c r="D14" s="6" t="s">
        <v>31</v>
      </c>
      <c r="E14" s="19"/>
      <c r="F14" s="19"/>
      <c r="G14" s="20"/>
      <c r="H14" s="20"/>
      <c r="I14" s="18">
        <v>1</v>
      </c>
      <c r="J14" s="18">
        <v>1</v>
      </c>
      <c r="K14" s="18">
        <v>1</v>
      </c>
      <c r="L14" s="18">
        <v>1</v>
      </c>
      <c r="M14" s="18">
        <v>1</v>
      </c>
      <c r="N14" s="24"/>
      <c r="O14" s="24"/>
      <c r="P14" s="18">
        <v>1</v>
      </c>
      <c r="Q14" s="18">
        <v>1</v>
      </c>
      <c r="R14" s="18">
        <v>1</v>
      </c>
      <c r="S14" s="18">
        <v>1</v>
      </c>
      <c r="T14" s="18">
        <v>1</v>
      </c>
      <c r="U14" s="24"/>
      <c r="V14" s="24"/>
      <c r="W14" s="18">
        <v>1</v>
      </c>
      <c r="X14" s="18">
        <v>1</v>
      </c>
      <c r="Y14" s="18">
        <v>1</v>
      </c>
      <c r="Z14" s="18">
        <v>1</v>
      </c>
      <c r="AA14" s="18">
        <v>1</v>
      </c>
      <c r="AB14" s="24"/>
      <c r="AC14" s="24"/>
      <c r="AD14" s="18">
        <v>1</v>
      </c>
      <c r="AE14" s="18">
        <v>1</v>
      </c>
      <c r="AF14" s="25"/>
      <c r="AG14" s="25"/>
      <c r="AH14" s="19"/>
      <c r="AI14" s="26">
        <f t="shared" si="0"/>
        <v>17</v>
      </c>
    </row>
    <row r="15" spans="2:35" ht="18.75" x14ac:dyDescent="0.3">
      <c r="B15" s="21">
        <v>12</v>
      </c>
      <c r="C15" s="22">
        <v>191299</v>
      </c>
      <c r="D15" s="6" t="s">
        <v>32</v>
      </c>
      <c r="E15" s="19"/>
      <c r="F15" s="19"/>
      <c r="G15" s="20"/>
      <c r="H15" s="20"/>
      <c r="I15" s="18">
        <v>1</v>
      </c>
      <c r="J15" s="18">
        <v>1</v>
      </c>
      <c r="K15" s="18">
        <v>1</v>
      </c>
      <c r="L15" s="18">
        <v>1</v>
      </c>
      <c r="M15" s="32">
        <v>0</v>
      </c>
      <c r="N15" s="24"/>
      <c r="O15" s="24"/>
      <c r="P15" s="18">
        <v>1</v>
      </c>
      <c r="Q15" s="18">
        <v>1</v>
      </c>
      <c r="R15" s="18">
        <v>1</v>
      </c>
      <c r="S15" s="18">
        <v>1</v>
      </c>
      <c r="T15" s="18">
        <v>1</v>
      </c>
      <c r="U15" s="24"/>
      <c r="V15" s="24"/>
      <c r="W15" s="18">
        <v>1</v>
      </c>
      <c r="X15" s="18">
        <v>1</v>
      </c>
      <c r="Y15" s="18">
        <v>1</v>
      </c>
      <c r="Z15" s="18">
        <v>1</v>
      </c>
      <c r="AA15" s="18">
        <v>1</v>
      </c>
      <c r="AB15" s="24"/>
      <c r="AC15" s="24"/>
      <c r="AD15" s="18">
        <v>1</v>
      </c>
      <c r="AE15" s="18">
        <v>1</v>
      </c>
      <c r="AF15" s="25"/>
      <c r="AG15" s="25"/>
      <c r="AH15" s="19"/>
      <c r="AI15" s="26">
        <f t="shared" si="0"/>
        <v>16</v>
      </c>
    </row>
    <row r="16" spans="2:35" ht="18.75" x14ac:dyDescent="0.3">
      <c r="B16" s="21">
        <v>13</v>
      </c>
      <c r="C16" s="22">
        <v>190299</v>
      </c>
      <c r="D16" s="6" t="s">
        <v>33</v>
      </c>
      <c r="E16" s="19"/>
      <c r="F16" s="19"/>
      <c r="G16" s="20"/>
      <c r="H16" s="20"/>
      <c r="I16" s="18">
        <v>1</v>
      </c>
      <c r="J16" s="18">
        <v>1</v>
      </c>
      <c r="K16" s="18">
        <v>1</v>
      </c>
      <c r="L16" s="18">
        <v>1</v>
      </c>
      <c r="M16" s="18">
        <v>1</v>
      </c>
      <c r="N16" s="24"/>
      <c r="O16" s="24"/>
      <c r="P16" s="18">
        <v>1</v>
      </c>
      <c r="Q16" s="18">
        <v>1</v>
      </c>
      <c r="R16" s="18">
        <v>1</v>
      </c>
      <c r="S16" s="18">
        <v>1</v>
      </c>
      <c r="T16" s="18">
        <v>1</v>
      </c>
      <c r="U16" s="24"/>
      <c r="V16" s="24"/>
      <c r="W16" s="18">
        <v>1</v>
      </c>
      <c r="X16" s="18">
        <v>1</v>
      </c>
      <c r="Y16" s="18">
        <v>1</v>
      </c>
      <c r="Z16" s="18">
        <v>1</v>
      </c>
      <c r="AA16" s="18">
        <v>1</v>
      </c>
      <c r="AB16" s="24"/>
      <c r="AC16" s="24"/>
      <c r="AD16" s="18">
        <v>1</v>
      </c>
      <c r="AE16" s="18">
        <v>1</v>
      </c>
      <c r="AF16" s="25"/>
      <c r="AG16" s="25"/>
      <c r="AH16" s="19"/>
      <c r="AI16" s="26">
        <f t="shared" si="0"/>
        <v>17</v>
      </c>
    </row>
    <row r="17" spans="2:35" ht="18.75" x14ac:dyDescent="0.3">
      <c r="B17" s="21">
        <v>14</v>
      </c>
      <c r="C17" s="22">
        <v>190987</v>
      </c>
      <c r="D17" s="6" t="s">
        <v>34</v>
      </c>
      <c r="E17" s="19"/>
      <c r="F17" s="19"/>
      <c r="G17" s="20"/>
      <c r="H17" s="20"/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24"/>
      <c r="O17" s="24"/>
      <c r="P17" s="32">
        <v>0</v>
      </c>
      <c r="Q17" s="32">
        <v>0</v>
      </c>
      <c r="R17" s="18">
        <v>1</v>
      </c>
      <c r="S17" s="18">
        <v>1</v>
      </c>
      <c r="T17" s="18">
        <v>1</v>
      </c>
      <c r="U17" s="24"/>
      <c r="V17" s="24"/>
      <c r="W17" s="18">
        <v>1</v>
      </c>
      <c r="X17" s="18">
        <v>1</v>
      </c>
      <c r="Y17" s="18">
        <v>1</v>
      </c>
      <c r="Z17" s="18">
        <v>1</v>
      </c>
      <c r="AA17" s="18">
        <v>1</v>
      </c>
      <c r="AB17" s="24"/>
      <c r="AC17" s="24"/>
      <c r="AD17" s="18">
        <v>1</v>
      </c>
      <c r="AE17" s="18">
        <v>1</v>
      </c>
      <c r="AF17" s="25"/>
      <c r="AG17" s="25"/>
      <c r="AH17" s="19"/>
      <c r="AI17" s="26">
        <f t="shared" si="0"/>
        <v>15</v>
      </c>
    </row>
    <row r="18" spans="2:35" ht="15.75" thickBot="1" x14ac:dyDescent="0.3"/>
    <row r="19" spans="2:35" ht="21.75" thickBot="1" x14ac:dyDescent="0.4">
      <c r="C19" s="30" t="s">
        <v>38</v>
      </c>
      <c r="D19" s="4"/>
      <c r="F19" s="56" t="s">
        <v>81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8"/>
    </row>
    <row r="20" spans="2:35" ht="15.75" x14ac:dyDescent="0.25">
      <c r="C20" s="33"/>
      <c r="D20" s="34" t="s">
        <v>39</v>
      </c>
    </row>
    <row r="21" spans="2:35" ht="15.75" x14ac:dyDescent="0.25">
      <c r="C21" s="35"/>
      <c r="D21" s="36" t="s">
        <v>40</v>
      </c>
    </row>
    <row r="22" spans="2:35" ht="15.75" x14ac:dyDescent="0.25">
      <c r="C22" s="37">
        <v>0</v>
      </c>
      <c r="D22" s="36" t="s">
        <v>43</v>
      </c>
    </row>
    <row r="23" spans="2:35" ht="16.5" thickBot="1" x14ac:dyDescent="0.3">
      <c r="C23" s="38">
        <v>1</v>
      </c>
      <c r="D23" s="39" t="s">
        <v>44</v>
      </c>
    </row>
  </sheetData>
  <mergeCells count="2">
    <mergeCell ref="B1:AI1"/>
    <mergeCell ref="F19:AI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Normal="100" workbookViewId="0">
      <pane xSplit="3" ySplit="3" topLeftCell="E5" activePane="bottomRight" state="frozen"/>
      <selection pane="topRight" activeCell="D1" sqref="D1"/>
      <selection pane="bottomLeft" activeCell="A4" sqref="A4"/>
      <selection pane="bottomRight" activeCell="M5" sqref="M5"/>
    </sheetView>
  </sheetViews>
  <sheetFormatPr defaultColWidth="15.28515625" defaultRowHeight="18.75" x14ac:dyDescent="0.3"/>
  <cols>
    <col min="1" max="1" width="1.7109375" style="4" customWidth="1"/>
    <col min="2" max="2" width="10.42578125" style="4" customWidth="1"/>
    <col min="3" max="3" width="26.5703125" style="4" customWidth="1"/>
    <col min="4" max="4" width="13.7109375" style="4" bestFit="1" customWidth="1"/>
    <col min="5" max="5" width="10.85546875" style="7" customWidth="1"/>
    <col min="6" max="6" width="11.140625" style="5" customWidth="1"/>
    <col min="7" max="7" width="14.5703125" style="5" customWidth="1"/>
    <col min="8" max="8" width="10.85546875" style="7" customWidth="1"/>
    <col min="9" max="9" width="13.5703125" style="5" customWidth="1"/>
    <col min="10" max="10" width="12.140625" style="5" customWidth="1"/>
    <col min="11" max="11" width="25.5703125" style="5" customWidth="1"/>
    <col min="12" max="12" width="15" style="5" customWidth="1"/>
    <col min="13" max="13" width="23.140625" style="5" customWidth="1"/>
    <col min="14" max="14" width="15.28515625" style="5"/>
    <col min="15" max="16384" width="15.28515625" style="4"/>
  </cols>
  <sheetData>
    <row r="1" spans="2:14" x14ac:dyDescent="0.3">
      <c r="B1" s="62" t="s">
        <v>79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4" ht="16.5" customHeight="1" thickBot="1" x14ac:dyDescent="0.35"/>
    <row r="3" spans="2:14" s="2" customFormat="1" ht="57" thickBot="1" x14ac:dyDescent="0.3">
      <c r="B3" s="14" t="s">
        <v>8</v>
      </c>
      <c r="C3" s="15" t="s">
        <v>6</v>
      </c>
      <c r="D3" s="15" t="s">
        <v>45</v>
      </c>
      <c r="E3" s="16" t="s">
        <v>14</v>
      </c>
      <c r="F3" s="16" t="s">
        <v>7</v>
      </c>
      <c r="G3" s="16" t="s">
        <v>0</v>
      </c>
      <c r="H3" s="16" t="s">
        <v>13</v>
      </c>
      <c r="I3" s="16" t="s">
        <v>1</v>
      </c>
      <c r="J3" s="16" t="s">
        <v>5</v>
      </c>
      <c r="K3" s="16" t="s">
        <v>2</v>
      </c>
      <c r="L3" s="16" t="s">
        <v>3</v>
      </c>
      <c r="M3" s="17" t="s">
        <v>4</v>
      </c>
      <c r="N3" s="3"/>
    </row>
    <row r="4" spans="2:14" ht="19.5" thickTop="1" x14ac:dyDescent="0.3">
      <c r="B4" s="10">
        <v>190121</v>
      </c>
      <c r="C4" s="11" t="s">
        <v>15</v>
      </c>
      <c r="D4" s="11" t="str">
        <f>VLOOKUP(B4,'Data Pegawai'!$C$2:$I$16,3,0)</f>
        <v>Kebersihan</v>
      </c>
      <c r="E4" s="46" t="str">
        <f>VLOOKUP(B4,'Data Pegawai'!$C$3:$I$16,4,0)</f>
        <v>TK</v>
      </c>
      <c r="F4" s="46">
        <f>VLOOKUP(B4,'Data Pegawai'!$C$3:$I$16,5,0)</f>
        <v>170123</v>
      </c>
      <c r="G4" s="47">
        <f>IF(D4="Kebersihan",2900000,IF(D4="Keamanan",3200000,3100000))</f>
        <v>2900000</v>
      </c>
      <c r="H4" s="12">
        <f>VLOOKUP(B4,'Data Absensi'!$C$3:$AI$17,33,0)</f>
        <v>15</v>
      </c>
      <c r="I4" s="47">
        <f>IF(E4="TK",G4*0,G4*10%)</f>
        <v>0</v>
      </c>
      <c r="J4" s="13">
        <f>H4*25000</f>
        <v>375000</v>
      </c>
      <c r="K4" s="53">
        <f>SUM(G4,I4,J4)</f>
        <v>3275000</v>
      </c>
      <c r="L4" s="47">
        <f>IF(F4=0,K4*6%,K4*5%)</f>
        <v>163750</v>
      </c>
      <c r="M4" s="48">
        <f>K4-L4</f>
        <v>3111250</v>
      </c>
    </row>
    <row r="5" spans="2:14" x14ac:dyDescent="0.3">
      <c r="B5" s="9">
        <v>190452</v>
      </c>
      <c r="C5" s="6" t="s">
        <v>16</v>
      </c>
      <c r="D5" s="11" t="str">
        <f>VLOOKUP(B5,'Data Pegawai'!$C$2:$I$16,3,0)</f>
        <v>Kebersihan</v>
      </c>
      <c r="E5" s="46" t="str">
        <f>VLOOKUP(B5,'Data Pegawai'!$C$3:$I$16,4,0)</f>
        <v>TK</v>
      </c>
      <c r="F5" s="46">
        <f>VLOOKUP(B5,'Data Pegawai'!$C$3:$I$16,5,0)</f>
        <v>0</v>
      </c>
      <c r="G5" s="47">
        <f t="shared" ref="G5:G9" si="0">IF(D5="Kebersihan",2900000,IF(D5="Keamanan",3200000,3100000))</f>
        <v>2900000</v>
      </c>
      <c r="H5" s="12">
        <f>VLOOKUP(B5,'Data Absensi'!$C$3:$AI$17,33,0)</f>
        <v>17</v>
      </c>
      <c r="I5" s="47">
        <f t="shared" ref="I5:I9" si="1">IF(E5="TK",G5*0,G5*10%)</f>
        <v>0</v>
      </c>
      <c r="J5" s="13">
        <f t="shared" ref="J5:J9" si="2">H5*25000</f>
        <v>425000</v>
      </c>
      <c r="K5" s="53">
        <f t="shared" ref="K5:K10" si="3">SUM(G5,I5,J5)</f>
        <v>3325000</v>
      </c>
      <c r="L5" s="47">
        <f t="shared" ref="L5:L9" si="4">IF(F5=0,K5*6%,K5*5%)</f>
        <v>199500</v>
      </c>
      <c r="M5" s="48">
        <f t="shared" ref="M5:M9" si="5">K5-L5</f>
        <v>3125500</v>
      </c>
    </row>
    <row r="6" spans="2:14" x14ac:dyDescent="0.3">
      <c r="B6" s="9">
        <v>190447</v>
      </c>
      <c r="C6" s="6" t="s">
        <v>30</v>
      </c>
      <c r="D6" s="11" t="str">
        <f>VLOOKUP(B6,'Data Pegawai'!$C$2:$I$16,3,0)</f>
        <v>Keamanan</v>
      </c>
      <c r="E6" s="46" t="str">
        <f>VLOOKUP(B6,'Data Pegawai'!$C$3:$I$16,4,0)</f>
        <v>K0</v>
      </c>
      <c r="F6" s="46">
        <f>VLOOKUP(B6,'Data Pegawai'!$C$3:$I$16,5,0)</f>
        <v>177100</v>
      </c>
      <c r="G6" s="47">
        <f t="shared" si="0"/>
        <v>3200000</v>
      </c>
      <c r="H6" s="12">
        <f>VLOOKUP(B6,'Data Absensi'!$C$3:$AI$17,33,0)</f>
        <v>17</v>
      </c>
      <c r="I6" s="47">
        <f t="shared" si="1"/>
        <v>320000</v>
      </c>
      <c r="J6" s="13">
        <f t="shared" si="2"/>
        <v>425000</v>
      </c>
      <c r="K6" s="53">
        <f t="shared" si="3"/>
        <v>3945000</v>
      </c>
      <c r="L6" s="47">
        <f t="shared" si="4"/>
        <v>197250</v>
      </c>
      <c r="M6" s="48">
        <f t="shared" si="5"/>
        <v>3747750</v>
      </c>
    </row>
    <row r="7" spans="2:14" x14ac:dyDescent="0.3">
      <c r="B7" s="9">
        <v>191336</v>
      </c>
      <c r="C7" s="6" t="s">
        <v>31</v>
      </c>
      <c r="D7" s="11" t="str">
        <f>VLOOKUP(B7,'Data Pegawai'!$C$2:$I$16,3,0)</f>
        <v>Keamanan</v>
      </c>
      <c r="E7" s="46" t="str">
        <f>VLOOKUP(B7,'Data Pegawai'!$C$3:$I$16,4,0)</f>
        <v>K2</v>
      </c>
      <c r="F7" s="46">
        <f>VLOOKUP(B7,'Data Pegawai'!$C$3:$I$16,5,0)</f>
        <v>177053</v>
      </c>
      <c r="G7" s="47">
        <f t="shared" si="0"/>
        <v>3200000</v>
      </c>
      <c r="H7" s="12">
        <f>VLOOKUP(B7,'Data Absensi'!$C$3:$AI$17,33,0)</f>
        <v>17</v>
      </c>
      <c r="I7" s="47">
        <f t="shared" si="1"/>
        <v>320000</v>
      </c>
      <c r="J7" s="13">
        <f t="shared" si="2"/>
        <v>425000</v>
      </c>
      <c r="K7" s="53">
        <f t="shared" si="3"/>
        <v>3945000</v>
      </c>
      <c r="L7" s="47">
        <f t="shared" si="4"/>
        <v>197250</v>
      </c>
      <c r="M7" s="48">
        <f t="shared" si="5"/>
        <v>3747750</v>
      </c>
    </row>
    <row r="8" spans="2:14" x14ac:dyDescent="0.3">
      <c r="B8" s="9">
        <v>190116</v>
      </c>
      <c r="C8" s="6" t="s">
        <v>80</v>
      </c>
      <c r="D8" s="11" t="str">
        <f>VLOOKUP(B8,'Data Pegawai'!$C$2:$I$16,3,0)</f>
        <v>Pengemudi</v>
      </c>
      <c r="E8" s="46" t="str">
        <f>VLOOKUP(B8,'Data Pegawai'!$C$3:$I$16,4,0)</f>
        <v>K1</v>
      </c>
      <c r="F8" s="46">
        <f>VLOOKUP(B8,'Data Pegawai'!$C$3:$I$16,5,0)</f>
        <v>0</v>
      </c>
      <c r="G8" s="47">
        <f t="shared" si="0"/>
        <v>3100000</v>
      </c>
      <c r="H8" s="12">
        <f>VLOOKUP(B8,'Data Absensi'!$C$3:$AI$17,33,0)</f>
        <v>16</v>
      </c>
      <c r="I8" s="47">
        <f t="shared" si="1"/>
        <v>310000</v>
      </c>
      <c r="J8" s="13">
        <f t="shared" si="2"/>
        <v>400000</v>
      </c>
      <c r="K8" s="53">
        <f t="shared" si="3"/>
        <v>3810000</v>
      </c>
      <c r="L8" s="47">
        <f t="shared" si="4"/>
        <v>228600</v>
      </c>
      <c r="M8" s="48">
        <f t="shared" si="5"/>
        <v>3581400</v>
      </c>
    </row>
    <row r="9" spans="2:14" ht="19.5" thickBot="1" x14ac:dyDescent="0.35">
      <c r="B9" s="49">
        <v>190663</v>
      </c>
      <c r="C9" s="50" t="s">
        <v>19</v>
      </c>
      <c r="D9" s="11" t="str">
        <f>VLOOKUP(B9,'Data Pegawai'!$C$2:$I$16,3,0)</f>
        <v>Pengemudi</v>
      </c>
      <c r="E9" s="46" t="str">
        <f>VLOOKUP(B9,'Data Pegawai'!$C$3:$I$16,4,0)</f>
        <v>TK</v>
      </c>
      <c r="F9" s="46">
        <f>VLOOKUP(B9,'Data Pegawai'!$C$3:$I$16,5,0)</f>
        <v>170399</v>
      </c>
      <c r="G9" s="47">
        <f t="shared" si="0"/>
        <v>3100000</v>
      </c>
      <c r="H9" s="12">
        <f>VLOOKUP(B9,'Data Absensi'!$C$3:$AI$17,33,0)</f>
        <v>17</v>
      </c>
      <c r="I9" s="47">
        <f t="shared" si="1"/>
        <v>0</v>
      </c>
      <c r="J9" s="13">
        <f t="shared" si="2"/>
        <v>425000</v>
      </c>
      <c r="K9" s="53">
        <f t="shared" si="3"/>
        <v>3525000</v>
      </c>
      <c r="L9" s="47">
        <f t="shared" si="4"/>
        <v>176250</v>
      </c>
      <c r="M9" s="48">
        <f t="shared" si="5"/>
        <v>3348750</v>
      </c>
    </row>
    <row r="10" spans="2:14" ht="19.5" thickBot="1" x14ac:dyDescent="0.35">
      <c r="B10" s="65" t="s">
        <v>20</v>
      </c>
      <c r="C10" s="66"/>
      <c r="D10" s="66"/>
      <c r="E10" s="66"/>
      <c r="F10" s="66"/>
      <c r="G10" s="66"/>
      <c r="H10" s="66"/>
      <c r="I10" s="66"/>
      <c r="J10" s="66"/>
      <c r="K10" s="53">
        <f>SUM(K4:K9)</f>
        <v>21825000</v>
      </c>
      <c r="L10" s="51">
        <f>SUM(L4:L9)</f>
        <v>1162600</v>
      </c>
      <c r="M10" s="52">
        <f>SUM(M4:M9)</f>
        <v>20662400</v>
      </c>
    </row>
    <row r="11" spans="2:14" x14ac:dyDescent="0.3">
      <c r="B11" s="8"/>
      <c r="C11" s="8"/>
      <c r="D11" s="8"/>
      <c r="E11" s="5"/>
      <c r="H11" s="5"/>
      <c r="I11" s="8"/>
      <c r="J11" s="8"/>
    </row>
    <row r="12" spans="2:14" x14ac:dyDescent="0.3">
      <c r="B12" s="59" t="s">
        <v>21</v>
      </c>
      <c r="C12" s="59"/>
      <c r="D12" s="31"/>
      <c r="E12" s="63">
        <f>COUNTA(C4:C9)</f>
        <v>6</v>
      </c>
      <c r="F12" s="61"/>
      <c r="H12" s="5"/>
    </row>
    <row r="13" spans="2:14" x14ac:dyDescent="0.3">
      <c r="B13" s="59" t="s">
        <v>22</v>
      </c>
      <c r="C13" s="59"/>
      <c r="D13" s="31"/>
      <c r="E13" s="60">
        <f>AVERAGE(M4:M9)</f>
        <v>3443733.3333333335</v>
      </c>
      <c r="F13" s="64"/>
      <c r="H13" s="5"/>
    </row>
    <row r="14" spans="2:14" x14ac:dyDescent="0.3">
      <c r="B14" s="59" t="s">
        <v>23</v>
      </c>
      <c r="C14" s="59"/>
      <c r="D14" s="31"/>
      <c r="E14" s="60">
        <f>MAX(M4:M9)</f>
        <v>3747750</v>
      </c>
      <c r="F14" s="61"/>
      <c r="H14" s="5"/>
    </row>
    <row r="15" spans="2:14" x14ac:dyDescent="0.3">
      <c r="B15" s="59" t="s">
        <v>24</v>
      </c>
      <c r="C15" s="59"/>
      <c r="D15" s="31"/>
      <c r="E15" s="60">
        <f>MIN(M4:M9)</f>
        <v>3111250</v>
      </c>
      <c r="F15" s="61"/>
      <c r="H15" s="5"/>
    </row>
  </sheetData>
  <mergeCells count="10">
    <mergeCell ref="B15:C15"/>
    <mergeCell ref="E15:F15"/>
    <mergeCell ref="B1:M1"/>
    <mergeCell ref="E12:F12"/>
    <mergeCell ref="E13:F13"/>
    <mergeCell ref="E14:F14"/>
    <mergeCell ref="B10:J10"/>
    <mergeCell ref="B12:C12"/>
    <mergeCell ref="B13:C13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Pegawai</vt:lpstr>
      <vt:lpstr>Data Absensi</vt:lpstr>
      <vt:lpstr>Data Pembayaran Gaji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achmad fani</cp:lastModifiedBy>
  <dcterms:created xsi:type="dcterms:W3CDTF">2023-07-01T04:10:53Z</dcterms:created>
  <dcterms:modified xsi:type="dcterms:W3CDTF">2024-04-25T12:50:51Z</dcterms:modified>
</cp:coreProperties>
</file>