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verst\Downloads\"/>
    </mc:Choice>
  </mc:AlternateContent>
  <xr:revisionPtr revIDLastSave="0" documentId="13_ncr:1_{592F759C-540F-4D5A-B427-515981A92E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L13" i="1" s="1"/>
  <c r="K12" i="1"/>
  <c r="L12" i="1" s="1"/>
  <c r="K4" i="1"/>
  <c r="L4" i="1" s="1"/>
  <c r="L5" i="1"/>
  <c r="L6" i="1"/>
  <c r="L7" i="1"/>
  <c r="L8" i="1"/>
  <c r="L9" i="1"/>
  <c r="L10" i="1"/>
  <c r="L11" i="1"/>
  <c r="K10" i="1"/>
  <c r="K11" i="1"/>
  <c r="K9" i="1"/>
  <c r="K5" i="1"/>
  <c r="K6" i="1"/>
  <c r="K7" i="1"/>
  <c r="K8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L14" i="1" l="1"/>
</calcChain>
</file>

<file path=xl/sharedStrings.xml><?xml version="1.0" encoding="utf-8"?>
<sst xmlns="http://schemas.openxmlformats.org/spreadsheetml/2006/main" count="71" uniqueCount="63">
  <si>
    <t>NO</t>
  </si>
  <si>
    <t xml:space="preserve">NAMA PENUMPANG </t>
  </si>
  <si>
    <t>TANGGAL PEMBELIAN</t>
  </si>
  <si>
    <t>TUJUAN</t>
  </si>
  <si>
    <t>HARGA</t>
  </si>
  <si>
    <t>KELAS</t>
  </si>
  <si>
    <t>MENU</t>
  </si>
  <si>
    <t>DISKON</t>
  </si>
  <si>
    <t>HARGA JUAL</t>
  </si>
  <si>
    <t>BBBY-P1-035</t>
  </si>
  <si>
    <t>AAAZ-P3-037</t>
  </si>
  <si>
    <t>BBBX-P1-039</t>
  </si>
  <si>
    <t>BBBX-P2-040</t>
  </si>
  <si>
    <t>DDDY-P1-041</t>
  </si>
  <si>
    <t>DDDY-P3-042</t>
  </si>
  <si>
    <t>CCCX-P1-034</t>
  </si>
  <si>
    <t>CCCX-P3-044</t>
  </si>
  <si>
    <t>TABEL MENU MAKANAN</t>
  </si>
  <si>
    <t>KODE</t>
  </si>
  <si>
    <t>P1</t>
  </si>
  <si>
    <t>P2</t>
  </si>
  <si>
    <t>P3</t>
  </si>
  <si>
    <t>PAKET A</t>
  </si>
  <si>
    <t>PAKET B</t>
  </si>
  <si>
    <t>PAKET C</t>
  </si>
  <si>
    <t>TABEL TUJUAN</t>
  </si>
  <si>
    <t>AAA</t>
  </si>
  <si>
    <t>BBB</t>
  </si>
  <si>
    <t>CCC</t>
  </si>
  <si>
    <t>DDD</t>
  </si>
  <si>
    <t>X</t>
  </si>
  <si>
    <t>Y</t>
  </si>
  <si>
    <t>Z</t>
  </si>
  <si>
    <t>VIP</t>
  </si>
  <si>
    <t>BISNIS</t>
  </si>
  <si>
    <t>EKONOMI</t>
  </si>
  <si>
    <t>YUDA</t>
  </si>
  <si>
    <t xml:space="preserve">WIDYA </t>
  </si>
  <si>
    <t>KODE BOOKING</t>
  </si>
  <si>
    <t>TABEL KELAS</t>
  </si>
  <si>
    <t xml:space="preserve">TANGGAL KEBERANGKATAN </t>
  </si>
  <si>
    <t>SOAL</t>
  </si>
  <si>
    <t>DANIEL</t>
  </si>
  <si>
    <t>SISKA</t>
  </si>
  <si>
    <t>ANZY</t>
  </si>
  <si>
    <t>SYAFIRA</t>
  </si>
  <si>
    <t>FITRI</t>
  </si>
  <si>
    <t>KEVIN</t>
  </si>
  <si>
    <t>WENDY</t>
  </si>
  <si>
    <t>JAKARTA - BANDUNG</t>
  </si>
  <si>
    <t>JAKARTA - SURABAYA</t>
  </si>
  <si>
    <t>JAKARTA - MEDAN</t>
  </si>
  <si>
    <t>JAKARTA - BALI</t>
  </si>
  <si>
    <t>ZAHRA</t>
  </si>
  <si>
    <t>AAAZ-P2-038</t>
  </si>
  <si>
    <t>DDDY-P3-036</t>
  </si>
  <si>
    <r>
      <rPr>
        <b/>
        <sz val="11"/>
        <color theme="1"/>
        <rFont val="Yu Gothic UI Semibold"/>
        <family val="2"/>
      </rPr>
      <t xml:space="preserve">DISKON &gt; </t>
    </r>
    <r>
      <rPr>
        <sz val="11"/>
        <color theme="1"/>
        <rFont val="Yu Gothic UI Semibold"/>
        <family val="2"/>
      </rPr>
      <t>Jika tiket dibeli lebih dari 30 hari sebelumnya, maka mendapat diskon. Jumlah diskon diambil dari tabel kelas sesuai kode tiket dikali harga</t>
    </r>
  </si>
  <si>
    <t>HARGA MAKANAN</t>
  </si>
  <si>
    <t>TOTAL PENJUALAN</t>
  </si>
  <si>
    <t>Video Pembahasan</t>
  </si>
  <si>
    <t>https://youtu.be/xzevHD7VcX0</t>
  </si>
  <si>
    <t>IF, AND, DATEDIF</t>
  </si>
  <si>
    <t>IF, DATEDIF, 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</si>
</sst>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41" formatCode="_-* #,##0_-;\-* #,##0_-;_-* &quot;-&quot;_-;_-@_-"/>
    <numFmt numFmtId="164" formatCode="[$-421]dd\ mmmm\ yy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Yu Gothic UI Semibold"/>
      <family val="2"/>
    </font>
    <font>
      <sz val="11"/>
      <color theme="1"/>
      <name val="Yu Gothic UI Semibold"/>
      <family val="2"/>
    </font>
    <font>
      <b/>
      <sz val="11"/>
      <color theme="0"/>
      <name val="Yu Gothic UI Semibold"/>
      <family val="2"/>
    </font>
    <font>
      <b/>
      <sz val="11"/>
      <name val="Yu Gothic UI Semibold"/>
      <family val="2"/>
    </font>
    <font>
      <sz val="11"/>
      <name val="Yu Gothic UI Semibold"/>
      <family val="2"/>
    </font>
    <font>
      <sz val="11"/>
      <color theme="0"/>
      <name val="Yu Gothic UI Semibold"/>
      <family val="2"/>
    </font>
    <font>
      <u/>
      <sz val="11"/>
      <color theme="10"/>
      <name val="Calibri"/>
      <family val="2"/>
      <charset val="1"/>
      <scheme val="minor"/>
    </font>
    <font>
      <b/>
      <u/>
      <sz val="11"/>
      <color theme="1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42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0" borderId="0" xfId="0" applyFont="1"/>
    <xf numFmtId="41" fontId="3" fillId="0" borderId="0" xfId="1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left"/>
    </xf>
    <xf numFmtId="0" fontId="7" fillId="6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0" applyNumberFormat="1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1" applyNumberFormat="1" applyFont="1" applyFill="1" applyBorder="1" applyAlignment="1">
      <alignment horizontal="left"/>
    </xf>
    <xf numFmtId="164" fontId="3" fillId="0" borderId="2" xfId="0" applyNumberFormat="1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9" fillId="2" borderId="0" xfId="2" applyFont="1" applyFill="1" applyAlignment="1">
      <alignment horizontal="center"/>
    </xf>
    <xf numFmtId="42" fontId="6" fillId="0" borderId="2" xfId="3" applyFont="1" applyFill="1" applyBorder="1" applyAlignment="1">
      <alignment horizontal="left"/>
    </xf>
    <xf numFmtId="42" fontId="6" fillId="7" borderId="2" xfId="1" applyNumberFormat="1" applyFont="1" applyFill="1" applyBorder="1" applyAlignment="1">
      <alignment horizontal="left"/>
    </xf>
    <xf numFmtId="42" fontId="6" fillId="8" borderId="2" xfId="1" applyNumberFormat="1" applyFont="1" applyFill="1" applyBorder="1" applyAlignment="1">
      <alignment horizontal="left"/>
    </xf>
    <xf numFmtId="0" fontId="3" fillId="8" borderId="0" xfId="0" applyFont="1" applyFill="1"/>
    <xf numFmtId="0" fontId="3" fillId="7" borderId="0" xfId="0" applyFont="1" applyFill="1"/>
    <xf numFmtId="42" fontId="6" fillId="0" borderId="3" xfId="0" applyNumberFormat="1" applyFont="1" applyBorder="1" applyAlignment="1">
      <alignment horizontal="left"/>
    </xf>
  </cellXfs>
  <cellStyles count="4">
    <cellStyle name="Comma [0]" xfId="1" builtinId="6"/>
    <cellStyle name="Currency [0]" xfId="3" builtinId="7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0000FF"/>
      <color rgb="FF215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xzevHD7VcX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N22"/>
  <sheetViews>
    <sheetView tabSelected="1" zoomScale="80" zoomScaleNormal="80" workbookViewId="0">
      <selection activeCell="K11" sqref="K11:K13"/>
    </sheetView>
  </sheetViews>
  <sheetFormatPr defaultRowHeight="16.5" x14ac:dyDescent="0.3"/>
  <cols>
    <col min="1" max="1" width="1" style="2" customWidth="1"/>
    <col min="2" max="2" width="4.42578125" style="2" customWidth="1"/>
    <col min="3" max="3" width="15.5703125" style="2" customWidth="1"/>
    <col min="4" max="4" width="23.42578125" style="2" bestFit="1" customWidth="1"/>
    <col min="5" max="5" width="14.5703125" style="2" customWidth="1"/>
    <col min="6" max="6" width="23.42578125" style="2" bestFit="1" customWidth="1"/>
    <col min="7" max="7" width="13.7109375" style="2" customWidth="1"/>
    <col min="8" max="8" width="12.42578125" style="2" customWidth="1"/>
    <col min="9" max="9" width="11.85546875" style="2" customWidth="1"/>
    <col min="10" max="10" width="16.28515625" style="2" customWidth="1"/>
    <col min="11" max="11" width="18" style="2" customWidth="1"/>
    <col min="12" max="12" width="15.28515625" style="2" customWidth="1"/>
    <col min="13" max="13" width="9.140625" style="2"/>
    <col min="14" max="14" width="23.85546875" style="2" bestFit="1" customWidth="1"/>
    <col min="15" max="16384" width="9.140625" style="2"/>
  </cols>
  <sheetData>
    <row r="1" spans="2:14" x14ac:dyDescent="0.3">
      <c r="B1" s="20" t="s">
        <v>41</v>
      </c>
      <c r="C1" s="20"/>
      <c r="D1" s="2" t="s">
        <v>59</v>
      </c>
      <c r="E1" s="25" t="s">
        <v>60</v>
      </c>
      <c r="F1" s="22"/>
      <c r="G1" s="22"/>
    </row>
    <row r="2" spans="2:14" x14ac:dyDescent="0.3">
      <c r="B2" s="21" t="s">
        <v>40</v>
      </c>
      <c r="C2" s="21"/>
      <c r="D2" s="21"/>
      <c r="E2" s="16">
        <v>45135</v>
      </c>
      <c r="F2" s="15"/>
    </row>
    <row r="3" spans="2:14" ht="30.75" customHeight="1" x14ac:dyDescent="0.3">
      <c r="B3" s="9" t="s">
        <v>0</v>
      </c>
      <c r="C3" s="9" t="s">
        <v>38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57</v>
      </c>
      <c r="K3" s="9" t="s">
        <v>7</v>
      </c>
      <c r="L3" s="9" t="s">
        <v>8</v>
      </c>
    </row>
    <row r="4" spans="2:14" x14ac:dyDescent="0.3">
      <c r="B4" s="3">
        <v>1</v>
      </c>
      <c r="C4" s="4" t="s">
        <v>9</v>
      </c>
      <c r="D4" s="4" t="s">
        <v>42</v>
      </c>
      <c r="E4" s="19">
        <v>45048</v>
      </c>
      <c r="F4" s="17" t="str">
        <f>_xlfn.XLOOKUP(LEFT(C4,3),$C$17:$C$21,$D$17:$D$21)</f>
        <v>JAKARTA - SURABAYA</v>
      </c>
      <c r="G4" s="26">
        <f>VLOOKUP(LEFT(C4,3),$C$17:$E$21,3,0)</f>
        <v>400000</v>
      </c>
      <c r="H4" s="17" t="str">
        <f>_xlfn.XLOOKUP(MID(C4,4,1),$G$17:$G$20,$F$17:$F$20)</f>
        <v>BISNIS</v>
      </c>
      <c r="I4" s="18" t="str">
        <f>HLOOKUP(MID(C4,6,2),$I$17:$L$19,2,0)</f>
        <v>PAKET A</v>
      </c>
      <c r="J4" s="26">
        <f>_xlfn.XLOOKUP(MID(C4,6,2),$I$17:$L$17,$I$19:$L$19)</f>
        <v>100000</v>
      </c>
      <c r="K4" s="28">
        <f>IF(DATEDIF(E4,$E$2,"D")&gt;30,_xlfn.XLOOKUP(H4,$F$17:$F$20,$H$17:$H$20),0)*G4</f>
        <v>40000</v>
      </c>
      <c r="L4" s="31">
        <f>G4+J4-K4</f>
        <v>460000</v>
      </c>
      <c r="N4" s="29" t="s">
        <v>62</v>
      </c>
    </row>
    <row r="5" spans="2:14" x14ac:dyDescent="0.3">
      <c r="B5" s="3">
        <v>2</v>
      </c>
      <c r="C5" s="4" t="s">
        <v>55</v>
      </c>
      <c r="D5" s="4" t="s">
        <v>43</v>
      </c>
      <c r="E5" s="19">
        <v>45051</v>
      </c>
      <c r="F5" s="17" t="str">
        <f t="shared" ref="F5:F13" si="0">_xlfn.XLOOKUP(LEFT(C5,3),$C$17:$C$21,$D$17:$D$21)</f>
        <v>JAKARTA - BALI</v>
      </c>
      <c r="G5" s="26">
        <f t="shared" ref="G5:G13" si="1">VLOOKUP(LEFT(C5,3),$C$17:$E$21,3,0)</f>
        <v>600000</v>
      </c>
      <c r="H5" s="17" t="str">
        <f t="shared" ref="H5:H13" si="2">_xlfn.XLOOKUP(MID(C5,4,1),$G$17:$G$20,$F$17:$F$20)</f>
        <v>BISNIS</v>
      </c>
      <c r="I5" s="18" t="str">
        <f t="shared" ref="I5:I13" si="3">HLOOKUP(MID(C5,6,2),$I$17:$L$19,2,0)</f>
        <v>PAKET C</v>
      </c>
      <c r="J5" s="26">
        <f t="shared" ref="J5:J13" si="4">_xlfn.XLOOKUP(MID(C5,6,2),$I$17:$L$17,$I$19:$L$19)</f>
        <v>50000</v>
      </c>
      <c r="K5" s="28">
        <f t="shared" ref="K5:K13" si="5">IF(DATEDIF(E5,$E$2,"D")&gt;30,_xlfn.XLOOKUP(H5,$F$17:$F$20,$H$17:$H$20),0)*G5</f>
        <v>60000</v>
      </c>
      <c r="L5" s="31">
        <f t="shared" ref="L5:L13" si="6">G5+J5-K5</f>
        <v>590000</v>
      </c>
    </row>
    <row r="6" spans="2:14" x14ac:dyDescent="0.3">
      <c r="B6" s="3">
        <v>3</v>
      </c>
      <c r="C6" s="4" t="s">
        <v>10</v>
      </c>
      <c r="D6" s="4" t="s">
        <v>44</v>
      </c>
      <c r="E6" s="19">
        <v>45057</v>
      </c>
      <c r="F6" s="17" t="str">
        <f t="shared" si="0"/>
        <v>JAKARTA - BANDUNG</v>
      </c>
      <c r="G6" s="26">
        <f t="shared" si="1"/>
        <v>300000</v>
      </c>
      <c r="H6" s="17" t="str">
        <f t="shared" si="2"/>
        <v>EKONOMI</v>
      </c>
      <c r="I6" s="18" t="str">
        <f t="shared" si="3"/>
        <v>PAKET C</v>
      </c>
      <c r="J6" s="26">
        <f t="shared" si="4"/>
        <v>50000</v>
      </c>
      <c r="K6" s="28">
        <f t="shared" si="5"/>
        <v>15000</v>
      </c>
      <c r="L6" s="31">
        <f t="shared" si="6"/>
        <v>335000</v>
      </c>
      <c r="N6" s="30" t="s">
        <v>61</v>
      </c>
    </row>
    <row r="7" spans="2:14" x14ac:dyDescent="0.3">
      <c r="B7" s="3">
        <v>4</v>
      </c>
      <c r="C7" s="4" t="s">
        <v>54</v>
      </c>
      <c r="D7" s="4" t="s">
        <v>45</v>
      </c>
      <c r="E7" s="19">
        <v>45059</v>
      </c>
      <c r="F7" s="17" t="str">
        <f t="shared" si="0"/>
        <v>JAKARTA - BANDUNG</v>
      </c>
      <c r="G7" s="26">
        <f t="shared" si="1"/>
        <v>300000</v>
      </c>
      <c r="H7" s="17" t="str">
        <f t="shared" si="2"/>
        <v>EKONOMI</v>
      </c>
      <c r="I7" s="18" t="str">
        <f t="shared" si="3"/>
        <v>PAKET B</v>
      </c>
      <c r="J7" s="26">
        <f t="shared" si="4"/>
        <v>75000</v>
      </c>
      <c r="K7" s="28">
        <f t="shared" si="5"/>
        <v>15000</v>
      </c>
      <c r="L7" s="31">
        <f t="shared" si="6"/>
        <v>360000</v>
      </c>
    </row>
    <row r="8" spans="2:14" x14ac:dyDescent="0.3">
      <c r="B8" s="3">
        <v>5</v>
      </c>
      <c r="C8" s="4" t="s">
        <v>11</v>
      </c>
      <c r="D8" s="4" t="s">
        <v>46</v>
      </c>
      <c r="E8" s="19">
        <v>45092</v>
      </c>
      <c r="F8" s="17" t="str">
        <f t="shared" si="0"/>
        <v>JAKARTA - SURABAYA</v>
      </c>
      <c r="G8" s="26">
        <f t="shared" si="1"/>
        <v>400000</v>
      </c>
      <c r="H8" s="17" t="str">
        <f t="shared" si="2"/>
        <v>VIP</v>
      </c>
      <c r="I8" s="18" t="str">
        <f t="shared" si="3"/>
        <v>PAKET A</v>
      </c>
      <c r="J8" s="26">
        <f t="shared" si="4"/>
        <v>100000</v>
      </c>
      <c r="K8" s="28">
        <f t="shared" si="5"/>
        <v>60000</v>
      </c>
      <c r="L8" s="31">
        <f t="shared" si="6"/>
        <v>440000</v>
      </c>
    </row>
    <row r="9" spans="2:14" x14ac:dyDescent="0.3">
      <c r="B9" s="3">
        <v>6</v>
      </c>
      <c r="C9" s="4" t="s">
        <v>12</v>
      </c>
      <c r="D9" s="4" t="s">
        <v>36</v>
      </c>
      <c r="E9" s="19">
        <v>45093</v>
      </c>
      <c r="F9" s="17" t="str">
        <f t="shared" si="0"/>
        <v>JAKARTA - SURABAYA</v>
      </c>
      <c r="G9" s="26">
        <f t="shared" si="1"/>
        <v>400000</v>
      </c>
      <c r="H9" s="17" t="str">
        <f t="shared" si="2"/>
        <v>VIP</v>
      </c>
      <c r="I9" s="18" t="str">
        <f t="shared" si="3"/>
        <v>PAKET B</v>
      </c>
      <c r="J9" s="26">
        <f t="shared" si="4"/>
        <v>75000</v>
      </c>
      <c r="K9" s="27">
        <f>IF(AND(DATEDIF(E9,$E$2,"D")&gt;30,H9="VIP"),15%,IF(AND(DATEDIF(E9,$E$2,"D")&gt;30,H9="BISNIS"),10%,IF(AND(DATEDIF(E9,$E$2,"D")&gt;30,H9="EKONOMI"),5%,0)))*G9</f>
        <v>60000</v>
      </c>
      <c r="L9" s="31">
        <f t="shared" si="6"/>
        <v>415000</v>
      </c>
    </row>
    <row r="10" spans="2:14" x14ac:dyDescent="0.3">
      <c r="B10" s="3">
        <v>7</v>
      </c>
      <c r="C10" s="4" t="s">
        <v>13</v>
      </c>
      <c r="D10" s="4" t="s">
        <v>47</v>
      </c>
      <c r="E10" s="19">
        <v>45098</v>
      </c>
      <c r="F10" s="17" t="str">
        <f t="shared" si="0"/>
        <v>JAKARTA - BALI</v>
      </c>
      <c r="G10" s="26">
        <f t="shared" si="1"/>
        <v>600000</v>
      </c>
      <c r="H10" s="17" t="str">
        <f t="shared" si="2"/>
        <v>BISNIS</v>
      </c>
      <c r="I10" s="18" t="str">
        <f t="shared" si="3"/>
        <v>PAKET A</v>
      </c>
      <c r="J10" s="26">
        <f t="shared" si="4"/>
        <v>100000</v>
      </c>
      <c r="K10" s="27">
        <f t="shared" ref="K10:K13" si="7">IF(AND(DATEDIF(E10,$E$2,"D")&gt;30,H10="VIP"),15%,IF(AND(DATEDIF(E10,$E$2,"D")&gt;30,H10="BISNIS"),10%,IF(AND(DATEDIF(E10,$E$2,"D")&gt;30,H10="EKONOMI"),5%,0)))*G10</f>
        <v>60000</v>
      </c>
      <c r="L10" s="31">
        <f t="shared" si="6"/>
        <v>640000</v>
      </c>
    </row>
    <row r="11" spans="2:14" x14ac:dyDescent="0.3">
      <c r="B11" s="3">
        <v>8</v>
      </c>
      <c r="C11" s="4" t="s">
        <v>14</v>
      </c>
      <c r="D11" s="4" t="s">
        <v>48</v>
      </c>
      <c r="E11" s="19">
        <v>45098</v>
      </c>
      <c r="F11" s="17" t="str">
        <f t="shared" si="0"/>
        <v>JAKARTA - BALI</v>
      </c>
      <c r="G11" s="26">
        <f t="shared" si="1"/>
        <v>600000</v>
      </c>
      <c r="H11" s="17" t="str">
        <f t="shared" si="2"/>
        <v>BISNIS</v>
      </c>
      <c r="I11" s="18" t="str">
        <f t="shared" si="3"/>
        <v>PAKET C</v>
      </c>
      <c r="J11" s="26">
        <f t="shared" si="4"/>
        <v>50000</v>
      </c>
      <c r="K11" s="27">
        <f t="shared" si="7"/>
        <v>60000</v>
      </c>
      <c r="L11" s="31">
        <f t="shared" si="6"/>
        <v>590000</v>
      </c>
    </row>
    <row r="12" spans="2:14" x14ac:dyDescent="0.3">
      <c r="B12" s="3">
        <v>9</v>
      </c>
      <c r="C12" s="4" t="s">
        <v>15</v>
      </c>
      <c r="D12" s="4" t="s">
        <v>37</v>
      </c>
      <c r="E12" s="19">
        <v>45118</v>
      </c>
      <c r="F12" s="17" t="str">
        <f t="shared" si="0"/>
        <v>JAKARTA - MEDAN</v>
      </c>
      <c r="G12" s="26">
        <f t="shared" si="1"/>
        <v>500000</v>
      </c>
      <c r="H12" s="17" t="str">
        <f t="shared" si="2"/>
        <v>VIP</v>
      </c>
      <c r="I12" s="18" t="str">
        <f t="shared" si="3"/>
        <v>PAKET A</v>
      </c>
      <c r="J12" s="26">
        <f t="shared" si="4"/>
        <v>100000</v>
      </c>
      <c r="K12" s="27">
        <f t="shared" si="7"/>
        <v>0</v>
      </c>
      <c r="L12" s="31">
        <f t="shared" si="6"/>
        <v>600000</v>
      </c>
    </row>
    <row r="13" spans="2:14" x14ac:dyDescent="0.3">
      <c r="B13" s="3">
        <v>10</v>
      </c>
      <c r="C13" s="4" t="s">
        <v>16</v>
      </c>
      <c r="D13" s="4" t="s">
        <v>53</v>
      </c>
      <c r="E13" s="19">
        <v>45119</v>
      </c>
      <c r="F13" s="17" t="str">
        <f t="shared" si="0"/>
        <v>JAKARTA - MEDAN</v>
      </c>
      <c r="G13" s="26">
        <f t="shared" si="1"/>
        <v>500000</v>
      </c>
      <c r="H13" s="17" t="str">
        <f t="shared" si="2"/>
        <v>VIP</v>
      </c>
      <c r="I13" s="18" t="str">
        <f t="shared" si="3"/>
        <v>PAKET C</v>
      </c>
      <c r="J13" s="26">
        <f t="shared" si="4"/>
        <v>50000</v>
      </c>
      <c r="K13" s="27">
        <f t="shared" si="7"/>
        <v>0</v>
      </c>
      <c r="L13" s="31">
        <f t="shared" si="6"/>
        <v>550000</v>
      </c>
    </row>
    <row r="14" spans="2:14" x14ac:dyDescent="0.3">
      <c r="B14" s="23" t="s">
        <v>58</v>
      </c>
      <c r="C14" s="23"/>
      <c r="D14" s="23"/>
      <c r="E14" s="23"/>
      <c r="F14" s="23"/>
      <c r="G14" s="23"/>
      <c r="H14" s="23"/>
      <c r="I14" s="23"/>
      <c r="J14" s="23"/>
      <c r="K14" s="24"/>
      <c r="L14" s="31">
        <f>SUM(L4:L13)</f>
        <v>4980000</v>
      </c>
    </row>
    <row r="15" spans="2:14" ht="12.75" customHeight="1" x14ac:dyDescent="0.3"/>
    <row r="16" spans="2:14" x14ac:dyDescent="0.3">
      <c r="C16" s="22" t="s">
        <v>25</v>
      </c>
      <c r="D16" s="22"/>
      <c r="E16" s="22"/>
      <c r="F16" s="22" t="s">
        <v>39</v>
      </c>
      <c r="G16" s="22"/>
      <c r="H16" s="22"/>
      <c r="I16" s="22" t="s">
        <v>17</v>
      </c>
      <c r="J16" s="22"/>
      <c r="K16" s="22"/>
      <c r="L16" s="22"/>
    </row>
    <row r="17" spans="3:12" x14ac:dyDescent="0.3">
      <c r="C17" s="5" t="s">
        <v>18</v>
      </c>
      <c r="D17" s="5" t="s">
        <v>3</v>
      </c>
      <c r="E17" s="5" t="s">
        <v>4</v>
      </c>
      <c r="F17" s="6" t="s">
        <v>5</v>
      </c>
      <c r="G17" s="6" t="s">
        <v>18</v>
      </c>
      <c r="H17" s="6" t="s">
        <v>7</v>
      </c>
      <c r="I17" s="10" t="s">
        <v>18</v>
      </c>
      <c r="J17" s="12" t="s">
        <v>19</v>
      </c>
      <c r="K17" s="12" t="s">
        <v>20</v>
      </c>
      <c r="L17" s="12" t="s">
        <v>21</v>
      </c>
    </row>
    <row r="18" spans="3:12" x14ac:dyDescent="0.3">
      <c r="C18" s="13" t="s">
        <v>26</v>
      </c>
      <c r="D18" s="7" t="s">
        <v>49</v>
      </c>
      <c r="E18" s="8">
        <v>300000</v>
      </c>
      <c r="F18" s="7" t="s">
        <v>33</v>
      </c>
      <c r="G18" s="13" t="s">
        <v>30</v>
      </c>
      <c r="H18" s="14">
        <v>0.15</v>
      </c>
      <c r="I18" s="11" t="s">
        <v>6</v>
      </c>
      <c r="J18" s="13" t="s">
        <v>22</v>
      </c>
      <c r="K18" s="13" t="s">
        <v>23</v>
      </c>
      <c r="L18" s="13" t="s">
        <v>24</v>
      </c>
    </row>
    <row r="19" spans="3:12" x14ac:dyDescent="0.3">
      <c r="C19" s="13" t="s">
        <v>27</v>
      </c>
      <c r="D19" s="7" t="s">
        <v>50</v>
      </c>
      <c r="E19" s="8">
        <v>400000</v>
      </c>
      <c r="F19" s="7" t="s">
        <v>34</v>
      </c>
      <c r="G19" s="13" t="s">
        <v>31</v>
      </c>
      <c r="H19" s="14">
        <v>0.1</v>
      </c>
      <c r="I19" s="11" t="s">
        <v>4</v>
      </c>
      <c r="J19" s="8">
        <v>100000</v>
      </c>
      <c r="K19" s="8">
        <v>75000</v>
      </c>
      <c r="L19" s="8">
        <v>50000</v>
      </c>
    </row>
    <row r="20" spans="3:12" x14ac:dyDescent="0.3">
      <c r="C20" s="13" t="s">
        <v>28</v>
      </c>
      <c r="D20" s="7" t="s">
        <v>51</v>
      </c>
      <c r="E20" s="8">
        <v>500000</v>
      </c>
      <c r="F20" s="7" t="s">
        <v>35</v>
      </c>
      <c r="G20" s="13" t="s">
        <v>32</v>
      </c>
      <c r="H20" s="14">
        <v>0.05</v>
      </c>
    </row>
    <row r="21" spans="3:12" x14ac:dyDescent="0.3">
      <c r="C21" s="13" t="s">
        <v>29</v>
      </c>
      <c r="D21" s="7" t="s">
        <v>52</v>
      </c>
      <c r="E21" s="8">
        <v>600000</v>
      </c>
      <c r="F21" s="1"/>
    </row>
    <row r="22" spans="3:12" x14ac:dyDescent="0.3">
      <c r="C22" s="20" t="s">
        <v>56</v>
      </c>
      <c r="D22" s="20"/>
      <c r="E22" s="20"/>
      <c r="F22" s="20"/>
      <c r="G22" s="20"/>
      <c r="H22" s="20"/>
      <c r="I22" s="20"/>
      <c r="J22" s="20"/>
      <c r="K22" s="20"/>
      <c r="L22" s="20"/>
    </row>
  </sheetData>
  <mergeCells count="8">
    <mergeCell ref="B1:C1"/>
    <mergeCell ref="B2:D2"/>
    <mergeCell ref="C22:L22"/>
    <mergeCell ref="C16:E16"/>
    <mergeCell ref="F16:H16"/>
    <mergeCell ref="I16:L16"/>
    <mergeCell ref="B14:K14"/>
    <mergeCell ref="E1:G1"/>
  </mergeCells>
  <hyperlinks>
    <hyperlink ref="E1" r:id="rId1" xr:uid="{24D3333E-935D-48D8-B0A3-622B577D0147}"/>
  </hyperlinks>
  <pageMargins left="0.7" right="0.7" top="0.75" bottom="0.75" header="0.3" footer="0.3"/>
  <pageSetup paperSize="9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achmad fani</cp:lastModifiedBy>
  <dcterms:created xsi:type="dcterms:W3CDTF">2020-02-20T04:29:42Z</dcterms:created>
  <dcterms:modified xsi:type="dcterms:W3CDTF">2024-05-08T14:09:54Z</dcterms:modified>
</cp:coreProperties>
</file>