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870" windowWidth="8505" windowHeight="37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" i="1" l="1"/>
  <c r="D8" i="1"/>
  <c r="I8" i="1" s="1"/>
  <c r="B14" i="1" l="1"/>
  <c r="B13" i="1"/>
  <c r="B11" i="1"/>
  <c r="B12" i="1"/>
  <c r="B15" i="1"/>
  <c r="D18" i="1"/>
  <c r="B18" i="1"/>
  <c r="I11" i="1"/>
  <c r="F11" i="1"/>
  <c r="G11" i="1"/>
  <c r="C18" i="1"/>
  <c r="H11" i="1"/>
  <c r="E18" i="1"/>
  <c r="F18" i="1"/>
  <c r="G18" i="1"/>
  <c r="H8" i="1"/>
  <c r="J8" i="1" s="1"/>
  <c r="D13" i="1" l="1"/>
  <c r="E13" i="1" s="1"/>
  <c r="D12" i="1"/>
  <c r="E12" i="1" s="1"/>
  <c r="D14" i="1"/>
  <c r="E14" i="1" s="1"/>
  <c r="D11" i="1"/>
  <c r="E11" i="1" s="1"/>
  <c r="D15" i="1"/>
  <c r="E15" i="1" s="1"/>
  <c r="G21" i="1"/>
  <c r="C21" i="1"/>
  <c r="D21" i="1"/>
  <c r="F21" i="1"/>
  <c r="B21" i="1"/>
  <c r="E21" i="1"/>
</calcChain>
</file>

<file path=xl/sharedStrings.xml><?xml version="1.0" encoding="utf-8"?>
<sst xmlns="http://schemas.openxmlformats.org/spreadsheetml/2006/main" count="46" uniqueCount="45">
  <si>
    <t>人民币对美元汇率(单位:1:X)</t>
    <phoneticPr fontId="1" type="noConversion"/>
  </si>
  <si>
    <t>利润(单位:元)</t>
    <phoneticPr fontId="1" type="noConversion"/>
  </si>
  <si>
    <t>国内运费(单位:元)</t>
    <phoneticPr fontId="1" type="noConversion"/>
  </si>
  <si>
    <t>国际运费(单位:元)</t>
    <phoneticPr fontId="1" type="noConversion"/>
  </si>
  <si>
    <t>灰色：常量</t>
    <phoneticPr fontId="1" type="noConversion"/>
  </si>
  <si>
    <t>示例</t>
    <phoneticPr fontId="1" type="noConversion"/>
  </si>
  <si>
    <t>黄色：输入</t>
    <phoneticPr fontId="1" type="noConversion"/>
  </si>
  <si>
    <t>红色：输出</t>
    <phoneticPr fontId="1" type="noConversion"/>
  </si>
  <si>
    <t>速卖通售价(单位:美金)</t>
    <phoneticPr fontId="1" type="noConversion"/>
  </si>
  <si>
    <t>国际运费计算-中邮小包</t>
    <phoneticPr fontId="1" type="noConversion"/>
  </si>
  <si>
    <t>运费折扣(单位:%)</t>
    <phoneticPr fontId="2" type="noConversion"/>
  </si>
  <si>
    <t>原价(成本价)(单位:元)</t>
    <phoneticPr fontId="1" type="noConversion"/>
  </si>
  <si>
    <t>运费计算：9元挂号费，9分一克，即90一公斤，打8.5折。如果是100克，运费计算为:(0.09x100+9)x0.85=15.3元</t>
    <phoneticPr fontId="1" type="noConversion"/>
  </si>
  <si>
    <r>
      <t>(</t>
    </r>
    <r>
      <rPr>
        <b/>
        <sz val="9"/>
        <color indexed="10"/>
        <rFont val="微软雅黑"/>
        <family val="2"/>
        <charset val="134"/>
      </rPr>
      <t>Free Shipping</t>
    </r>
    <r>
      <rPr>
        <b/>
        <sz val="9"/>
        <rFont val="微软雅黑"/>
        <family val="2"/>
        <charset val="134"/>
      </rPr>
      <t>)速卖通包邮售价计算</t>
    </r>
    <phoneticPr fontId="1" type="noConversion"/>
  </si>
  <si>
    <t>运费单价(单位:元/千克)</t>
    <phoneticPr fontId="2" type="noConversion"/>
  </si>
  <si>
    <t>产品重量(单位:克)</t>
    <phoneticPr fontId="2" type="noConversion"/>
  </si>
  <si>
    <t>折扣(XX% Off)</t>
    <phoneticPr fontId="1" type="noConversion"/>
  </si>
  <si>
    <t>折后利润(元)</t>
    <phoneticPr fontId="1" type="noConversion"/>
  </si>
  <si>
    <t>折后价格(美金)</t>
    <phoneticPr fontId="1" type="noConversion"/>
  </si>
  <si>
    <t>$1.99邮费售价(单位:美金)</t>
    <phoneticPr fontId="1" type="noConversion"/>
  </si>
  <si>
    <t>$3.99邮费售价(单位:美金)</t>
    <phoneticPr fontId="1" type="noConversion"/>
  </si>
  <si>
    <t>$4.99邮费售价(单位:美金)</t>
    <phoneticPr fontId="1" type="noConversion"/>
  </si>
  <si>
    <t>速卖通售价(单位:美金)</t>
    <phoneticPr fontId="1" type="noConversion"/>
  </si>
  <si>
    <t>速卖通售价5折 (50% Off)</t>
    <phoneticPr fontId="1" type="noConversion"/>
  </si>
  <si>
    <t>速卖通售价6折 (40% Off)</t>
    <phoneticPr fontId="1" type="noConversion"/>
  </si>
  <si>
    <t>速卖通售价7折 (30% Off)</t>
    <phoneticPr fontId="1" type="noConversion"/>
  </si>
  <si>
    <t>速卖通售价8折 (20% Off)</t>
    <phoneticPr fontId="1" type="noConversion"/>
  </si>
  <si>
    <t>速卖通售价9折 (10% Off)</t>
    <phoneticPr fontId="1" type="noConversion"/>
  </si>
  <si>
    <t>速卖通售价95折 (5% Off)</t>
    <phoneticPr fontId="1" type="noConversion"/>
  </si>
  <si>
    <t>$2.99邮费售价(单位:美金)</t>
    <phoneticPr fontId="1" type="noConversion"/>
  </si>
  <si>
    <t>$2.99邮费售价5折 (50% Off)</t>
    <phoneticPr fontId="1" type="noConversion"/>
  </si>
  <si>
    <t>$2.99邮费售价6折 (40% Off)</t>
    <phoneticPr fontId="1" type="noConversion"/>
  </si>
  <si>
    <t>原$2.99邮费售价7折 (30% Off)</t>
    <phoneticPr fontId="1" type="noConversion"/>
  </si>
  <si>
    <t>$2.99邮费售价8折 (20% Off)</t>
    <phoneticPr fontId="1" type="noConversion"/>
  </si>
  <si>
    <t>$2.99邮费售价9折 (10% Off)</t>
    <phoneticPr fontId="1" type="noConversion"/>
  </si>
  <si>
    <t>$2.99邮费售价95折 (5% Off)</t>
    <phoneticPr fontId="1" type="noConversion"/>
  </si>
  <si>
    <t>挂号费(单位:元)</t>
    <phoneticPr fontId="2" type="noConversion"/>
  </si>
  <si>
    <t>成本利润率(单位:%)</t>
    <phoneticPr fontId="1" type="noConversion"/>
  </si>
  <si>
    <t>销售利润率(单位：%）</t>
    <phoneticPr fontId="1" type="noConversion"/>
  </si>
  <si>
    <t>包装后实重</t>
    <phoneticPr fontId="1" type="noConversion"/>
  </si>
  <si>
    <t>产品成本价</t>
    <phoneticPr fontId="1" type="noConversion"/>
  </si>
  <si>
    <t>运费单价参考无忧保价 比如俄罗斯是76</t>
    <phoneticPr fontId="1" type="noConversion"/>
  </si>
  <si>
    <t>参考无忧保价 比如俄罗斯是7</t>
    <phoneticPr fontId="1" type="noConversion"/>
  </si>
  <si>
    <t>速卖通佣金 交易+联盟(单位:%)</t>
    <phoneticPr fontId="1" type="noConversion"/>
  </si>
  <si>
    <t>只填写绿色底纹的空格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</si>
</sst>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b/>
      <sz val="9"/>
      <color indexed="36"/>
      <name val="微软雅黑"/>
      <family val="2"/>
      <charset val="134"/>
    </font>
    <font>
      <b/>
      <sz val="18"/>
      <color indexed="13"/>
      <name val="微软雅黑"/>
      <family val="2"/>
      <charset val="134"/>
    </font>
    <font>
      <b/>
      <sz val="18"/>
      <color indexed="10"/>
      <name val="微软雅黑"/>
      <family val="2"/>
      <charset val="134"/>
    </font>
    <font>
      <b/>
      <sz val="18"/>
      <color indexed="10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9"/>
      <color indexed="60"/>
      <name val="微软雅黑"/>
      <family val="2"/>
      <charset val="134"/>
    </font>
    <font>
      <sz val="6"/>
      <name val="微软雅黑"/>
      <family val="2"/>
      <charset val="134"/>
    </font>
    <font>
      <sz val="12"/>
      <name val="宋体"/>
      <family val="3"/>
      <charset val="134"/>
    </font>
    <font>
      <sz val="22"/>
      <name val="黑体"/>
      <family val="3"/>
      <charset val="134"/>
    </font>
    <font>
      <b/>
      <sz val="12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0" fontId="15" fillId="4" borderId="1" xfId="0" applyNumberFormat="1" applyFont="1" applyFill="1" applyBorder="1" applyAlignment="1">
      <alignment horizontal="center" vertical="center" wrapText="1"/>
    </xf>
    <xf numFmtId="9" fontId="7" fillId="6" borderId="2" xfId="1" applyFont="1" applyFill="1" applyBorder="1" applyAlignment="1">
      <alignment vertical="center" wrapText="1"/>
    </xf>
    <xf numFmtId="0" fontId="21" fillId="0" borderId="0" xfId="0" applyFont="1" applyAlignment="1">
      <alignment horizontal="center"/>
    </xf>
    <xf numFmtId="9" fontId="20" fillId="9" borderId="3" xfId="1" applyFont="1" applyFill="1" applyBorder="1" applyAlignment="1"/>
    <xf numFmtId="0" fontId="5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21"/>
  <sheetViews>
    <sheetView tabSelected="1" topLeftCell="A7" workbookViewId="0">
      <selection activeCell="B6" sqref="B6:I6"/>
    </sheetView>
  </sheetViews>
  <sheetFormatPr defaultRowHeight="14.25" x14ac:dyDescent="0.15"/>
  <cols>
    <col min="1" max="1" width="3.75" customWidth="1"/>
    <col min="2" max="2" width="22.625" customWidth="1"/>
    <col min="3" max="4" width="13.625" customWidth="1"/>
    <col min="5" max="5" width="18.5" customWidth="1"/>
    <col min="6" max="9" width="13.625" customWidth="1"/>
    <col min="10" max="10" width="8.75" customWidth="1"/>
  </cols>
  <sheetData>
    <row r="1" spans="2:11" ht="20.25" customHeight="1" x14ac:dyDescent="0.15"/>
    <row r="2" spans="2:11" ht="30" customHeight="1" x14ac:dyDescent="0.15">
      <c r="B2" s="29" t="s">
        <v>9</v>
      </c>
      <c r="C2" s="30"/>
      <c r="D2" s="30"/>
      <c r="E2" s="30"/>
      <c r="F2" s="31"/>
      <c r="G2" s="8" t="s">
        <v>5</v>
      </c>
      <c r="I2" s="9" t="s">
        <v>4</v>
      </c>
    </row>
    <row r="3" spans="2:11" ht="30" customHeight="1" x14ac:dyDescent="0.15">
      <c r="B3" s="7" t="s">
        <v>14</v>
      </c>
      <c r="C3" s="7" t="s">
        <v>15</v>
      </c>
      <c r="D3" s="7" t="s">
        <v>36</v>
      </c>
      <c r="E3" s="7" t="s">
        <v>10</v>
      </c>
      <c r="F3" s="7" t="s">
        <v>3</v>
      </c>
      <c r="G3" s="27" t="s">
        <v>12</v>
      </c>
      <c r="I3" s="10" t="s">
        <v>6</v>
      </c>
      <c r="K3" t="s">
        <v>44</v>
      </c>
    </row>
    <row r="4" spans="2:11" ht="30" customHeight="1" x14ac:dyDescent="0.15">
      <c r="B4" s="24">
        <v>110</v>
      </c>
      <c r="C4" s="25">
        <v>265</v>
      </c>
      <c r="D4" s="24">
        <v>8</v>
      </c>
      <c r="E4" s="5">
        <v>1</v>
      </c>
      <c r="F4" s="6">
        <f>ROUND((B4*C4*0.001+D4)*E4, 2)</f>
        <v>37.15</v>
      </c>
      <c r="G4" s="28"/>
      <c r="I4" s="11" t="s">
        <v>7</v>
      </c>
    </row>
    <row r="5" spans="2:11" ht="30" customHeight="1" x14ac:dyDescent="0.35">
      <c r="B5" s="2" t="s">
        <v>41</v>
      </c>
      <c r="C5" s="2" t="s">
        <v>39</v>
      </c>
      <c r="D5" s="2" t="s">
        <v>42</v>
      </c>
      <c r="E5" s="2"/>
      <c r="F5" s="2"/>
      <c r="G5" s="2"/>
      <c r="H5" s="2"/>
      <c r="I5" s="2"/>
      <c r="J5" s="1"/>
    </row>
    <row r="6" spans="2:11" ht="30" customHeight="1" x14ac:dyDescent="0.15">
      <c r="B6" s="32" t="s">
        <v>13</v>
      </c>
      <c r="C6" s="33"/>
      <c r="D6" s="33"/>
      <c r="E6" s="33"/>
      <c r="F6" s="33"/>
      <c r="G6" s="33"/>
      <c r="H6" s="33"/>
      <c r="I6" s="34"/>
    </row>
    <row r="7" spans="2:11" ht="30" customHeight="1" x14ac:dyDescent="0.15">
      <c r="B7" s="7" t="s">
        <v>11</v>
      </c>
      <c r="C7" s="7" t="s">
        <v>2</v>
      </c>
      <c r="D7" s="7" t="s">
        <v>3</v>
      </c>
      <c r="E7" s="7" t="s">
        <v>37</v>
      </c>
      <c r="F7" s="7" t="s">
        <v>0</v>
      </c>
      <c r="G7" s="7" t="s">
        <v>43</v>
      </c>
      <c r="H7" s="12" t="s">
        <v>1</v>
      </c>
      <c r="I7" s="12" t="s">
        <v>22</v>
      </c>
      <c r="J7" s="21" t="s">
        <v>38</v>
      </c>
    </row>
    <row r="8" spans="2:11" ht="30" customHeight="1" x14ac:dyDescent="0.3">
      <c r="B8" s="25">
        <v>3.68</v>
      </c>
      <c r="C8" s="4">
        <v>0</v>
      </c>
      <c r="D8" s="18">
        <f>ROUND((B4*C4*0.001+D4)*E4, 2)</f>
        <v>37.15</v>
      </c>
      <c r="E8" s="20">
        <v>1.5</v>
      </c>
      <c r="F8" s="3">
        <v>6.2</v>
      </c>
      <c r="G8" s="5">
        <v>0.1</v>
      </c>
      <c r="H8" s="15">
        <f>ROUND((B8+C8+D8)*E8, 2)</f>
        <v>61.25</v>
      </c>
      <c r="I8" s="14">
        <f>ROUND(((B8+C8+D8)*(1+E8))/F8/(1-G8), 2)</f>
        <v>18.29</v>
      </c>
      <c r="J8" s="23">
        <f>H8/(I8*F8*0.95)</f>
        <v>0.56856103467897423</v>
      </c>
    </row>
    <row r="9" spans="2:11" ht="39" customHeight="1" x14ac:dyDescent="0.35">
      <c r="B9" t="s">
        <v>40</v>
      </c>
      <c r="E9" s="22"/>
    </row>
    <row r="10" spans="2:11" ht="30" customHeight="1" x14ac:dyDescent="0.15">
      <c r="B10" s="12" t="s">
        <v>8</v>
      </c>
      <c r="C10" s="7" t="s">
        <v>16</v>
      </c>
      <c r="D10" s="7" t="s">
        <v>18</v>
      </c>
      <c r="E10" s="7" t="s">
        <v>17</v>
      </c>
      <c r="F10" s="12" t="s">
        <v>19</v>
      </c>
      <c r="G10" s="17" t="s">
        <v>29</v>
      </c>
      <c r="H10" s="12" t="s">
        <v>20</v>
      </c>
      <c r="I10" s="12" t="s">
        <v>21</v>
      </c>
    </row>
    <row r="11" spans="2:11" ht="30" customHeight="1" x14ac:dyDescent="0.15">
      <c r="B11" s="16">
        <f>ROUND(((B8+C8+D8)*(1+E8))/F8/(1-G8), 2)</f>
        <v>18.29</v>
      </c>
      <c r="C11" s="13">
        <v>0.1</v>
      </c>
      <c r="D11" s="16">
        <f>B11*(1-C11)</f>
        <v>16.460999999999999</v>
      </c>
      <c r="E11" s="18">
        <f>D11*(1-G8)*F8-B8-D8</f>
        <v>51.022379999999991</v>
      </c>
      <c r="F11" s="16">
        <f>I8-1.99</f>
        <v>16.3</v>
      </c>
      <c r="G11" s="16">
        <f>I8-2.99</f>
        <v>15.299999999999999</v>
      </c>
      <c r="H11" s="16">
        <f>I8-3.99</f>
        <v>14.299999999999999</v>
      </c>
      <c r="I11" s="16">
        <f>I8-4.99</f>
        <v>13.299999999999999</v>
      </c>
    </row>
    <row r="12" spans="2:11" ht="30" customHeight="1" x14ac:dyDescent="0.15">
      <c r="B12" s="16">
        <f>ROUND(((B8+C8+D8)*(1+E8))/F8/(1-G8), 2)</f>
        <v>18.29</v>
      </c>
      <c r="C12" s="13">
        <v>0.2</v>
      </c>
      <c r="D12" s="16">
        <f>B11*(1-C12)</f>
        <v>14.632</v>
      </c>
      <c r="E12" s="18">
        <f>D12*(1-G8)*F8-B8-D8</f>
        <v>40.816559999999988</v>
      </c>
      <c r="F12" s="26"/>
      <c r="G12" s="26"/>
      <c r="H12" s="26"/>
      <c r="I12" s="26"/>
    </row>
    <row r="13" spans="2:11" ht="30" customHeight="1" x14ac:dyDescent="0.15">
      <c r="B13" s="16">
        <f>ROUND(((B8+C8+D8)*(1+E8))/F8/(1-G8), 2)</f>
        <v>18.29</v>
      </c>
      <c r="C13" s="13">
        <v>0.3</v>
      </c>
      <c r="D13" s="16">
        <f>B11*(1-C13)</f>
        <v>12.802999999999999</v>
      </c>
      <c r="E13" s="18">
        <f>D13*(1-G8)*F8-B8-D8</f>
        <v>30.610739999999986</v>
      </c>
      <c r="F13" s="26"/>
      <c r="G13" s="26"/>
      <c r="H13" s="26"/>
      <c r="I13" s="26"/>
    </row>
    <row r="14" spans="2:11" ht="30" customHeight="1" x14ac:dyDescent="0.15">
      <c r="B14" s="16">
        <f>ROUND(((B8+C8+D8)*(1+E8))/F8/(1-G8), 2)</f>
        <v>18.29</v>
      </c>
      <c r="C14" s="13">
        <v>0.4</v>
      </c>
      <c r="D14" s="16">
        <f>B11*(1-C14)</f>
        <v>10.973999999999998</v>
      </c>
      <c r="E14" s="18">
        <f>D14*(1-G8)*F8-B8-D8</f>
        <v>20.40491999999999</v>
      </c>
      <c r="F14" s="26"/>
      <c r="G14" s="26"/>
      <c r="H14" s="26"/>
      <c r="I14" s="26"/>
    </row>
    <row r="15" spans="2:11" ht="30" customHeight="1" x14ac:dyDescent="0.15">
      <c r="B15" s="16">
        <f>ROUND(((B8+C8+D8)*(1+E8))/F8/(1-G8), 2)</f>
        <v>18.29</v>
      </c>
      <c r="C15" s="13">
        <v>0.5</v>
      </c>
      <c r="D15" s="16">
        <f>B11*(1-C15)</f>
        <v>9.1449999999999996</v>
      </c>
      <c r="E15" s="18">
        <f>D15*(1-G8)*F8-B8-D8</f>
        <v>10.199100000000001</v>
      </c>
      <c r="F15" s="26"/>
      <c r="G15" s="26"/>
      <c r="H15" s="26"/>
      <c r="I15" s="26"/>
    </row>
    <row r="16" spans="2:11" ht="30" customHeight="1" x14ac:dyDescent="0.15"/>
    <row r="17" spans="2:7" ht="30" customHeight="1" x14ac:dyDescent="0.15">
      <c r="B17" s="7" t="s">
        <v>23</v>
      </c>
      <c r="C17" s="7" t="s">
        <v>24</v>
      </c>
      <c r="D17" s="7" t="s">
        <v>25</v>
      </c>
      <c r="E17" s="7" t="s">
        <v>26</v>
      </c>
      <c r="F17" s="7" t="s">
        <v>27</v>
      </c>
      <c r="G17" s="7" t="s">
        <v>28</v>
      </c>
    </row>
    <row r="18" spans="2:7" ht="30" customHeight="1" x14ac:dyDescent="0.15">
      <c r="B18" s="4">
        <f>ROUND(I8*2,2)</f>
        <v>36.58</v>
      </c>
      <c r="C18" s="19">
        <f>ROUND(I8*1.667,2)</f>
        <v>30.49</v>
      </c>
      <c r="D18" s="4">
        <f>ROUND(I8*1.429,2)</f>
        <v>26.14</v>
      </c>
      <c r="E18" s="4">
        <f>ROUND(I8*1.25,2)</f>
        <v>22.86</v>
      </c>
      <c r="F18" s="16">
        <f>ROUND(I8*1.111,2)</f>
        <v>20.32</v>
      </c>
      <c r="G18" s="4">
        <f>ROUND(I8*1.053,2)</f>
        <v>19.260000000000002</v>
      </c>
    </row>
    <row r="19" spans="2:7" ht="30" customHeight="1" x14ac:dyDescent="0.15"/>
    <row r="20" spans="2:7" ht="30" customHeight="1" x14ac:dyDescent="0.15">
      <c r="B20" s="7" t="s">
        <v>30</v>
      </c>
      <c r="C20" s="7" t="s">
        <v>31</v>
      </c>
      <c r="D20" s="7" t="s">
        <v>32</v>
      </c>
      <c r="E20" s="7" t="s">
        <v>33</v>
      </c>
      <c r="F20" s="7" t="s">
        <v>34</v>
      </c>
      <c r="G20" s="7" t="s">
        <v>35</v>
      </c>
    </row>
    <row r="21" spans="2:7" ht="30" customHeight="1" x14ac:dyDescent="0.15">
      <c r="B21" s="4">
        <f>ROUND(G11*2,2)</f>
        <v>30.6</v>
      </c>
      <c r="C21" s="16">
        <f>ROUND(G11*1.667,2)</f>
        <v>25.51</v>
      </c>
      <c r="D21" s="4">
        <f>ROUND(G11*1.429,2)</f>
        <v>21.86</v>
      </c>
      <c r="E21" s="4">
        <f>ROUND(G11*1.25,2)</f>
        <v>19.13</v>
      </c>
      <c r="F21" s="16">
        <f>ROUND(G11*1.111,2)</f>
        <v>17</v>
      </c>
      <c r="G21" s="4">
        <f>ROUND(G11*1.053,2)</f>
        <v>16.11</v>
      </c>
    </row>
  </sheetData>
  <mergeCells count="3">
    <mergeCell ref="G3:G4"/>
    <mergeCell ref="B2:F2"/>
    <mergeCell ref="B6:I6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2016-04-18T23:10:21Z</dcterms:modified>
</cp:coreProperties>
</file>