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trlProps/ctrlProp2.xml" ContentType="application/vnd.ms-excel.controlproperties+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tables/table2.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66925"/>
  <mc:AlternateContent xmlns:mc="http://schemas.openxmlformats.org/markup-compatibility/2006">
    <mc:Choice Requires="x15">
      <x15ac:absPath xmlns:x15ac="http://schemas.microsoft.com/office/spreadsheetml/2010/11/ac" url="C:\Users\sande\Downloads\"/>
    </mc:Choice>
  </mc:AlternateContent>
  <xr:revisionPtr revIDLastSave="0" documentId="13_ncr:1_{1406BABA-CC81-4DBE-BD78-911BDEE6FE5D}" xr6:coauthVersionLast="47" xr6:coauthVersionMax="47" xr10:uidLastSave="{00000000-0000-0000-0000-000000000000}"/>
  <bookViews>
    <workbookView xWindow="-108" yWindow="-108" windowWidth="23256" windowHeight="12456" firstSheet="2" activeTab="5" xr2:uid="{49010FEC-BF80-4FB9-96E2-4B1185527C90}"/>
  </bookViews>
  <sheets>
    <sheet name="T&amp;E GL" sheetId="1" r:id="rId1"/>
    <sheet name="data" sheetId="2" r:id="rId2"/>
    <sheet name="expenses2" sheetId="4" r:id="rId3"/>
    <sheet name="expenses" sheetId="3" r:id="rId4"/>
    <sheet name="combo box" sheetId="9" r:id="rId5"/>
    <sheet name="Dashboard" sheetId="6" r:id="rId6"/>
    <sheet name="Sheet4" sheetId="5" r:id="rId7"/>
    <sheet name="profit and loss" sheetId="11" r:id="rId8"/>
    <sheet name="Profit and Loss data" sheetId="12" r:id="rId9"/>
  </sheets>
  <definedNames>
    <definedName name="_xlnm._FilterDatabase" localSheetId="0" hidden="1">'T&amp;E GL'!$A$5:$F$695</definedName>
    <definedName name="Slicer_Quarters__Date">#N/A</definedName>
    <definedName name="Slicer_Years__Date">#N/A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12" l="1"/>
  <c r="B16" i="12" s="1"/>
  <c r="C11" i="12"/>
  <c r="C16" i="12" s="1"/>
  <c r="D11" i="12"/>
  <c r="E11" i="12"/>
  <c r="E16" i="12" s="1"/>
  <c r="F11" i="12"/>
  <c r="F16" i="12" s="1"/>
  <c r="F51" i="12" s="1"/>
  <c r="F57" i="12" s="1"/>
  <c r="B13" i="12"/>
  <c r="B14" i="12" s="1"/>
  <c r="B15" i="12" s="1"/>
  <c r="C13" i="12"/>
  <c r="D13" i="12"/>
  <c r="E13" i="12"/>
  <c r="F13" i="12"/>
  <c r="C14" i="12"/>
  <c r="D14" i="12"/>
  <c r="D15" i="12" s="1"/>
  <c r="E14" i="12"/>
  <c r="F14" i="12"/>
  <c r="F15" i="12" s="1"/>
  <c r="C15" i="12"/>
  <c r="E15" i="12"/>
  <c r="B18" i="12"/>
  <c r="C18" i="12"/>
  <c r="D18" i="12"/>
  <c r="E18" i="12"/>
  <c r="E23" i="12" s="1"/>
  <c r="D20" i="12"/>
  <c r="F20" i="12"/>
  <c r="F23" i="12" s="1"/>
  <c r="B21" i="12"/>
  <c r="D21" i="12"/>
  <c r="E21" i="12"/>
  <c r="F21" i="12"/>
  <c r="B22" i="12"/>
  <c r="C22" i="12"/>
  <c r="C23" i="12" s="1"/>
  <c r="D22" i="12"/>
  <c r="D50" i="12" s="1"/>
  <c r="E22" i="12"/>
  <c r="F22" i="12"/>
  <c r="F50" i="12" s="1"/>
  <c r="B23" i="12"/>
  <c r="B28" i="12"/>
  <c r="C28" i="12"/>
  <c r="D28" i="12"/>
  <c r="E28" i="12"/>
  <c r="B29" i="12"/>
  <c r="C29" i="12"/>
  <c r="D29" i="12"/>
  <c r="E29" i="12"/>
  <c r="F29" i="12"/>
  <c r="F30" i="12" s="1"/>
  <c r="B30" i="12"/>
  <c r="C30" i="12"/>
  <c r="D30" i="12"/>
  <c r="E30" i="12"/>
  <c r="B31" i="12"/>
  <c r="B34" i="12" s="1"/>
  <c r="C31" i="12"/>
  <c r="C34" i="12" s="1"/>
  <c r="D31" i="12"/>
  <c r="E31" i="12"/>
  <c r="E34" i="12" s="1"/>
  <c r="F31" i="12"/>
  <c r="F34" i="12" s="1"/>
  <c r="D34" i="12"/>
  <c r="B36" i="12"/>
  <c r="B42" i="12" s="1"/>
  <c r="C36" i="12"/>
  <c r="C42" i="12" s="1"/>
  <c r="D36" i="12"/>
  <c r="D42" i="12" s="1"/>
  <c r="E36" i="12"/>
  <c r="E42" i="12" s="1"/>
  <c r="F36" i="12"/>
  <c r="B37" i="12"/>
  <c r="C37" i="12"/>
  <c r="D37" i="12"/>
  <c r="E37" i="12"/>
  <c r="F37" i="12"/>
  <c r="B38" i="12"/>
  <c r="C38" i="12"/>
  <c r="D38" i="12"/>
  <c r="E38" i="12"/>
  <c r="F38" i="12"/>
  <c r="I38" i="12"/>
  <c r="B39" i="12"/>
  <c r="C39" i="12"/>
  <c r="D39" i="12"/>
  <c r="E39" i="12"/>
  <c r="F39" i="12"/>
  <c r="B40" i="12"/>
  <c r="C40" i="12"/>
  <c r="D40" i="12"/>
  <c r="E40" i="12"/>
  <c r="F40" i="12"/>
  <c r="C41" i="12"/>
  <c r="D41" i="12"/>
  <c r="E41" i="12"/>
  <c r="F42" i="12"/>
  <c r="B44" i="12"/>
  <c r="C44" i="12"/>
  <c r="C48" i="12" s="1"/>
  <c r="D44" i="12"/>
  <c r="D48" i="12" s="1"/>
  <c r="E44" i="12"/>
  <c r="E48" i="12" s="1"/>
  <c r="B45" i="12"/>
  <c r="C45" i="12"/>
  <c r="D45" i="12"/>
  <c r="E45" i="12"/>
  <c r="B46" i="12"/>
  <c r="C46" i="12"/>
  <c r="D46" i="12"/>
  <c r="E46" i="12"/>
  <c r="F46" i="12"/>
  <c r="B47" i="12"/>
  <c r="C47" i="12"/>
  <c r="D47" i="12"/>
  <c r="E47" i="12"/>
  <c r="F47" i="12"/>
  <c r="F48" i="12" s="1"/>
  <c r="B48" i="12"/>
  <c r="B54" i="12"/>
  <c r="B56" i="12" s="1"/>
  <c r="C54" i="12"/>
  <c r="C56" i="12" s="1"/>
  <c r="D54" i="12"/>
  <c r="D56" i="12" s="1"/>
  <c r="E54" i="12"/>
  <c r="F54" i="12"/>
  <c r="B55" i="12"/>
  <c r="C55" i="12"/>
  <c r="D55" i="12"/>
  <c r="E55" i="12"/>
  <c r="F55" i="12"/>
  <c r="E56" i="12"/>
  <c r="F56" i="12"/>
  <c r="C3" i="11"/>
  <c r="D3" i="11"/>
  <c r="E3" i="11"/>
  <c r="F3" i="11"/>
  <c r="C5" i="11"/>
  <c r="D5" i="11"/>
  <c r="E5" i="11"/>
  <c r="F5" i="11"/>
  <c r="C7" i="11"/>
  <c r="D7" i="11"/>
  <c r="E7" i="11"/>
  <c r="F7" i="11"/>
  <c r="F8" i="11"/>
  <c r="B16" i="11"/>
  <c r="C16" i="11"/>
  <c r="D16" i="11"/>
  <c r="E16" i="11"/>
  <c r="F16" i="11"/>
  <c r="I18" i="11"/>
  <c r="J18" i="11"/>
  <c r="K18" i="11"/>
  <c r="L18" i="11"/>
  <c r="M18" i="11"/>
  <c r="C19" i="11"/>
  <c r="D19" i="11"/>
  <c r="E19" i="11"/>
  <c r="F19" i="11"/>
  <c r="J19" i="11"/>
  <c r="K19" i="11"/>
  <c r="L19" i="11"/>
  <c r="M19" i="11"/>
  <c r="E21" i="9" a="1"/>
  <c r="E21" i="9" s="1"/>
  <c r="D21" i="9" a="1"/>
  <c r="D21" i="9" s="1"/>
  <c r="C21" i="9" a="1"/>
  <c r="C21" i="9" s="1"/>
  <c r="B21" i="9" a="1"/>
  <c r="B21" i="9" s="1"/>
  <c r="I5" i="9"/>
  <c r="J5" i="9"/>
  <c r="K5" i="9"/>
  <c r="H5" i="9"/>
  <c r="I4" i="9"/>
  <c r="J4" i="9"/>
  <c r="K4" i="9"/>
  <c r="H4" i="9"/>
  <c r="I3" i="9"/>
  <c r="J3" i="9"/>
  <c r="K3" i="9"/>
  <c r="H3" i="9"/>
  <c r="I2" i="9"/>
  <c r="J2" i="9"/>
  <c r="K2" i="9"/>
  <c r="H2" i="9"/>
  <c r="B20" i="9" a="1"/>
  <c r="B20" i="9" s="1"/>
  <c r="E20" i="9" a="1"/>
  <c r="E20" i="9" s="1"/>
  <c r="D20" i="9" a="1"/>
  <c r="D20" i="9" s="1"/>
  <c r="C20" i="9" a="1"/>
  <c r="C20" i="9" s="1"/>
  <c r="F7" i="9"/>
  <c r="E7" i="9"/>
  <c r="D7" i="9"/>
  <c r="C7" i="9"/>
  <c r="B7" i="9"/>
  <c r="M4" i="4"/>
  <c r="M5" i="4"/>
  <c r="M6" i="4"/>
  <c r="M3" i="4"/>
  <c r="J6" i="4"/>
  <c r="J3" i="4"/>
  <c r="G4" i="4"/>
  <c r="G5" i="4"/>
  <c r="G6" i="4"/>
  <c r="G3" i="4"/>
  <c r="D4" i="4"/>
  <c r="D5" i="4"/>
  <c r="D6" i="4"/>
  <c r="D3" i="4"/>
  <c r="F239" i="2"/>
  <c r="F105" i="2"/>
  <c r="F100" i="2"/>
  <c r="F93" i="2"/>
  <c r="F30" i="2"/>
  <c r="F29" i="2"/>
  <c r="F28" i="2"/>
  <c r="F27" i="2"/>
  <c r="F3" i="2"/>
  <c r="F2" i="2"/>
  <c r="F695" i="1"/>
  <c r="F109" i="1"/>
  <c r="F104" i="1"/>
  <c r="F34" i="1"/>
  <c r="F33" i="1"/>
  <c r="F97" i="1"/>
  <c r="F32" i="1"/>
  <c r="F31" i="1"/>
  <c r="F7" i="1"/>
  <c r="F6" i="1"/>
  <c r="F243" i="1"/>
  <c r="E50" i="12" l="1"/>
  <c r="E51" i="12" s="1"/>
  <c r="E57" i="12" s="1"/>
  <c r="C50" i="12"/>
  <c r="B50" i="12"/>
  <c r="D16" i="12"/>
  <c r="D51" i="12" s="1"/>
  <c r="D57" i="12" s="1"/>
  <c r="C51" i="12"/>
  <c r="C57" i="12" s="1"/>
  <c r="B51" i="12"/>
  <c r="B57" i="12" s="1"/>
  <c r="D23"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<sst xmlns="http://schemas.openxmlformats.org/spreadsheetml/2006/main" count="4320" uniqueCount="104">
  <si>
    <t>Transaction Report</t>
  </si>
  <si>
    <t>Date</t>
  </si>
  <si>
    <t>Transaction Type</t>
  </si>
  <si>
    <t>Account</t>
  </si>
  <si>
    <t>Amount</t>
  </si>
  <si>
    <t>Expense</t>
  </si>
  <si>
    <t>Koch Industries</t>
  </si>
  <si>
    <t>January Y1 - March Y2</t>
  </si>
  <si>
    <t>Entertainment &amp; Meals</t>
  </si>
  <si>
    <t>Transportation Expense</t>
  </si>
  <si>
    <t>Hotels</t>
  </si>
  <si>
    <t>Air</t>
  </si>
  <si>
    <t>Region</t>
  </si>
  <si>
    <t>West Coast</t>
  </si>
  <si>
    <t>East Coast</t>
  </si>
  <si>
    <t>Northern</t>
  </si>
  <si>
    <t>Southern</t>
  </si>
  <si>
    <t>Row Labels</t>
  </si>
  <si>
    <t>Column Labels</t>
  </si>
  <si>
    <t>Sum of Amount</t>
  </si>
  <si>
    <t>%change in expenses</t>
  </si>
  <si>
    <t>Jan - Mar, Y1</t>
  </si>
  <si>
    <t>Apr - Jun, Y1</t>
  </si>
  <si>
    <t>Jul - Sep, Y1</t>
  </si>
  <si>
    <t>Oct - Dec, Y1</t>
  </si>
  <si>
    <t>Jan - Mar, Y2</t>
  </si>
  <si>
    <t>Total Net Sales</t>
  </si>
  <si>
    <t>Total Cost of Goods Sold</t>
  </si>
  <si>
    <t>Gross Profit</t>
  </si>
  <si>
    <t>Total Sales, General &amp; Administrative Expenses</t>
  </si>
  <si>
    <t>Net Operating Income</t>
  </si>
  <si>
    <t>Total Expenses</t>
  </si>
  <si>
    <t>Total Other Expenses</t>
  </si>
  <si>
    <t>Net Income</t>
  </si>
  <si>
    <t>Column1</t>
  </si>
  <si>
    <t>combo box</t>
  </si>
  <si>
    <t>selection</t>
  </si>
  <si>
    <t>Q1,2022</t>
  </si>
  <si>
    <t>Q2,2022</t>
  </si>
  <si>
    <t>Q3,2022</t>
  </si>
  <si>
    <t>Q4,2022</t>
  </si>
  <si>
    <t>Q1,2023</t>
  </si>
  <si>
    <t>Quaters</t>
  </si>
  <si>
    <t>total net sales</t>
  </si>
  <si>
    <t>total expenses</t>
  </si>
  <si>
    <t>gross profit</t>
  </si>
  <si>
    <t>net income</t>
  </si>
  <si>
    <t>%change</t>
  </si>
  <si>
    <t>Business Insurance&amp;IT Expense&amp;Office Expenses</t>
  </si>
  <si>
    <t>Sales, General &amp; Administrative Expenses</t>
  </si>
  <si>
    <t>Travel &amp; Entertainment</t>
  </si>
  <si>
    <t>Total Professional Fees</t>
  </si>
  <si>
    <t>Company Payroll Expenses</t>
  </si>
  <si>
    <t>Total Facilities Expenses</t>
  </si>
  <si>
    <t>Column5</t>
  </si>
  <si>
    <t>Column4</t>
  </si>
  <si>
    <t>Column3</t>
  </si>
  <si>
    <t>Column2</t>
  </si>
  <si>
    <t>Expenses</t>
  </si>
  <si>
    <t>%YOY</t>
  </si>
  <si>
    <t>%in Gross profit</t>
  </si>
  <si>
    <t xml:space="preserve">% of sales </t>
  </si>
  <si>
    <t>Interest Expense</t>
  </si>
  <si>
    <t>Amortization Expense</t>
  </si>
  <si>
    <t>Depreciation Expense</t>
  </si>
  <si>
    <t>Other Expenses</t>
  </si>
  <si>
    <t>Recruiting</t>
  </si>
  <si>
    <t>Banking Fees</t>
  </si>
  <si>
    <t>Legal Fees</t>
  </si>
  <si>
    <t>Freelancers</t>
  </si>
  <si>
    <t>Professional Fees</t>
  </si>
  <si>
    <t>Company Payroll Taxes</t>
  </si>
  <si>
    <t>Payroll Expenses - Overtime</t>
  </si>
  <si>
    <t>Payroll Expenses - Sales</t>
  </si>
  <si>
    <t>Payroll Expenses - Administration</t>
  </si>
  <si>
    <t>Payroll Expense - Management</t>
  </si>
  <si>
    <t>Employee Benefits</t>
  </si>
  <si>
    <t>Payroll Expenses</t>
  </si>
  <si>
    <t>&amp;</t>
  </si>
  <si>
    <t>Office Expenses</t>
  </si>
  <si>
    <t>IT Expense</t>
  </si>
  <si>
    <t>Business Insurance</t>
  </si>
  <si>
    <t xml:space="preserve">   Total Facilities Expenses</t>
  </si>
  <si>
    <t>Parking</t>
  </si>
  <si>
    <t>Utilities</t>
  </si>
  <si>
    <t>Rent Expense - LA</t>
  </si>
  <si>
    <t>2 times</t>
  </si>
  <si>
    <t>Rent Expense - Chicago</t>
  </si>
  <si>
    <t>Rent Expense- New York</t>
  </si>
  <si>
    <t>Facilities Expenses</t>
  </si>
  <si>
    <t>Dues &amp; Subscriptions</t>
  </si>
  <si>
    <t>Charitable Donations</t>
  </si>
  <si>
    <t>Conferences and Events</t>
  </si>
  <si>
    <t>Sales Commission</t>
  </si>
  <si>
    <t>Marketing &amp; Advertising</t>
  </si>
  <si>
    <t xml:space="preserve">   Total Cost of Goods Sold</t>
  </si>
  <si>
    <t>Cost of Goods Sold</t>
  </si>
  <si>
    <t>International Consumer Products</t>
  </si>
  <si>
    <t>North America Consumer Products</t>
  </si>
  <si>
    <t>Net Sales</t>
  </si>
  <si>
    <t>by Quarter</t>
  </si>
  <si>
    <t>Profit and Loss</t>
  </si>
  <si>
    <t>Georgia Pacific</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</si>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</sst>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quot;₹&quot;\ * #,##0.00_ ;_ &quot;₹&quot;\ * \-#,##0.00_ ;_ &quot;₹&quot;\ * &quot;-&quot;??_ ;_ @_ "/>
    <numFmt numFmtId="164" formatCode="_(&quot;$&quot;* #,##0.00_);_(&quot;$&quot;* \(#,##0.00\);_(&quot;$&quot;* &quot;-&quot;??_);_(@_)"/>
    <numFmt numFmtId="165" formatCode="#,##0.00\ _€"/>
    <numFmt numFmtId="166" formatCode="&quot;$&quot;* #,##0.00\ _€"/>
    <numFmt numFmtId="167" formatCode="#,##0\ _€"/>
    <numFmt numFmtId="168" formatCode="#,##0.00000000000"/>
    <numFmt numFmtId="169" formatCode="[$-F800]dddd\,\ mmmm\ dd\,\ yyyy"/>
    <numFmt numFmtId="170" formatCode="&quot;₹&quot;\ #,##0.00"/>
  </numFmts>
  <fonts count="25" x14ac:knownFonts="1">
    <font>
      <sz val="11"/>
      <color theme="1"/>
      <name val="Calibri"/>
      <family val="2"/>
      <scheme val="minor"/>
    </font>
    <font>
      <sz val="11"/>
      <color indexed="8"/>
      <name val="Calibri"/>
      <family val="2"/>
      <scheme val="minor"/>
    </font>
    <font>
      <b/>
      <sz val="9"/>
      <color indexed="8"/>
      <name val="Arial"/>
      <family val="2"/>
    </font>
    <font>
      <b/>
      <sz val="8"/>
      <color indexed="8"/>
      <name val="Arial"/>
      <family val="2"/>
    </font>
    <font>
      <sz val="8"/>
      <color indexed="8"/>
      <name val="Arial"/>
      <family val="2"/>
    </font>
    <font>
      <b/>
      <sz val="14"/>
      <color indexed="8"/>
      <name val="Arial"/>
      <family val="2"/>
    </font>
    <font>
      <b/>
      <sz val="10"/>
      <color indexed="8"/>
      <name val="Arial"/>
      <family val="2"/>
    </font>
    <font>
      <sz val="11"/>
      <color theme="1"/>
      <name val="Calibri"/>
      <family val="2"/>
      <scheme val="minor"/>
    </font>
    <font>
      <b/>
      <sz val="11"/>
      <color theme="1"/>
      <name val="Calibri"/>
      <family val="2"/>
      <scheme val="minor"/>
    </font>
    <font>
      <sz val="11"/>
      <color rgb="FF000000"/>
      <name val="Calibri"/>
      <family val="2"/>
      <scheme val="minor"/>
    </font>
    <font>
      <b/>
      <sz val="10"/>
      <color theme="0"/>
      <name val="Arial"/>
      <family val="2"/>
    </font>
    <font>
      <b/>
      <sz val="11"/>
      <color rgb="FF000000"/>
      <name val="Calibri"/>
      <family val="2"/>
      <scheme val="minor"/>
    </font>
    <font>
      <sz val="11"/>
      <color rgb="FF000000"/>
      <name val="Arial"/>
      <family val="2"/>
    </font>
    <font>
      <sz val="12"/>
      <color theme="1"/>
      <name val="Calibri"/>
      <family val="2"/>
      <scheme val="minor"/>
    </font>
    <font>
      <sz val="11"/>
      <color rgb="FF000000"/>
      <name val="Calibri"/>
      <family val="2"/>
      <scheme val="minor"/>
    </font>
    <font>
      <b/>
      <sz val="11"/>
      <color rgb="FF000000"/>
      <name val="Arial"/>
      <family val="2"/>
    </font>
    <font>
      <b/>
      <sz val="10"/>
      <color rgb="FF000000"/>
      <name val="Arial"/>
      <family val="2"/>
    </font>
    <font>
      <b/>
      <sz val="12"/>
      <color rgb="FF000000"/>
      <name val="Calibri"/>
      <family val="2"/>
      <scheme val="minor"/>
    </font>
    <font>
      <sz val="12"/>
      <color rgb="FF000000"/>
      <name val="Calibri"/>
      <family val="2"/>
      <scheme val="minor"/>
    </font>
    <font>
      <sz val="8"/>
      <color rgb="FF000000"/>
      <name val="Arial"/>
      <family val="2"/>
    </font>
    <font>
      <b/>
      <sz val="8"/>
      <color rgb="FF000000"/>
      <name val="Arial"/>
      <family val="2"/>
    </font>
    <font>
      <sz val="11"/>
      <color rgb="FF000000"/>
      <name val="Calibri"/>
      <family val="2"/>
    </font>
    <font>
      <b/>
      <sz val="9"/>
      <color rgb="FF000000"/>
      <name val="Arial"/>
      <family val="2"/>
    </font>
    <font>
      <i/>
      <sz val="8"/>
      <color rgb="FF000000"/>
      <name val="Arial"/>
      <family val="2"/>
    </font>
    <font>
      <b/>
      <sz val="14"/>
      <color rgb="FF000000"/>
      <name val="Arial"/>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8">
    <border>
      <left/>
      <right/>
      <top/>
      <bottom/>
      <diagonal/>
    </border>
    <border>
      <left/>
      <right/>
      <top/>
      <bottom style="thin">
        <color auto="1"/>
      </bottom>
      <diagonal/>
    </border>
    <border>
      <left/>
      <right/>
      <top style="thin">
        <color auto="1"/>
      </top>
      <bottom/>
      <diagonal/>
    </border>
    <border>
      <left/>
      <right/>
      <top style="thin">
        <color theme="4" tint="0.39997558519241921"/>
      </top>
      <bottom style="thin">
        <color rgb="FF000000"/>
      </bottom>
      <diagonal/>
    </border>
    <border>
      <left/>
      <right style="thin">
        <color theme="4" tint="0.39997558519241921"/>
      </right>
      <top style="thin">
        <color theme="4" tint="0.39997558519241921"/>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double">
        <color rgb="FF000000"/>
      </bottom>
      <diagonal/>
    </border>
  </borders>
  <cellStyleXfs count="5">
    <xf numFmtId="0" fontId="0" fillId="0" borderId="0"/>
    <xf numFmtId="0" fontId="1" fillId="0" borderId="0"/>
    <xf numFmtId="9" fontId="7" fillId="0" borderId="0" applyFont="0" applyFill="0" applyBorder="0" applyAlignment="0" applyProtection="0"/>
    <xf numFmtId="0" fontId="14" fillId="0" borderId="0"/>
    <xf numFmtId="9" fontId="9" fillId="0" borderId="0" applyFont="0" applyFill="0" applyBorder="0" applyAlignment="0" applyProtection="0"/>
  </cellStyleXfs>
  <cellXfs count="73">
    <xf numFmtId="0" fontId="0" fillId="0" borderId="0" xfId="0"/>
    <xf numFmtId="0" fontId="1" fillId="0" borderId="0" xfId="1"/>
    <xf numFmtId="0" fontId="2" fillId="0" borderId="1" xfId="1" applyFont="1" applyBorder="1" applyAlignment="1">
      <alignment horizontal="center" wrapText="1"/>
    </xf>
    <xf numFmtId="0" fontId="3" fillId="0" borderId="0" xfId="1" applyFont="1" applyAlignment="1">
      <alignment horizontal="left" wrapText="1"/>
    </xf>
    <xf numFmtId="0" fontId="4" fillId="0" borderId="0" xfId="1" applyFont="1" applyAlignment="1">
      <alignment horizontal="left" wrapText="1"/>
    </xf>
    <xf numFmtId="165" fontId="4" fillId="0" borderId="0" xfId="1" applyNumberFormat="1" applyFont="1" applyAlignment="1">
      <alignment horizontal="right" wrapText="1"/>
    </xf>
    <xf numFmtId="167" fontId="4" fillId="0" borderId="0" xfId="0" applyNumberFormat="1" applyFont="1" applyAlignment="1">
      <alignment horizontal="right" wrapText="1"/>
    </xf>
    <xf numFmtId="167" fontId="0" fillId="0" borderId="0" xfId="0" applyNumberFormat="1"/>
    <xf numFmtId="165" fontId="0" fillId="0" borderId="0" xfId="0" applyNumberFormat="1"/>
    <xf numFmtId="14" fontId="4" fillId="0" borderId="0" xfId="1" applyNumberFormat="1" applyFont="1" applyAlignment="1">
      <alignment horizontal="left" wrapText="1"/>
    </xf>
    <xf numFmtId="168" fontId="0" fillId="0" borderId="0" xfId="0" applyNumberFormat="1"/>
    <xf numFmtId="166" fontId="3" fillId="0" borderId="0" xfId="1" applyNumberFormat="1" applyFont="1" applyAlignment="1">
      <alignment horizontal="right" wrapText="1"/>
    </xf>
    <xf numFmtId="165" fontId="4" fillId="0" borderId="2" xfId="1" applyNumberFormat="1" applyFont="1" applyBorder="1" applyAlignment="1">
      <alignment horizontal="right" wrapText="1"/>
    </xf>
    <xf numFmtId="14" fontId="0" fillId="0" borderId="0" xfId="0" applyNumberFormat="1"/>
    <xf numFmtId="14" fontId="2" fillId="0" borderId="1" xfId="1" applyNumberFormat="1" applyFont="1" applyBorder="1" applyAlignment="1">
      <alignment horizontal="center" wrapText="1"/>
    </xf>
    <xf numFmtId="14" fontId="1" fillId="0" borderId="0" xfId="1" applyNumberFormat="1"/>
    <xf numFmtId="164" fontId="4" fillId="0" borderId="0" xfId="1" applyNumberFormat="1" applyFont="1" applyAlignment="1">
      <alignment horizontal="left" wrapText="1"/>
    </xf>
    <xf numFmtId="0" fontId="0" fillId="0" borderId="0" xfId="0" pivotButton="1"/>
    <xf numFmtId="0" fontId="0" fillId="0" borderId="0" xfId="0" applyAlignment="1">
      <alignment horizontal="left"/>
    </xf>
    <xf numFmtId="0" fontId="8" fillId="3" borderId="0" xfId="0" applyFont="1" applyFill="1"/>
    <xf numFmtId="0" fontId="8" fillId="3" borderId="0" xfId="0" applyFont="1" applyFill="1" applyAlignment="1">
      <alignment horizontal="center"/>
    </xf>
    <xf numFmtId="9" fontId="0" fillId="0" borderId="0" xfId="2" applyFont="1"/>
    <xf numFmtId="0" fontId="8" fillId="3" borderId="0" xfId="0" applyFont="1" applyFill="1" applyAlignment="1">
      <alignment wrapText="1"/>
    </xf>
    <xf numFmtId="169" fontId="10" fillId="2" borderId="3" xfId="0" applyNumberFormat="1" applyFont="1" applyFill="1" applyBorder="1" applyAlignment="1">
      <alignment horizontal="center" wrapText="1"/>
    </xf>
    <xf numFmtId="169" fontId="10" fillId="2" borderId="4" xfId="0" applyNumberFormat="1" applyFont="1" applyFill="1" applyBorder="1" applyAlignment="1">
      <alignment horizontal="center" wrapText="1"/>
    </xf>
    <xf numFmtId="0" fontId="11" fillId="0" borderId="0" xfId="0" applyFont="1"/>
    <xf numFmtId="0" fontId="9" fillId="0" borderId="0" xfId="0" applyFont="1"/>
    <xf numFmtId="0" fontId="11" fillId="0" borderId="0" xfId="0" applyFont="1" applyAlignment="1">
      <alignment horizontal="left" wrapText="1"/>
    </xf>
    <xf numFmtId="170" fontId="0" fillId="0" borderId="0" xfId="0" applyNumberFormat="1"/>
    <xf numFmtId="0" fontId="13" fillId="0" borderId="0" xfId="0" applyFont="1"/>
    <xf numFmtId="10" fontId="0" fillId="0" borderId="0" xfId="2" applyNumberFormat="1" applyFont="1"/>
    <xf numFmtId="44" fontId="9" fillId="0" borderId="0" xfId="0" applyNumberFormat="1" applyFont="1"/>
    <xf numFmtId="44" fontId="12" fillId="0" borderId="5" xfId="0" applyNumberFormat="1" applyFont="1" applyBorder="1" applyAlignment="1">
      <alignment horizontal="right" wrapText="1"/>
    </xf>
    <xf numFmtId="44" fontId="0" fillId="0" borderId="0" xfId="0" applyNumberFormat="1"/>
    <xf numFmtId="0" fontId="14" fillId="0" borderId="0" xfId="3"/>
    <xf numFmtId="0" fontId="9" fillId="0" borderId="0" xfId="3" applyFont="1"/>
    <xf numFmtId="0" fontId="11" fillId="0" borderId="0" xfId="3" applyFont="1"/>
    <xf numFmtId="10" fontId="12" fillId="0" borderId="0" xfId="4" applyNumberFormat="1" applyFont="1"/>
    <xf numFmtId="44" fontId="12" fillId="0" borderId="0" xfId="3" applyNumberFormat="1" applyFont="1"/>
    <xf numFmtId="0" fontId="15" fillId="0" borderId="0" xfId="3" applyFont="1" applyAlignment="1">
      <alignment horizontal="left" wrapText="1"/>
    </xf>
    <xf numFmtId="9" fontId="0" fillId="0" borderId="0" xfId="4" applyFont="1"/>
    <xf numFmtId="44" fontId="12" fillId="0" borderId="0" xfId="3" applyNumberFormat="1" applyFont="1" applyAlignment="1">
      <alignment horizontal="right" wrapText="1"/>
    </xf>
    <xf numFmtId="2" fontId="14" fillId="0" borderId="0" xfId="3" applyNumberFormat="1"/>
    <xf numFmtId="165" fontId="12" fillId="0" borderId="5" xfId="3" applyNumberFormat="1" applyFont="1" applyBorder="1" applyAlignment="1">
      <alignment horizontal="right" wrapText="1"/>
    </xf>
    <xf numFmtId="0" fontId="11" fillId="0" borderId="0" xfId="3" applyFont="1" applyAlignment="1">
      <alignment horizontal="left" wrapText="1"/>
    </xf>
    <xf numFmtId="2" fontId="9" fillId="0" borderId="0" xfId="3" applyNumberFormat="1" applyFont="1"/>
    <xf numFmtId="0" fontId="16" fillId="0" borderId="0" xfId="3" applyFont="1" applyAlignment="1">
      <alignment horizontal="center" wrapText="1"/>
    </xf>
    <xf numFmtId="169" fontId="10" fillId="2" borderId="4" xfId="3" applyNumberFormat="1" applyFont="1" applyFill="1" applyBorder="1" applyAlignment="1">
      <alignment horizontal="center" wrapText="1"/>
    </xf>
    <xf numFmtId="169" fontId="10" fillId="2" borderId="3" xfId="3" applyNumberFormat="1" applyFont="1" applyFill="1" applyBorder="1" applyAlignment="1">
      <alignment horizontal="center" wrapText="1"/>
    </xf>
    <xf numFmtId="10" fontId="0" fillId="0" borderId="0" xfId="4" applyNumberFormat="1" applyFont="1"/>
    <xf numFmtId="0" fontId="17" fillId="0" borderId="0" xfId="3" applyFont="1"/>
    <xf numFmtId="0" fontId="18" fillId="0" borderId="0" xfId="3" applyFont="1"/>
    <xf numFmtId="0" fontId="16" fillId="0" borderId="6" xfId="3" applyFont="1" applyBorder="1" applyAlignment="1">
      <alignment horizontal="center" wrapText="1"/>
    </xf>
    <xf numFmtId="9" fontId="20" fillId="0" borderId="0" xfId="3" applyNumberFormat="1" applyFont="1" applyAlignment="1">
      <alignment horizontal="right" wrapText="1"/>
    </xf>
    <xf numFmtId="167" fontId="19" fillId="0" borderId="0" xfId="3" applyNumberFormat="1" applyFont="1" applyAlignment="1">
      <alignment wrapText="1"/>
    </xf>
    <xf numFmtId="0" fontId="20" fillId="0" borderId="0" xfId="3" applyFont="1" applyAlignment="1">
      <alignment horizontal="left" wrapText="1"/>
    </xf>
    <xf numFmtId="167" fontId="21" fillId="0" borderId="0" xfId="3" applyNumberFormat="1" applyFont="1"/>
    <xf numFmtId="167" fontId="20" fillId="0" borderId="7" xfId="3" applyNumberFormat="1" applyFont="1" applyBorder="1" applyAlignment="1">
      <alignment horizontal="right" wrapText="1"/>
    </xf>
    <xf numFmtId="167" fontId="20" fillId="0" borderId="5" xfId="3" applyNumberFormat="1" applyFont="1" applyBorder="1" applyAlignment="1">
      <alignment horizontal="right" wrapText="1"/>
    </xf>
    <xf numFmtId="167" fontId="19" fillId="0" borderId="0" xfId="3" applyNumberFormat="1" applyFont="1" applyAlignment="1">
      <alignment horizontal="right" wrapText="1"/>
    </xf>
    <xf numFmtId="167" fontId="20" fillId="0" borderId="0" xfId="3" applyNumberFormat="1" applyFont="1" applyAlignment="1">
      <alignment horizontal="right" wrapText="1"/>
    </xf>
    <xf numFmtId="9" fontId="21" fillId="0" borderId="0" xfId="3" applyNumberFormat="1" applyFont="1"/>
    <xf numFmtId="0" fontId="22" fillId="0" borderId="6" xfId="3" applyFont="1" applyBorder="1" applyAlignment="1">
      <alignment horizontal="center" wrapText="1"/>
    </xf>
    <xf numFmtId="0" fontId="23" fillId="0" borderId="0" xfId="3" applyFont="1" applyAlignment="1">
      <alignment horizontal="left" wrapText="1"/>
    </xf>
    <xf numFmtId="0" fontId="5" fillId="0" borderId="0" xfId="1" applyFont="1" applyAlignment="1">
      <alignment horizontal="center"/>
    </xf>
    <xf numFmtId="0" fontId="1" fillId="0" borderId="0" xfId="1"/>
    <xf numFmtId="0" fontId="6" fillId="0" borderId="0" xfId="1" applyFont="1" applyAlignment="1">
      <alignment horizontal="center"/>
    </xf>
    <xf numFmtId="0" fontId="8" fillId="3" borderId="0" xfId="0" applyFont="1" applyFill="1" applyAlignment="1">
      <alignment horizontal="center"/>
    </xf>
    <xf numFmtId="0" fontId="24" fillId="0" borderId="0" xfId="3" applyFont="1" applyAlignment="1">
      <alignment horizontal="center"/>
    </xf>
    <xf numFmtId="0" fontId="14" fillId="0" borderId="0" xfId="3"/>
    <xf numFmtId="0" fontId="16" fillId="0" borderId="0" xfId="3" applyFont="1" applyAlignment="1">
      <alignment horizontal="center"/>
    </xf>
    <xf numFmtId="0" fontId="19" fillId="0" borderId="0" xfId="3" applyFont="1" applyAlignment="1">
      <alignment horizontal="center"/>
    </xf>
    <xf numFmtId="0" fontId="0" fillId="0" borderId="0" xfId="0" applyNumberFormat="1"/>
  </cellXfs>
  <cellStyles count="5">
    <cellStyle name="Normal" xfId="0" builtinId="0"/>
    <cellStyle name="Normal 2" xfId="1" xr:uid="{63B78C45-A19E-4707-985F-9162420B118C}"/>
    <cellStyle name="Normal 3" xfId="3" xr:uid="{21F12F5C-4FE1-42BA-8F8A-C23838509FF8}"/>
    <cellStyle name="Percent" xfId="2" builtinId="5"/>
    <cellStyle name="Percent 2" xfId="4" xr:uid="{831C47D4-554A-4E87-B7D2-0726866D22B1}"/>
  </cellStyles>
  <dxfs count="22">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14" formatCode="0.00%"/>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val="0"/>
        <i val="0"/>
        <strike val="0"/>
        <condense val="0"/>
        <extend val="0"/>
        <outline val="0"/>
        <shadow val="0"/>
        <u val="none"/>
        <vertAlign val="baseline"/>
        <sz val="11"/>
        <color rgb="FF000000"/>
        <name val="Arial"/>
        <family val="2"/>
        <scheme val="none"/>
      </font>
      <numFmt numFmtId="34" formatCode="_ &quot;₹&quot;\ * #,##0.00_ ;_ &quot;₹&quot;\ * \-#,##0.00_ ;_ &quot;₹&quot;\ * &quot;-&quot;??_ ;_ @_ "/>
    </dxf>
    <dxf>
      <font>
        <b/>
        <i val="0"/>
        <strike val="0"/>
        <condense val="0"/>
        <extend val="0"/>
        <outline val="0"/>
        <shadow val="0"/>
        <u val="none"/>
        <vertAlign val="baseline"/>
        <sz val="11"/>
        <color rgb="FF000000"/>
        <name val="Arial"/>
        <family val="2"/>
        <scheme val="none"/>
      </font>
      <alignment horizontal="left" vertical="bottom" textRotation="0" wrapText="1" indent="0" justifyLastLine="0" shrinkToFit="0" readingOrder="0"/>
    </dxf>
    <dxf>
      <font>
        <b/>
        <i val="0"/>
        <strike val="0"/>
        <condense val="0"/>
        <extend val="0"/>
        <outline val="0"/>
        <shadow val="0"/>
        <u val="none"/>
        <vertAlign val="baseline"/>
        <sz val="11"/>
        <color rgb="FF000000"/>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1"/>
        <color rgb="FF000000"/>
        <name val="Arial"/>
        <family val="2"/>
        <scheme val="none"/>
      </font>
    </dxf>
    <dxf>
      <font>
        <b/>
        <i val="0"/>
        <strike val="0"/>
        <condense val="0"/>
        <extend val="0"/>
        <outline val="0"/>
        <shadow val="0"/>
        <u val="none"/>
        <vertAlign val="baseline"/>
        <sz val="10"/>
        <color rgb="FF000000"/>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numFmt numFmtId="165" formatCode="#,##0.00\ _€"/>
      <alignment horizontal="righ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numFmt numFmtId="19" formatCode="dd/mm/yyyy"/>
      <alignment horizontal="left" vertical="bottom" textRotation="0" wrapText="1" indent="0" justifyLastLine="0" shrinkToFit="0" readingOrder="0"/>
    </dxf>
    <dxf>
      <font>
        <b val="0"/>
        <i val="0"/>
        <strike val="0"/>
        <condense val="0"/>
        <extend val="0"/>
        <outline val="0"/>
        <shadow val="0"/>
        <u val="none"/>
        <vertAlign val="baseline"/>
        <sz val="8"/>
        <color indexed="8"/>
        <name val="Arial"/>
        <family val="2"/>
        <scheme val="none"/>
      </font>
      <alignment horizontal="left"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9"/>
        <color indexed="8"/>
        <name val="Arial"/>
        <family val="2"/>
        <scheme val="none"/>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[Georgia Pacific Breakdown.xlsx]expenses!PivotTable1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expenses!$B$1:$B$4</c:f>
              <c:strCache>
                <c:ptCount val="1"/>
                <c:pt idx="0">
                  <c:v>Air - 2023</c:v>
                </c:pt>
              </c:strCache>
            </c:strRef>
          </c:tx>
          <c:spPr>
            <a:solidFill>
              <a:schemeClr val="accent1"/>
            </a:solidFill>
            <a:ln>
              <a:noFill/>
            </a:ln>
            <a:effectLst/>
          </c:spPr>
          <c:invertIfNegative val="0"/>
          <c:cat>
            <c:strRef>
              <c:f>expenses!$A$5:$A$8</c:f>
              <c:strCache>
                <c:ptCount val="4"/>
                <c:pt idx="0">
                  <c:v>East Coast</c:v>
                </c:pt>
                <c:pt idx="1">
                  <c:v>Northern</c:v>
                </c:pt>
                <c:pt idx="2">
                  <c:v>Southern</c:v>
                </c:pt>
                <c:pt idx="3">
                  <c:v>West Coast</c:v>
                </c:pt>
              </c:strCache>
            </c:strRef>
          </c:cat>
          <c:val>
            <c:numRef>
              <c:f>expenses!$B$5:$B$8</c:f>
              <c:numCache>
                <c:formatCode>General</c:formatCode>
                <c:ptCount val="4"/>
                <c:pt idx="0">
                  <c:v>30151.989999999998</c:v>
                </c:pt>
                <c:pt idx="1">
                  <c:v>2099.46</c:v>
                </c:pt>
                <c:pt idx="2">
                  <c:v>708.7</c:v>
                </c:pt>
                <c:pt idx="3">
                  <c:v>11920.89</c:v>
                </c:pt>
              </c:numCache>
            </c:numRef>
          </c:val>
          <c:extLst>
            <c:ext xmlns:c16="http://schemas.microsoft.com/office/drawing/2014/chart" uri="{C3380CC4-5D6E-409C-BE32-E72D297353CC}">
              <c16:uniqueId val="{00000000-7264-444D-BCC1-E78D11BB9AA0}"/>
            </c:ext>
          </c:extLst>
        </c:ser>
        <c:ser>
          <c:idx val="1"/>
          <c:order val="1"/>
          <c:tx>
            <c:strRef>
              <c:f>expenses!$C$1:$C$4</c:f>
              <c:strCache>
                <c:ptCount val="1"/>
                <c:pt idx="0">
                  <c:v>Entertainment &amp; Meals - 2023</c:v>
                </c:pt>
              </c:strCache>
            </c:strRef>
          </c:tx>
          <c:spPr>
            <a:solidFill>
              <a:schemeClr val="accent2"/>
            </a:solidFill>
            <a:ln>
              <a:noFill/>
            </a:ln>
            <a:effectLst/>
          </c:spPr>
          <c:invertIfNegative val="0"/>
          <c:cat>
            <c:strRef>
              <c:f>expenses!$A$5:$A$8</c:f>
              <c:strCache>
                <c:ptCount val="4"/>
                <c:pt idx="0">
                  <c:v>East Coast</c:v>
                </c:pt>
                <c:pt idx="1">
                  <c:v>Northern</c:v>
                </c:pt>
                <c:pt idx="2">
                  <c:v>Southern</c:v>
                </c:pt>
                <c:pt idx="3">
                  <c:v>West Coast</c:v>
                </c:pt>
              </c:strCache>
            </c:strRef>
          </c:cat>
          <c:val>
            <c:numRef>
              <c:f>expenses!$C$5:$C$8</c:f>
              <c:numCache>
                <c:formatCode>General</c:formatCode>
                <c:ptCount val="4"/>
                <c:pt idx="0">
                  <c:v>27134.05</c:v>
                </c:pt>
                <c:pt idx="1">
                  <c:v>6892.0399999999991</c:v>
                </c:pt>
                <c:pt idx="2">
                  <c:v>18008.500000000004</c:v>
                </c:pt>
                <c:pt idx="3">
                  <c:v>52733.430000000029</c:v>
                </c:pt>
              </c:numCache>
            </c:numRef>
          </c:val>
          <c:extLst>
            <c:ext xmlns:c16="http://schemas.microsoft.com/office/drawing/2014/chart" uri="{C3380CC4-5D6E-409C-BE32-E72D297353CC}">
              <c16:uniqueId val="{00000001-7264-444D-BCC1-E78D11BB9AA0}"/>
            </c:ext>
          </c:extLst>
        </c:ser>
        <c:ser>
          <c:idx val="2"/>
          <c:order val="2"/>
          <c:tx>
            <c:strRef>
              <c:f>expenses!$D$1:$D$4</c:f>
              <c:strCache>
                <c:ptCount val="1"/>
                <c:pt idx="0">
                  <c:v>Hotels - 2023</c:v>
                </c:pt>
              </c:strCache>
            </c:strRef>
          </c:tx>
          <c:spPr>
            <a:solidFill>
              <a:schemeClr val="accent3"/>
            </a:solidFill>
            <a:ln>
              <a:noFill/>
            </a:ln>
            <a:effectLst/>
          </c:spPr>
          <c:invertIfNegative val="0"/>
          <c:cat>
            <c:strRef>
              <c:f>expenses!$A$5:$A$8</c:f>
              <c:strCache>
                <c:ptCount val="4"/>
                <c:pt idx="0">
                  <c:v>East Coast</c:v>
                </c:pt>
                <c:pt idx="1">
                  <c:v>Northern</c:v>
                </c:pt>
                <c:pt idx="2">
                  <c:v>Southern</c:v>
                </c:pt>
                <c:pt idx="3">
                  <c:v>West Coast</c:v>
                </c:pt>
              </c:strCache>
            </c:strRef>
          </c:cat>
          <c:val>
            <c:numRef>
              <c:f>expenses!$D$5:$D$8</c:f>
              <c:numCache>
                <c:formatCode>General</c:formatCode>
                <c:ptCount val="4"/>
                <c:pt idx="0">
                  <c:v>1947.66</c:v>
                </c:pt>
                <c:pt idx="3">
                  <c:v>26705.52</c:v>
                </c:pt>
              </c:numCache>
            </c:numRef>
          </c:val>
          <c:extLst>
            <c:ext xmlns:c16="http://schemas.microsoft.com/office/drawing/2014/chart" uri="{C3380CC4-5D6E-409C-BE32-E72D297353CC}">
              <c16:uniqueId val="{00000002-7264-444D-BCC1-E78D11BB9AA0}"/>
            </c:ext>
          </c:extLst>
        </c:ser>
        <c:ser>
          <c:idx val="3"/>
          <c:order val="3"/>
          <c:tx>
            <c:strRef>
              <c:f>expenses!$E$1:$E$4</c:f>
              <c:strCache>
                <c:ptCount val="1"/>
                <c:pt idx="0">
                  <c:v>Transportation Expense - 2023</c:v>
                </c:pt>
              </c:strCache>
            </c:strRef>
          </c:tx>
          <c:spPr>
            <a:solidFill>
              <a:schemeClr val="accent4"/>
            </a:solidFill>
            <a:ln>
              <a:noFill/>
            </a:ln>
            <a:effectLst/>
          </c:spPr>
          <c:invertIfNegative val="0"/>
          <c:cat>
            <c:strRef>
              <c:f>expenses!$A$5:$A$8</c:f>
              <c:strCache>
                <c:ptCount val="4"/>
                <c:pt idx="0">
                  <c:v>East Coast</c:v>
                </c:pt>
                <c:pt idx="1">
                  <c:v>Northern</c:v>
                </c:pt>
                <c:pt idx="2">
                  <c:v>Southern</c:v>
                </c:pt>
                <c:pt idx="3">
                  <c:v>West Coast</c:v>
                </c:pt>
              </c:strCache>
            </c:strRef>
          </c:cat>
          <c:val>
            <c:numRef>
              <c:f>expenses!$E$5:$E$8</c:f>
              <c:numCache>
                <c:formatCode>General</c:formatCode>
                <c:ptCount val="4"/>
                <c:pt idx="0">
                  <c:v>12130.21</c:v>
                </c:pt>
                <c:pt idx="1">
                  <c:v>18816.52</c:v>
                </c:pt>
                <c:pt idx="2">
                  <c:v>3185.13</c:v>
                </c:pt>
                <c:pt idx="3">
                  <c:v>14956.380000000001</c:v>
                </c:pt>
              </c:numCache>
            </c:numRef>
          </c:val>
          <c:extLst>
            <c:ext xmlns:c16="http://schemas.microsoft.com/office/drawing/2014/chart" uri="{C3380CC4-5D6E-409C-BE32-E72D297353CC}">
              <c16:uniqueId val="{00000003-7264-444D-BCC1-E78D11BB9AA0}"/>
            </c:ext>
          </c:extLst>
        </c:ser>
        <c:dLbls>
          <c:showLegendKey val="0"/>
          <c:showVal val="0"/>
          <c:showCatName val="0"/>
          <c:showSerName val="0"/>
          <c:showPercent val="0"/>
          <c:showBubbleSize val="0"/>
        </c:dLbls>
        <c:gapWidth val="219"/>
        <c:overlap val="-27"/>
        <c:axId val="253195519"/>
        <c:axId val="145622751"/>
      </c:barChart>
      <c:catAx>
        <c:axId val="25319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2751"/>
        <c:crosses val="autoZero"/>
        <c:auto val="1"/>
        <c:lblAlgn val="ctr"/>
        <c:lblOffset val="100"/>
        <c:noMultiLvlLbl val="0"/>
      </c:catAx>
      <c:valAx>
        <c:axId val="145622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195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Profit</a:t>
            </a:r>
            <a:r>
              <a:rPr lang="en-IN" baseline="0"/>
              <a:t> and loss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4316865348520555E-2"/>
          <c:y val="9.2592592592592587E-2"/>
          <c:w val="0.84263992987402081"/>
          <c:h val="0.73577136191309422"/>
        </c:manualLayout>
      </c:layout>
      <c:barChart>
        <c:barDir val="col"/>
        <c:grouping val="clustered"/>
        <c:varyColors val="0"/>
        <c:ser>
          <c:idx val="0"/>
          <c:order val="0"/>
          <c:tx>
            <c:strRef>
              <c:f>'profit and loss'!$A$11</c:f>
              <c:strCache>
                <c:ptCount val="1"/>
                <c:pt idx="0">
                  <c:v>Total Net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'profit and loss'!$B$11:$F$11</c:f>
              <c:numCache>
                <c:formatCode>General</c:formatCode>
                <c:ptCount val="5"/>
                <c:pt idx="0">
                  <c:v>28915184.760000005</c:v>
                </c:pt>
                <c:pt idx="1">
                  <c:v>32903456.479999997</c:v>
                </c:pt>
                <c:pt idx="2">
                  <c:v>34096047.090000004</c:v>
                </c:pt>
                <c:pt idx="3">
                  <c:v>41271841.310000002</c:v>
                </c:pt>
                <c:pt idx="4">
                  <c:v>28115738.020000003</c:v>
                </c:pt>
              </c:numCache>
            </c:numRef>
          </c:val>
          <c:extLst>
            <c:ext xmlns:c16="http://schemas.microsoft.com/office/drawing/2014/chart" uri="{C3380CC4-5D6E-409C-BE32-E72D297353CC}">
              <c16:uniqueId val="{00000000-DCBE-417D-94AE-D4A6C6778008}"/>
            </c:ext>
          </c:extLst>
        </c:ser>
        <c:ser>
          <c:idx val="1"/>
          <c:order val="1"/>
          <c:tx>
            <c:strRef>
              <c:f>'profit and loss'!$A$16</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'profit and loss'!$B$16:$F$16</c:f>
              <c:numCache>
                <c:formatCode>0.00</c:formatCode>
                <c:ptCount val="5"/>
                <c:pt idx="0">
                  <c:v>27729820.807600003</c:v>
                </c:pt>
                <c:pt idx="1">
                  <c:v>31119846.884799998</c:v>
                </c:pt>
                <c:pt idx="2">
                  <c:v>32049482.850899998</c:v>
                </c:pt>
                <c:pt idx="3">
                  <c:v>38351850.443100005</c:v>
                </c:pt>
                <c:pt idx="4">
                  <c:v>27460471.570199996</c:v>
                </c:pt>
              </c:numCache>
            </c:numRef>
          </c:val>
          <c:extLst>
            <c:ext xmlns:c16="http://schemas.microsoft.com/office/drawing/2014/chart" uri="{C3380CC4-5D6E-409C-BE32-E72D297353CC}">
              <c16:uniqueId val="{00000001-DCBE-417D-94AE-D4A6C6778008}"/>
            </c:ext>
          </c:extLst>
        </c:ser>
        <c:ser>
          <c:idx val="2"/>
          <c:order val="2"/>
          <c:tx>
            <c:strRef>
              <c:f>'profit and loss'!$A$18</c:f>
              <c:strCache>
                <c:ptCount val="1"/>
                <c:pt idx="0">
                  <c:v>Net Income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2-DCBE-417D-94AE-D4A6C6778008}"/>
            </c:ext>
          </c:extLst>
        </c:ser>
        <c:dLbls>
          <c:showLegendKey val="0"/>
          <c:showVal val="0"/>
          <c:showCatName val="0"/>
          <c:showSerName val="0"/>
          <c:showPercent val="0"/>
          <c:showBubbleSize val="0"/>
        </c:dLbls>
        <c:gapWidth val="219"/>
        <c:axId val="2129988991"/>
        <c:axId val="145614111"/>
      </c:barChart>
      <c:lineChart>
        <c:grouping val="standard"/>
        <c:varyColors val="0"/>
        <c:ser>
          <c:idx val="3"/>
          <c:order val="3"/>
          <c:tx>
            <c:strRef>
              <c:f>'profit and loss'!$A$20</c:f>
              <c:strCache>
                <c:ptCount val="1"/>
                <c:pt idx="0">
                  <c:v>Net Income</c:v>
                </c:pt>
              </c:strCache>
            </c:strRef>
          </c:tx>
          <c:spPr>
            <a:ln w="31750" cap="rnd">
              <a:solidFill>
                <a:schemeClr val="accent4"/>
              </a:solidFill>
              <a:round/>
            </a:ln>
            <a:effectLst/>
          </c:spPr>
          <c:marker>
            <c:symbol val="none"/>
          </c:marker>
          <c:val>
            <c:numRef>
              <c:f>'profit and loss'!$B$20:$F$20</c:f>
              <c:numCache>
                <c:formatCode>General</c:formatCode>
                <c:ptCount val="5"/>
                <c:pt idx="0">
                  <c:v>1185363.952400005</c:v>
                </c:pt>
                <c:pt idx="1">
                  <c:v>1783609.5951999957</c:v>
                </c:pt>
                <c:pt idx="2">
                  <c:v>2046564.2391000048</c:v>
                </c:pt>
                <c:pt idx="3">
                  <c:v>2919990.8669000017</c:v>
                </c:pt>
                <c:pt idx="4">
                  <c:v>655266.44980000472</c:v>
                </c:pt>
              </c:numCache>
            </c:numRef>
          </c:val>
          <c:smooth val="0"/>
          <c:extLst>
            <c:ext xmlns:c16="http://schemas.microsoft.com/office/drawing/2014/chart" uri="{C3380CC4-5D6E-409C-BE32-E72D297353CC}">
              <c16:uniqueId val="{00000003-DCBE-417D-94AE-D4A6C6778008}"/>
            </c:ext>
          </c:extLst>
        </c:ser>
        <c:dLbls>
          <c:showLegendKey val="0"/>
          <c:showVal val="0"/>
          <c:showCatName val="0"/>
          <c:showSerName val="0"/>
          <c:showPercent val="0"/>
          <c:showBubbleSize val="0"/>
        </c:dLbls>
        <c:marker val="1"/>
        <c:smooth val="0"/>
        <c:axId val="153369263"/>
        <c:axId val="145620351"/>
      </c:lineChart>
      <c:catAx>
        <c:axId val="2129988991"/>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614111"/>
        <c:crosses val="autoZero"/>
        <c:auto val="1"/>
        <c:lblAlgn val="ctr"/>
        <c:lblOffset val="100"/>
        <c:noMultiLvlLbl val="0"/>
      </c:catAx>
      <c:valAx>
        <c:axId val="1456141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9988991"/>
        <c:crosses val="autoZero"/>
        <c:crossBetween val="between"/>
      </c:valAx>
      <c:valAx>
        <c:axId val="1456203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369263"/>
        <c:crosses val="max"/>
        <c:crossBetween val="between"/>
      </c:valAx>
      <c:catAx>
        <c:axId val="153369263"/>
        <c:scaling>
          <c:orientation val="minMax"/>
        </c:scaling>
        <c:delete val="1"/>
        <c:axPos val="b"/>
        <c:majorTickMark val="none"/>
        <c:minorTickMark val="none"/>
        <c:tickLblPos val="nextTo"/>
        <c:crossAx val="1456203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r>
              <a:rPr lang="en-IN" baseline="0"/>
              <a:t> VS 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'profit and loss'!$A$14</c:f>
              <c:strCache>
                <c:ptCount val="1"/>
                <c:pt idx="0">
                  <c:v>Total Sales, General &amp; Administrative Expenses</c:v>
                </c:pt>
              </c:strCache>
            </c:strRef>
          </c:tx>
          <c:spPr>
            <a:solidFill>
              <a:schemeClr val="accent1"/>
            </a:solidFill>
            <a:ln>
              <a:noFill/>
            </a:ln>
            <a:effectLst/>
          </c:spPr>
          <c:invertIfNegative val="0"/>
          <c:val>
            <c:numRef>
              <c:f>'profit and loss'!$B$14:$F$14</c:f>
              <c:numCache>
                <c:formatCode>0.00</c:formatCode>
                <c:ptCount val="5"/>
                <c:pt idx="0">
                  <c:v>3123010.5076000006</c:v>
                </c:pt>
                <c:pt idx="1">
                  <c:v>3363541.8648000001</c:v>
                </c:pt>
                <c:pt idx="2">
                  <c:v>3431837.5708999997</c:v>
                </c:pt>
                <c:pt idx="3">
                  <c:v>3459210.2831000006</c:v>
                </c:pt>
                <c:pt idx="4" formatCode="General">
                  <c:v>3848428.6101999995</c:v>
                </c:pt>
              </c:numCache>
            </c:numRef>
          </c:val>
          <c:extLst>
            <c:ext xmlns:c16="http://schemas.microsoft.com/office/drawing/2014/chart" uri="{C3380CC4-5D6E-409C-BE32-E72D297353CC}">
              <c16:uniqueId val="{00000000-2377-41DC-BC6D-8A052B51E66B}"/>
            </c:ext>
          </c:extLst>
        </c:ser>
        <c:ser>
          <c:idx val="1"/>
          <c:order val="1"/>
          <c:tx>
            <c:strRef>
              <c:f>'profit and loss'!$A$18</c:f>
              <c:strCache>
                <c:ptCount val="1"/>
                <c:pt idx="0">
                  <c:v>Net Income</c:v>
                </c:pt>
              </c:strCache>
            </c:strRef>
          </c:tx>
          <c:spPr>
            <a:solidFill>
              <a:schemeClr val="accent2"/>
            </a:soli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1-2377-41DC-BC6D-8A052B51E66B}"/>
            </c:ext>
          </c:extLst>
        </c:ser>
        <c:dLbls>
          <c:showLegendKey val="0"/>
          <c:showVal val="0"/>
          <c:showCatName val="0"/>
          <c:showSerName val="0"/>
          <c:showPercent val="0"/>
          <c:showBubbleSize val="0"/>
        </c:dLbls>
        <c:gapWidth val="219"/>
        <c:overlap val="-27"/>
        <c:axId val="127791343"/>
        <c:axId val="117342303"/>
      </c:barChart>
      <c:catAx>
        <c:axId val="127791343"/>
        <c:scaling>
          <c:orientation val="minMax"/>
        </c:scaling>
        <c:delete val="1"/>
        <c:axPos val="b"/>
        <c:majorTickMark val="none"/>
        <c:minorTickMark val="none"/>
        <c:tickLblPos val="nextTo"/>
        <c:crossAx val="117342303"/>
        <c:crosses val="autoZero"/>
        <c:auto val="1"/>
        <c:lblAlgn val="ctr"/>
        <c:lblOffset val="100"/>
        <c:noMultiLvlLbl val="0"/>
      </c:catAx>
      <c:valAx>
        <c:axId val="11734230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[Georgia Pacific Breakdown.xlsx]expenses!PivotTable1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t>Expenses</a:t>
            </a:r>
            <a:r>
              <a:rPr lang="en-IN" sz="1600" b="1" baseline="0"/>
              <a:t> by region</a:t>
            </a:r>
          </a:p>
        </c:rich>
      </c:tx>
      <c:layout>
        <c:manualLayout>
          <c:xMode val="edge"/>
          <c:yMode val="edge"/>
          <c:x val="0.37784017884763188"/>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expenses!$B$1:$B$4</c:f>
              <c:strCache>
                <c:ptCount val="1"/>
                <c:pt idx="0">
                  <c:v>Air - 2023</c:v>
                </c:pt>
              </c:strCache>
            </c:strRef>
          </c:tx>
          <c:spPr>
            <a:solidFill>
              <a:schemeClr val="accent1"/>
            </a:solidFill>
            <a:ln>
              <a:noFill/>
            </a:ln>
            <a:effectLst/>
          </c:spPr>
          <c:invertIfNegative val="0"/>
          <c:cat>
            <c:strRef>
              <c:f>expenses!$A$5:$A$8</c:f>
              <c:strCache>
                <c:ptCount val="4"/>
                <c:pt idx="0">
                  <c:v>East Coast</c:v>
                </c:pt>
                <c:pt idx="1">
                  <c:v>Northern</c:v>
                </c:pt>
                <c:pt idx="2">
                  <c:v>Southern</c:v>
                </c:pt>
                <c:pt idx="3">
                  <c:v>West Coast</c:v>
                </c:pt>
              </c:strCache>
            </c:strRef>
          </c:cat>
          <c:val>
            <c:numRef>
              <c:f>expenses!$B$5:$B$8</c:f>
              <c:numCache>
                <c:formatCode>General</c:formatCode>
                <c:ptCount val="4"/>
                <c:pt idx="0">
                  <c:v>30151.989999999998</c:v>
                </c:pt>
                <c:pt idx="1">
                  <c:v>2099.46</c:v>
                </c:pt>
                <c:pt idx="2">
                  <c:v>708.7</c:v>
                </c:pt>
                <c:pt idx="3">
                  <c:v>11920.89</c:v>
                </c:pt>
              </c:numCache>
            </c:numRef>
          </c:val>
          <c:extLst>
            <c:ext xmlns:c16="http://schemas.microsoft.com/office/drawing/2014/chart" uri="{C3380CC4-5D6E-409C-BE32-E72D297353CC}">
              <c16:uniqueId val="{00000000-5B69-4E8E-BB6E-DDA555D0547F}"/>
            </c:ext>
          </c:extLst>
        </c:ser>
        <c:ser>
          <c:idx val="1"/>
          <c:order val="1"/>
          <c:tx>
            <c:strRef>
              <c:f>expenses!$C$1:$C$4</c:f>
              <c:strCache>
                <c:ptCount val="1"/>
                <c:pt idx="0">
                  <c:v>Entertainment &amp; Meals - 2023</c:v>
                </c:pt>
              </c:strCache>
            </c:strRef>
          </c:tx>
          <c:spPr>
            <a:solidFill>
              <a:schemeClr val="accent2"/>
            </a:solidFill>
            <a:ln>
              <a:noFill/>
            </a:ln>
            <a:effectLst/>
          </c:spPr>
          <c:invertIfNegative val="0"/>
          <c:cat>
            <c:strRef>
              <c:f>expenses!$A$5:$A$8</c:f>
              <c:strCache>
                <c:ptCount val="4"/>
                <c:pt idx="0">
                  <c:v>East Coast</c:v>
                </c:pt>
                <c:pt idx="1">
                  <c:v>Northern</c:v>
                </c:pt>
                <c:pt idx="2">
                  <c:v>Southern</c:v>
                </c:pt>
                <c:pt idx="3">
                  <c:v>West Coast</c:v>
                </c:pt>
              </c:strCache>
            </c:strRef>
          </c:cat>
          <c:val>
            <c:numRef>
              <c:f>expenses!$C$5:$C$8</c:f>
              <c:numCache>
                <c:formatCode>General</c:formatCode>
                <c:ptCount val="4"/>
                <c:pt idx="0">
                  <c:v>27134.05</c:v>
                </c:pt>
                <c:pt idx="1">
                  <c:v>6892.0399999999991</c:v>
                </c:pt>
                <c:pt idx="2">
                  <c:v>18008.500000000004</c:v>
                </c:pt>
                <c:pt idx="3">
                  <c:v>52733.430000000029</c:v>
                </c:pt>
              </c:numCache>
            </c:numRef>
          </c:val>
          <c:extLst>
            <c:ext xmlns:c16="http://schemas.microsoft.com/office/drawing/2014/chart" uri="{C3380CC4-5D6E-409C-BE32-E72D297353CC}">
              <c16:uniqueId val="{00000001-5B69-4E8E-BB6E-DDA555D0547F}"/>
            </c:ext>
          </c:extLst>
        </c:ser>
        <c:ser>
          <c:idx val="2"/>
          <c:order val="2"/>
          <c:tx>
            <c:strRef>
              <c:f>expenses!$D$1:$D$4</c:f>
              <c:strCache>
                <c:ptCount val="1"/>
                <c:pt idx="0">
                  <c:v>Hotels - 2023</c:v>
                </c:pt>
              </c:strCache>
            </c:strRef>
          </c:tx>
          <c:spPr>
            <a:solidFill>
              <a:schemeClr val="accent3"/>
            </a:solidFill>
            <a:ln>
              <a:noFill/>
            </a:ln>
            <a:effectLst/>
          </c:spPr>
          <c:invertIfNegative val="0"/>
          <c:cat>
            <c:strRef>
              <c:f>expenses!$A$5:$A$8</c:f>
              <c:strCache>
                <c:ptCount val="4"/>
                <c:pt idx="0">
                  <c:v>East Coast</c:v>
                </c:pt>
                <c:pt idx="1">
                  <c:v>Northern</c:v>
                </c:pt>
                <c:pt idx="2">
                  <c:v>Southern</c:v>
                </c:pt>
                <c:pt idx="3">
                  <c:v>West Coast</c:v>
                </c:pt>
              </c:strCache>
            </c:strRef>
          </c:cat>
          <c:val>
            <c:numRef>
              <c:f>expenses!$D$5:$D$8</c:f>
              <c:numCache>
                <c:formatCode>General</c:formatCode>
                <c:ptCount val="4"/>
                <c:pt idx="0">
                  <c:v>1947.66</c:v>
                </c:pt>
                <c:pt idx="3">
                  <c:v>26705.52</c:v>
                </c:pt>
              </c:numCache>
            </c:numRef>
          </c:val>
          <c:extLst>
            <c:ext xmlns:c16="http://schemas.microsoft.com/office/drawing/2014/chart" uri="{C3380CC4-5D6E-409C-BE32-E72D297353CC}">
              <c16:uniqueId val="{00000002-5B69-4E8E-BB6E-DDA555D0547F}"/>
            </c:ext>
          </c:extLst>
        </c:ser>
        <c:ser>
          <c:idx val="3"/>
          <c:order val="3"/>
          <c:tx>
            <c:strRef>
              <c:f>expenses!$E$1:$E$4</c:f>
              <c:strCache>
                <c:ptCount val="1"/>
                <c:pt idx="0">
                  <c:v>Transportation Expense - 2023</c:v>
                </c:pt>
              </c:strCache>
            </c:strRef>
          </c:tx>
          <c:spPr>
            <a:solidFill>
              <a:schemeClr val="accent4"/>
            </a:solidFill>
            <a:ln>
              <a:noFill/>
            </a:ln>
            <a:effectLst/>
          </c:spPr>
          <c:invertIfNegative val="0"/>
          <c:cat>
            <c:strRef>
              <c:f>expenses!$A$5:$A$8</c:f>
              <c:strCache>
                <c:ptCount val="4"/>
                <c:pt idx="0">
                  <c:v>East Coast</c:v>
                </c:pt>
                <c:pt idx="1">
                  <c:v>Northern</c:v>
                </c:pt>
                <c:pt idx="2">
                  <c:v>Southern</c:v>
                </c:pt>
                <c:pt idx="3">
                  <c:v>West Coast</c:v>
                </c:pt>
              </c:strCache>
            </c:strRef>
          </c:cat>
          <c:val>
            <c:numRef>
              <c:f>expenses!$E$5:$E$8</c:f>
              <c:numCache>
                <c:formatCode>General</c:formatCode>
                <c:ptCount val="4"/>
                <c:pt idx="0">
                  <c:v>12130.21</c:v>
                </c:pt>
                <c:pt idx="1">
                  <c:v>18816.52</c:v>
                </c:pt>
                <c:pt idx="2">
                  <c:v>3185.13</c:v>
                </c:pt>
                <c:pt idx="3">
                  <c:v>14956.380000000001</c:v>
                </c:pt>
              </c:numCache>
            </c:numRef>
          </c:val>
          <c:extLst>
            <c:ext xmlns:c16="http://schemas.microsoft.com/office/drawing/2014/chart" uri="{C3380CC4-5D6E-409C-BE32-E72D297353CC}">
              <c16:uniqueId val="{00000003-5B69-4E8E-BB6E-DDA555D0547F}"/>
            </c:ext>
          </c:extLst>
        </c:ser>
        <c:dLbls>
          <c:showLegendKey val="0"/>
          <c:showVal val="0"/>
          <c:showCatName val="0"/>
          <c:showSerName val="0"/>
          <c:showPercent val="0"/>
          <c:showBubbleSize val="0"/>
        </c:dLbls>
        <c:gapWidth val="219"/>
        <c:overlap val="-27"/>
        <c:axId val="253195519"/>
        <c:axId val="145622751"/>
      </c:barChart>
      <c:catAx>
        <c:axId val="25319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22751"/>
        <c:crosses val="autoZero"/>
        <c:auto val="1"/>
        <c:lblAlgn val="ctr"/>
        <c:lblOffset val="100"/>
        <c:noMultiLvlLbl val="0"/>
      </c:catAx>
      <c:valAx>
        <c:axId val="1456227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31955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Sheet4!$A$3</c:f>
              <c:strCache>
                <c:ptCount val="1"/>
                <c:pt idx="0">
                  <c:v>East Coast</c:v>
                </c:pt>
              </c:strCache>
            </c:strRef>
          </c:tx>
          <c:spPr>
            <a:solidFill>
              <a:schemeClr val="accent1"/>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Sheet4!$B$3:$I$3</c:f>
              <c:numCache>
                <c:formatCode>General</c:formatCode>
                <c:ptCount val="8"/>
                <c:pt idx="0">
                  <c:v>1604.02</c:v>
                </c:pt>
                <c:pt idx="1">
                  <c:v>30151.989999999998</c:v>
                </c:pt>
                <c:pt idx="2">
                  <c:v>13389.62</c:v>
                </c:pt>
                <c:pt idx="3">
                  <c:v>27134.05</c:v>
                </c:pt>
                <c:pt idx="5">
                  <c:v>1947.66</c:v>
                </c:pt>
                <c:pt idx="6">
                  <c:v>7136.23</c:v>
                </c:pt>
                <c:pt idx="7">
                  <c:v>12130.210000000001</c:v>
                </c:pt>
              </c:numCache>
            </c:numRef>
          </c:val>
          <c:extLst>
            <c:ext xmlns:c16="http://schemas.microsoft.com/office/drawing/2014/chart" uri="{C3380CC4-5D6E-409C-BE32-E72D297353CC}">
              <c16:uniqueId val="{00000000-5873-490C-B0B6-6E0BD571B2F5}"/>
            </c:ext>
          </c:extLst>
        </c:ser>
        <c:ser>
          <c:idx val="1"/>
          <c:order val="1"/>
          <c:tx>
            <c:strRef>
              <c:f>Sheet4!$A$4</c:f>
              <c:strCache>
                <c:ptCount val="1"/>
                <c:pt idx="0">
                  <c:v>Northern</c:v>
                </c:pt>
              </c:strCache>
            </c:strRef>
          </c:tx>
          <c:spPr>
            <a:solidFill>
              <a:schemeClr val="accent2"/>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Sheet4!$B$4:$I$4</c:f>
              <c:numCache>
                <c:formatCode>General</c:formatCode>
                <c:ptCount val="8"/>
                <c:pt idx="0">
                  <c:v>4874.6000000000004</c:v>
                </c:pt>
                <c:pt idx="1">
                  <c:v>2099.46</c:v>
                </c:pt>
                <c:pt idx="2">
                  <c:v>3446.02</c:v>
                </c:pt>
                <c:pt idx="3">
                  <c:v>6892.0399999999991</c:v>
                </c:pt>
                <c:pt idx="4">
                  <c:v>10788.81</c:v>
                </c:pt>
                <c:pt idx="6">
                  <c:v>34431.879999999997</c:v>
                </c:pt>
                <c:pt idx="7">
                  <c:v>18816.520000000004</c:v>
                </c:pt>
              </c:numCache>
            </c:numRef>
          </c:val>
          <c:extLst>
            <c:ext xmlns:c16="http://schemas.microsoft.com/office/drawing/2014/chart" uri="{C3380CC4-5D6E-409C-BE32-E72D297353CC}">
              <c16:uniqueId val="{00000001-5873-490C-B0B6-6E0BD571B2F5}"/>
            </c:ext>
          </c:extLst>
        </c:ser>
        <c:ser>
          <c:idx val="2"/>
          <c:order val="2"/>
          <c:tx>
            <c:strRef>
              <c:f>Sheet4!$A$5</c:f>
              <c:strCache>
                <c:ptCount val="1"/>
                <c:pt idx="0">
                  <c:v>Southern</c:v>
                </c:pt>
              </c:strCache>
            </c:strRef>
          </c:tx>
          <c:spPr>
            <a:solidFill>
              <a:schemeClr val="accent3"/>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Sheet4!$B$5:$I$5</c:f>
              <c:numCache>
                <c:formatCode>General</c:formatCode>
                <c:ptCount val="8"/>
                <c:pt idx="1">
                  <c:v>708.7</c:v>
                </c:pt>
                <c:pt idx="2">
                  <c:v>8874.5</c:v>
                </c:pt>
                <c:pt idx="3">
                  <c:v>18008.500000000004</c:v>
                </c:pt>
                <c:pt idx="4">
                  <c:v>1866.37</c:v>
                </c:pt>
                <c:pt idx="6">
                  <c:v>4538.5800000000008</c:v>
                </c:pt>
                <c:pt idx="7">
                  <c:v>3185.1299999999997</c:v>
                </c:pt>
              </c:numCache>
            </c:numRef>
          </c:val>
          <c:extLst>
            <c:ext xmlns:c16="http://schemas.microsoft.com/office/drawing/2014/chart" uri="{C3380CC4-5D6E-409C-BE32-E72D297353CC}">
              <c16:uniqueId val="{00000002-5873-490C-B0B6-6E0BD571B2F5}"/>
            </c:ext>
          </c:extLst>
        </c:ser>
        <c:ser>
          <c:idx val="3"/>
          <c:order val="3"/>
          <c:tx>
            <c:strRef>
              <c:f>Sheet4!$A$6</c:f>
              <c:strCache>
                <c:ptCount val="1"/>
                <c:pt idx="0">
                  <c:v>West Coast</c:v>
                </c:pt>
              </c:strCache>
            </c:strRef>
          </c:tx>
          <c:spPr>
            <a:solidFill>
              <a:schemeClr val="accent4"/>
            </a:solidFill>
            <a:ln>
              <a:noFill/>
            </a:ln>
            <a:effectLst/>
          </c:spPr>
          <c:invertIfNegative val="0"/>
          <c:cat>
            <c:strRef>
              <c:extLst>
                <c:ext xmlns:c15="http://schemas.microsoft.com/office/drawing/2012/chart" uri="{02D57815-91ED-43cb-92C2-25804820EDAC}">
                  <c15:fullRef>
                    <c15:sqref>Sheet4!$B$1:$I$2</c15:sqref>
                  </c15:fullRef>
                  <c15:levelRef>
                    <c15:sqref>Sheet4!$B$1:$I$1</c15:sqref>
                  </c15:levelRef>
                </c:ext>
              </c:extLst>
              <c:f>Sheet4!$B$1:$I$1</c:f>
              <c:strCache>
                <c:ptCount val="8"/>
                <c:pt idx="0">
                  <c:v>Air</c:v>
                </c:pt>
                <c:pt idx="2">
                  <c:v>Entertainment &amp; Meals</c:v>
                </c:pt>
                <c:pt idx="4">
                  <c:v>Hotels</c:v>
                </c:pt>
                <c:pt idx="6">
                  <c:v>Transportation Expense</c:v>
                </c:pt>
              </c:strCache>
            </c:strRef>
          </c:cat>
          <c:val>
            <c:numRef>
              <c:f>Sheet4!$B$6:$I$6</c:f>
              <c:numCache>
                <c:formatCode>General</c:formatCode>
                <c:ptCount val="8"/>
                <c:pt idx="0">
                  <c:v>1209.5899999999999</c:v>
                </c:pt>
                <c:pt idx="1">
                  <c:v>11920.89</c:v>
                </c:pt>
                <c:pt idx="2">
                  <c:v>15148.300000000001</c:v>
                </c:pt>
                <c:pt idx="3">
                  <c:v>52733.430000000029</c:v>
                </c:pt>
                <c:pt idx="4">
                  <c:v>3102.66</c:v>
                </c:pt>
                <c:pt idx="5">
                  <c:v>26705.52</c:v>
                </c:pt>
                <c:pt idx="6">
                  <c:v>3072.2</c:v>
                </c:pt>
                <c:pt idx="7">
                  <c:v>14956.38</c:v>
                </c:pt>
              </c:numCache>
            </c:numRef>
          </c:val>
          <c:extLst>
            <c:ext xmlns:c16="http://schemas.microsoft.com/office/drawing/2014/chart" uri="{C3380CC4-5D6E-409C-BE32-E72D297353CC}">
              <c16:uniqueId val="{00000003-5873-490C-B0B6-6E0BD571B2F5}"/>
            </c:ext>
          </c:extLst>
        </c:ser>
        <c:dLbls>
          <c:showLegendKey val="0"/>
          <c:showVal val="0"/>
          <c:showCatName val="0"/>
          <c:showSerName val="0"/>
          <c:showPercent val="0"/>
          <c:showBubbleSize val="0"/>
        </c:dLbls>
        <c:gapWidth val="219"/>
        <c:overlap val="-27"/>
        <c:axId val="127790879"/>
        <c:axId val="145630911"/>
      </c:barChart>
      <c:catAx>
        <c:axId val="127790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630911"/>
        <c:crosses val="autoZero"/>
        <c:auto val="1"/>
        <c:lblAlgn val="ctr"/>
        <c:lblOffset val="100"/>
        <c:noMultiLvlLbl val="0"/>
      </c:catAx>
      <c:valAx>
        <c:axId val="14563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0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r>
              <a:rPr lang="en-IN" baseline="0"/>
              <a:t> VS Net Income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'profit and loss'!$A$14</c:f>
              <c:strCache>
                <c:ptCount val="1"/>
                <c:pt idx="0">
                  <c:v>Total Sales, General &amp; Administrative Expenses</c:v>
                </c:pt>
              </c:strCache>
            </c:strRef>
          </c:tx>
          <c:spPr>
            <a:solidFill>
              <a:schemeClr val="accent1"/>
            </a:solidFill>
            <a:ln>
              <a:noFill/>
            </a:ln>
            <a:effectLst/>
          </c:spPr>
          <c:invertIfNegative val="0"/>
          <c:val>
            <c:numRef>
              <c:f>'profit and loss'!$B$14:$F$14</c:f>
              <c:numCache>
                <c:formatCode>0.00</c:formatCode>
                <c:ptCount val="5"/>
                <c:pt idx="0">
                  <c:v>3123010.5076000006</c:v>
                </c:pt>
                <c:pt idx="1">
                  <c:v>3363541.8648000001</c:v>
                </c:pt>
                <c:pt idx="2">
                  <c:v>3431837.5708999997</c:v>
                </c:pt>
                <c:pt idx="3">
                  <c:v>3459210.2831000006</c:v>
                </c:pt>
                <c:pt idx="4" formatCode="General">
                  <c:v>3848428.6101999995</c:v>
                </c:pt>
              </c:numCache>
            </c:numRef>
          </c:val>
          <c:extLst>
            <c:ext xmlns:c16="http://schemas.microsoft.com/office/drawing/2014/chart" uri="{C3380CC4-5D6E-409C-BE32-E72D297353CC}">
              <c16:uniqueId val="{00000000-D6C8-46D6-BC4B-8484BE919A82}"/>
            </c:ext>
          </c:extLst>
        </c:ser>
        <c:ser>
          <c:idx val="1"/>
          <c:order val="1"/>
          <c:tx>
            <c:strRef>
              <c:f>'profit and loss'!$A$18</c:f>
              <c:strCache>
                <c:ptCount val="1"/>
                <c:pt idx="0">
                  <c:v>Net Income</c:v>
                </c:pt>
              </c:strCache>
            </c:strRef>
          </c:tx>
          <c:spPr>
            <a:solidFill>
              <a:schemeClr val="accent2"/>
            </a:soli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1-D6C8-46D6-BC4B-8484BE919A82}"/>
            </c:ext>
          </c:extLst>
        </c:ser>
        <c:dLbls>
          <c:showLegendKey val="0"/>
          <c:showVal val="0"/>
          <c:showCatName val="0"/>
          <c:showSerName val="0"/>
          <c:showPercent val="0"/>
          <c:showBubbleSize val="0"/>
        </c:dLbls>
        <c:gapWidth val="219"/>
        <c:overlap val="-27"/>
        <c:axId val="127791343"/>
        <c:axId val="117342303"/>
      </c:barChart>
      <c:catAx>
        <c:axId val="127791343"/>
        <c:scaling>
          <c:orientation val="minMax"/>
        </c:scaling>
        <c:delete val="1"/>
        <c:axPos val="b"/>
        <c:majorTickMark val="none"/>
        <c:minorTickMark val="none"/>
        <c:tickLblPos val="nextTo"/>
        <c:crossAx val="117342303"/>
        <c:crosses val="autoZero"/>
        <c:auto val="1"/>
        <c:lblAlgn val="ctr"/>
        <c:lblOffset val="100"/>
        <c:noMultiLvlLbl val="0"/>
      </c:catAx>
      <c:valAx>
        <c:axId val="117342303"/>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9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'profit and loss'!$A$11</c:f>
              <c:strCache>
                <c:ptCount val="1"/>
                <c:pt idx="0">
                  <c:v>Total Net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'profit and loss'!$B$11:$F$11</c:f>
              <c:numCache>
                <c:formatCode>General</c:formatCode>
                <c:ptCount val="5"/>
                <c:pt idx="0">
                  <c:v>28915184.760000005</c:v>
                </c:pt>
                <c:pt idx="1">
                  <c:v>32903456.479999997</c:v>
                </c:pt>
                <c:pt idx="2">
                  <c:v>34096047.090000004</c:v>
                </c:pt>
                <c:pt idx="3">
                  <c:v>41271841.310000002</c:v>
                </c:pt>
                <c:pt idx="4">
                  <c:v>28115738.020000003</c:v>
                </c:pt>
              </c:numCache>
            </c:numRef>
          </c:val>
          <c:extLst>
            <c:ext xmlns:c16="http://schemas.microsoft.com/office/drawing/2014/chart" uri="{C3380CC4-5D6E-409C-BE32-E72D297353CC}">
              <c16:uniqueId val="{00000000-EC56-4F80-9C59-C6E69A196BE3}"/>
            </c:ext>
          </c:extLst>
        </c:ser>
        <c:ser>
          <c:idx val="1"/>
          <c:order val="1"/>
          <c:tx>
            <c:strRef>
              <c:f>'profit and loss'!$A$16</c:f>
              <c:strCache>
                <c:ptCount val="1"/>
                <c:pt idx="0">
                  <c:v>Total Expenses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'profit and loss'!$B$16:$F$16</c:f>
              <c:numCache>
                <c:formatCode>0.00</c:formatCode>
                <c:ptCount val="5"/>
                <c:pt idx="0">
                  <c:v>27729820.807600003</c:v>
                </c:pt>
                <c:pt idx="1">
                  <c:v>31119846.884799998</c:v>
                </c:pt>
                <c:pt idx="2">
                  <c:v>32049482.850899998</c:v>
                </c:pt>
                <c:pt idx="3">
                  <c:v>38351850.443100005</c:v>
                </c:pt>
                <c:pt idx="4">
                  <c:v>27460471.570199996</c:v>
                </c:pt>
              </c:numCache>
            </c:numRef>
          </c:val>
          <c:extLst>
            <c:ext xmlns:c16="http://schemas.microsoft.com/office/drawing/2014/chart" uri="{C3380CC4-5D6E-409C-BE32-E72D297353CC}">
              <c16:uniqueId val="{00000001-EC56-4F80-9C59-C6E69A196BE3}"/>
            </c:ext>
          </c:extLst>
        </c:ser>
        <c:ser>
          <c:idx val="2"/>
          <c:order val="2"/>
          <c:tx>
            <c:strRef>
              <c:f>'profit and loss'!$A$18</c:f>
              <c:strCache>
                <c:ptCount val="1"/>
                <c:pt idx="0">
                  <c:v>Net Income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'profit and loss'!$B$18:$F$18</c:f>
              <c:numCache>
                <c:formatCode>General</c:formatCode>
                <c:ptCount val="5"/>
                <c:pt idx="0">
                  <c:v>1185363.952400005</c:v>
                </c:pt>
                <c:pt idx="1">
                  <c:v>1783609.5951999957</c:v>
                </c:pt>
                <c:pt idx="2">
                  <c:v>2046564.2391000048</c:v>
                </c:pt>
                <c:pt idx="3">
                  <c:v>2919990.8669000017</c:v>
                </c:pt>
                <c:pt idx="4">
                  <c:v>655266.44980000472</c:v>
                </c:pt>
              </c:numCache>
            </c:numRef>
          </c:val>
          <c:extLst>
            <c:ext xmlns:c16="http://schemas.microsoft.com/office/drawing/2014/chart" uri="{C3380CC4-5D6E-409C-BE32-E72D297353CC}">
              <c16:uniqueId val="{00000002-EC56-4F80-9C59-C6E69A196BE3}"/>
            </c:ext>
          </c:extLst>
        </c:ser>
        <c:dLbls>
          <c:showLegendKey val="0"/>
          <c:showVal val="0"/>
          <c:showCatName val="0"/>
          <c:showSerName val="0"/>
          <c:showPercent val="0"/>
          <c:showBubbleSize val="0"/>
        </c:dLbls>
        <c:gapWidth val="219"/>
        <c:axId val="2129988991"/>
        <c:axId val="145614111"/>
      </c:barChart>
      <c:lineChart>
        <c:grouping val="standard"/>
        <c:varyColors val="0"/>
        <c:ser>
          <c:idx val="3"/>
          <c:order val="3"/>
          <c:tx>
            <c:strRef>
              <c:f>'profit and loss'!$A$20</c:f>
              <c:strCache>
                <c:ptCount val="1"/>
                <c:pt idx="0">
                  <c:v>Net Income</c:v>
                </c:pt>
              </c:strCache>
            </c:strRef>
          </c:tx>
          <c:spPr>
            <a:ln w="31750" cap="rnd">
              <a:solidFill>
                <a:schemeClr val="accent4"/>
              </a:solidFill>
              <a:round/>
            </a:ln>
            <a:effectLst/>
          </c:spPr>
          <c:marker>
            <c:symbol val="none"/>
          </c:marker>
          <c:val>
            <c:numRef>
              <c:f>'profit and loss'!$B$20:$F$20</c:f>
              <c:numCache>
                <c:formatCode>General</c:formatCode>
                <c:ptCount val="5"/>
                <c:pt idx="0">
                  <c:v>1185363.952400005</c:v>
                </c:pt>
                <c:pt idx="1">
                  <c:v>1783609.5951999957</c:v>
                </c:pt>
                <c:pt idx="2">
                  <c:v>2046564.2391000048</c:v>
                </c:pt>
                <c:pt idx="3">
                  <c:v>2919990.8669000017</c:v>
                </c:pt>
                <c:pt idx="4">
                  <c:v>655266.44980000472</c:v>
                </c:pt>
              </c:numCache>
            </c:numRef>
          </c:val>
          <c:smooth val="0"/>
          <c:extLst>
            <c:ext xmlns:c16="http://schemas.microsoft.com/office/drawing/2014/chart" uri="{C3380CC4-5D6E-409C-BE32-E72D297353CC}">
              <c16:uniqueId val="{00000003-EC56-4F80-9C59-C6E69A196BE3}"/>
            </c:ext>
          </c:extLst>
        </c:ser>
        <c:dLbls>
          <c:showLegendKey val="0"/>
          <c:showVal val="0"/>
          <c:showCatName val="0"/>
          <c:showSerName val="0"/>
          <c:showPercent val="0"/>
          <c:showBubbleSize val="0"/>
        </c:dLbls>
        <c:marker val="1"/>
        <c:smooth val="0"/>
        <c:axId val="153369263"/>
        <c:axId val="145620351"/>
      </c:lineChart>
      <c:catAx>
        <c:axId val="2129988991"/>
        <c:scaling>
          <c:orientation val="minMax"/>
        </c:scaling>
        <c:delete val="0"/>
        <c:axPos val="b"/>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5614111"/>
        <c:crosses val="autoZero"/>
        <c:auto val="1"/>
        <c:lblAlgn val="ctr"/>
        <c:lblOffset val="100"/>
        <c:noMultiLvlLbl val="0"/>
      </c:catAx>
      <c:valAx>
        <c:axId val="1456141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29988991"/>
        <c:crosses val="autoZero"/>
        <c:crossBetween val="between"/>
      </c:valAx>
      <c:valAx>
        <c:axId val="1456203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3369263"/>
        <c:crosses val="max"/>
        <c:crossBetween val="between"/>
      </c:valAx>
      <c:catAx>
        <c:axId val="153369263"/>
        <c:scaling>
          <c:orientation val="minMax"/>
        </c:scaling>
        <c:delete val="1"/>
        <c:axPos val="b"/>
        <c:majorTickMark val="none"/>
        <c:minorTickMark val="none"/>
        <c:tickLblPos val="nextTo"/>
        <c:crossAx val="1456203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Drop" dropStyle="combo" dx="26" fmlaLink="$A$27" fmlaRange="$A$17:$A$21" noThreeD="1" sel="3" val="0"/>
</file>

<file path=xl/ctrlProps/ctrlProp2.xml><?xml version="1.0" encoding="utf-8"?>
<formControlPr xmlns="http://schemas.microsoft.com/office/spreadsheetml/2009/9/main" objectType="Drop" dropStyle="combo" dx="26" fmlaLink="'combo box'!$A$27" fmlaRange="'combo box'!$A$17:$A$21" noThreeD="1" sel="3"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6</xdr:col>
      <xdr:colOff>274320</xdr:colOff>
      <xdr:row>2</xdr:row>
      <xdr:rowOff>38101</xdr:rowOff>
    </xdr:from>
    <xdr:to>
      <xdr:col>9</xdr:col>
      <xdr:colOff>350520</xdr:colOff>
      <xdr:row>6</xdr:row>
      <xdr:rowOff>15240</xdr:rowOff>
    </xdr:to>
    <mc:AlternateContent xmlns:mc="http://schemas.openxmlformats.org/markup-compatibility/2006" xmlns:a14="http://schemas.microsoft.com/office/drawing/2010/main">
      <mc:Choice Requires="a14">
        <xdr:graphicFrame macro="">
          <xdr:nvGraphicFramePr>
            <xdr:cNvPr id="10" name="Quarters (Date)">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microsoft.com/office/drawing/2010/slicer">
              <sle:slicer xmlns:sle="http://schemas.microsoft.com/office/drawing/2010/slicer" name="Quarters (Date)"/>
            </a:graphicData>
          </a:graphic>
        </xdr:graphicFrame>
      </mc:Choice>
      <mc:Fallback xmlns="">
        <xdr:sp macro="" textlink="">
          <xdr:nvSpPr>
            <xdr:cNvPr id="0" name=""/>
            <xdr:cNvSpPr>
              <a:spLocks noTextEdit="1"/>
            </xdr:cNvSpPr>
          </xdr:nvSpPr>
          <xdr:spPr>
            <a:xfrm>
              <a:off x="6697980" y="403861"/>
              <a:ext cx="2887980" cy="708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1249680</xdr:colOff>
      <xdr:row>9</xdr:row>
      <xdr:rowOff>68580</xdr:rowOff>
    </xdr:from>
    <xdr:to>
      <xdr:col>9</xdr:col>
      <xdr:colOff>342900</xdr:colOff>
      <xdr:row>24</xdr:row>
      <xdr:rowOff>68580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426720</xdr:colOff>
      <xdr:row>9</xdr:row>
      <xdr:rowOff>38101</xdr:rowOff>
    </xdr:from>
    <xdr:to>
      <xdr:col>2</xdr:col>
      <xdr:colOff>198120</xdr:colOff>
      <xdr:row>11</xdr:row>
      <xdr:rowOff>121920</xdr:rowOff>
    </xdr:to>
    <mc:AlternateContent xmlns:mc="http://schemas.openxmlformats.org/markup-compatibility/2006" xmlns:a14="http://schemas.microsoft.com/office/drawing/2010/main">
      <mc:Choice Requires="a14">
        <xdr:graphicFrame macro="">
          <xdr:nvGraphicFramePr>
            <xdr:cNvPr id="12" name="Years (Date)">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microsoft.com/office/drawing/2010/slicer">
              <sle:slicer xmlns:sle="http://schemas.microsoft.com/office/drawing/2010/slicer" name="Years (Date)"/>
            </a:graphicData>
          </a:graphic>
        </xdr:graphicFrame>
      </mc:Choice>
      <mc:Fallback xmlns="">
        <xdr:sp macro="" textlink="">
          <xdr:nvSpPr>
            <xdr:cNvPr id="0" name=""/>
            <xdr:cNvSpPr>
              <a:spLocks noTextEdit="1"/>
            </xdr:cNvSpPr>
          </xdr:nvSpPr>
          <xdr:spPr>
            <a:xfrm>
              <a:off x="426720" y="1684021"/>
              <a:ext cx="1828800" cy="449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15240</xdr:colOff>
          <xdr:row>13</xdr:row>
          <xdr:rowOff>30480</xdr:rowOff>
        </xdr:from>
        <xdr:to>
          <xdr:col>2</xdr:col>
          <xdr:colOff>106680</xdr:colOff>
          <xdr:row>14</xdr:row>
          <xdr:rowOff>114300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4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7620</xdr:colOff>
      <xdr:row>0</xdr:row>
      <xdr:rowOff>0</xdr:rowOff>
    </xdr:from>
    <xdr:to>
      <xdr:col>26</xdr:col>
      <xdr:colOff>129540</xdr:colOff>
      <xdr:row>7</xdr:row>
      <xdr:rowOff>144780</xdr:rowOff>
    </xdr:to>
    <xdr:sp macro="" textlink="">
      <xdr:nvSpPr>
        <xdr:cNvPr id="5" name="Rectangle 4">
          <a:extLst>
            <a:ext uri="{FF2B5EF4-FFF2-40B4-BE49-F238E27FC236}">
              <a16:creationId xmlns:a16="http://schemas.microsoft.com/office/drawing/2014/main" id="{00000000-0008-0000-0500-000005000000}"/>
            </a:ext>
          </a:extLst>
        </xdr:cNvPr>
        <xdr:cNvSpPr/>
      </xdr:nvSpPr>
      <xdr:spPr>
        <a:xfrm>
          <a:off x="7620" y="0"/>
          <a:ext cx="15971520" cy="1424940"/>
        </a:xfrm>
        <a:prstGeom prst="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ln>
              <a:noFill/>
            </a:ln>
            <a:noFill/>
          </a:endParaRPr>
        </a:p>
      </xdr:txBody>
    </xdr:sp>
    <xdr:clientData/>
  </xdr:twoCellAnchor>
  <xdr:twoCellAnchor>
    <xdr:from>
      <xdr:col>2</xdr:col>
      <xdr:colOff>30480</xdr:colOff>
      <xdr:row>0</xdr:row>
      <xdr:rowOff>160020</xdr:rowOff>
    </xdr:from>
    <xdr:to>
      <xdr:col>3</xdr:col>
      <xdr:colOff>548640</xdr:colOff>
      <xdr:row>2</xdr:row>
      <xdr:rowOff>106680</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1249680" y="160020"/>
          <a:ext cx="1127760" cy="312420"/>
        </a:xfrm>
        <a:prstGeom prst="rect">
          <a:avLst/>
        </a:prstGeom>
        <a:solidFill>
          <a:schemeClr val="accent1"/>
        </a:solidFill>
        <a:ln>
          <a:noFill/>
        </a:ln>
      </xdr:spPr>
      <xdr:style>
        <a:lnRef idx="0">
          <a:scrgbClr r="0" g="0" b="0"/>
        </a:lnRef>
        <a:fillRef idx="0">
          <a:scrgbClr r="0" g="0" b="0"/>
        </a:fillRef>
        <a:effectRef idx="0">
          <a:scrgbClr r="0" g="0" b="0"/>
        </a:effectRef>
        <a:fontRef idx="minor">
          <a:schemeClr val="lt1"/>
        </a:fontRef>
      </xdr:style>
      <xdr:txBody>
        <a:bodyPr vertOverflow="clip" horzOverflow="clip" wrap="square" rtlCol="0" anchor="t"/>
        <a:lstStyle/>
        <a:p>
          <a:r>
            <a:rPr lang="en-IN" sz="1600"/>
            <a:t>Quaters:</a:t>
          </a:r>
        </a:p>
      </xdr:txBody>
    </xdr:sp>
    <xdr:clientData/>
  </xdr:twoCellAnchor>
  <mc:AlternateContent xmlns:mc="http://schemas.openxmlformats.org/markup-compatibility/2006">
    <mc:Choice xmlns:a14="http://schemas.microsoft.com/office/drawing/2010/main" Requires="a14">
      <xdr:twoCellAnchor editAs="oneCell">
        <xdr:from>
          <xdr:col>2</xdr:col>
          <xdr:colOff>30480</xdr:colOff>
          <xdr:row>2</xdr:row>
          <xdr:rowOff>152400</xdr:rowOff>
        </xdr:from>
        <xdr:to>
          <xdr:col>3</xdr:col>
          <xdr:colOff>579120</xdr:colOff>
          <xdr:row>4</xdr:row>
          <xdr:rowOff>137160</xdr:rowOff>
        </xdr:to>
        <xdr:sp macro="" textlink="">
          <xdr:nvSpPr>
            <xdr:cNvPr id="6146" name="Drop Down 2" hidden="1">
              <a:extLst>
                <a:ext uri="{63B3BB69-23CF-44E3-9099-C40C66FF867C}">
                  <a14:compatExt spid="_x0000_s6146"/>
                </a:ext>
                <a:ext uri="{FF2B5EF4-FFF2-40B4-BE49-F238E27FC236}">
                  <a16:creationId xmlns:a16="http://schemas.microsoft.com/office/drawing/2014/main" id="{00000000-0008-0000-0500-000002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xdr:col>
      <xdr:colOff>30480</xdr:colOff>
      <xdr:row>0</xdr:row>
      <xdr:rowOff>152400</xdr:rowOff>
    </xdr:from>
    <xdr:to>
      <xdr:col>5</xdr:col>
      <xdr:colOff>556260</xdr:colOff>
      <xdr:row>2</xdr:row>
      <xdr:rowOff>68580</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2468880" y="152400"/>
          <a:ext cx="113538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Total Net Sales</a:t>
          </a:r>
          <a:r>
            <a:rPr lang="en-IN" sz="1200" b="1">
              <a:solidFill>
                <a:schemeClr val="bg1"/>
              </a:solidFill>
            </a:rPr>
            <a:t> </a:t>
          </a:r>
        </a:p>
      </xdr:txBody>
    </xdr:sp>
    <xdr:clientData/>
  </xdr:twoCellAnchor>
  <xdr:twoCellAnchor>
    <xdr:from>
      <xdr:col>8</xdr:col>
      <xdr:colOff>281940</xdr:colOff>
      <xdr:row>0</xdr:row>
      <xdr:rowOff>167640</xdr:rowOff>
    </xdr:from>
    <xdr:to>
      <xdr:col>10</xdr:col>
      <xdr:colOff>365760</xdr:colOff>
      <xdr:row>2</xdr:row>
      <xdr:rowOff>83820</xdr:rowOff>
    </xdr:to>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5158740" y="167640"/>
          <a:ext cx="13030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Total Expenses</a:t>
          </a:r>
          <a:r>
            <a:rPr lang="en-IN" sz="1200" b="1">
              <a:solidFill>
                <a:schemeClr val="bg1"/>
              </a:solidFill>
            </a:rPr>
            <a:t>  </a:t>
          </a:r>
        </a:p>
      </xdr:txBody>
    </xdr:sp>
    <xdr:clientData/>
  </xdr:twoCellAnchor>
  <xdr:twoCellAnchor>
    <xdr:from>
      <xdr:col>12</xdr:col>
      <xdr:colOff>563880</xdr:colOff>
      <xdr:row>0</xdr:row>
      <xdr:rowOff>129540</xdr:rowOff>
    </xdr:from>
    <xdr:to>
      <xdr:col>14</xdr:col>
      <xdr:colOff>495300</xdr:colOff>
      <xdr:row>2</xdr:row>
      <xdr:rowOff>45720</xdr:rowOff>
    </xdr:to>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7879080" y="129540"/>
          <a:ext cx="11506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i="0" u="none" strike="noStrike">
              <a:solidFill>
                <a:schemeClr val="bg1"/>
              </a:solidFill>
              <a:effectLst/>
              <a:latin typeface="+mn-lt"/>
              <a:ea typeface="+mn-ea"/>
              <a:cs typeface="+mn-cs"/>
            </a:rPr>
            <a:t>Gross Profit</a:t>
          </a:r>
          <a:r>
            <a:rPr lang="en-IN" sz="1200">
              <a:solidFill>
                <a:schemeClr val="bg1"/>
              </a:solidFill>
            </a:rPr>
            <a:t> </a:t>
          </a:r>
          <a:r>
            <a:rPr lang="en-IN" sz="1200" b="1">
              <a:solidFill>
                <a:schemeClr val="bg1"/>
              </a:solidFill>
            </a:rPr>
            <a:t> </a:t>
          </a:r>
        </a:p>
      </xdr:txBody>
    </xdr:sp>
    <xdr:clientData/>
  </xdr:twoCellAnchor>
  <xdr:twoCellAnchor>
    <xdr:from>
      <xdr:col>17</xdr:col>
      <xdr:colOff>312420</xdr:colOff>
      <xdr:row>0</xdr:row>
      <xdr:rowOff>152400</xdr:rowOff>
    </xdr:from>
    <xdr:to>
      <xdr:col>19</xdr:col>
      <xdr:colOff>243840</xdr:colOff>
      <xdr:row>2</xdr:row>
      <xdr:rowOff>68580</xdr:rowOff>
    </xdr:to>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10675620" y="152400"/>
          <a:ext cx="115062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0" i="0" u="none" strike="noStrike">
              <a:solidFill>
                <a:schemeClr val="bg1"/>
              </a:solidFill>
              <a:effectLst/>
              <a:latin typeface="+mn-lt"/>
              <a:ea typeface="+mn-ea"/>
              <a:cs typeface="+mn-cs"/>
            </a:rPr>
            <a:t>Net Income</a:t>
          </a:r>
          <a:r>
            <a:rPr lang="en-IN" sz="1200">
              <a:solidFill>
                <a:schemeClr val="bg1"/>
              </a:solidFill>
            </a:rPr>
            <a:t> </a:t>
          </a:r>
          <a:endParaRPr lang="en-IN" sz="1200" b="1">
            <a:solidFill>
              <a:schemeClr val="bg1"/>
            </a:solidFill>
          </a:endParaRPr>
        </a:p>
      </xdr:txBody>
    </xdr:sp>
    <xdr:clientData/>
  </xdr:twoCellAnchor>
  <xdr:twoCellAnchor>
    <xdr:from>
      <xdr:col>4</xdr:col>
      <xdr:colOff>30480</xdr:colOff>
      <xdr:row>2</xdr:row>
      <xdr:rowOff>160020</xdr:rowOff>
    </xdr:from>
    <xdr:to>
      <xdr:col>5</xdr:col>
      <xdr:colOff>571500</xdr:colOff>
      <xdr:row>4</xdr:row>
      <xdr:rowOff>144780</xdr:rowOff>
    </xdr:to>
    <xdr:sp macro="" textlink="'combo box'!B20">
      <xdr:nvSpPr>
        <xdr:cNvPr id="11" name="TextBox 10">
          <a:extLst>
            <a:ext uri="{FF2B5EF4-FFF2-40B4-BE49-F238E27FC236}">
              <a16:creationId xmlns:a16="http://schemas.microsoft.com/office/drawing/2014/main" id="{00000000-0008-0000-0500-00000B000000}"/>
            </a:ext>
          </a:extLst>
        </xdr:cNvPr>
        <xdr:cNvSpPr txBox="1"/>
      </xdr:nvSpPr>
      <xdr:spPr>
        <a:xfrm>
          <a:off x="2468880" y="525780"/>
          <a:ext cx="1150620" cy="35052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AF615A1-349F-4D7F-BE72-43FD53452A40}" type="TxLink">
            <a:rPr lang="en-US" sz="1100" b="0" i="0" u="none" strike="noStrike">
              <a:solidFill>
                <a:srgbClr val="000000"/>
              </a:solidFill>
              <a:latin typeface="Calibri"/>
              <a:ea typeface="Calibri"/>
              <a:cs typeface="Calibri"/>
            </a:rPr>
            <a:pPr/>
            <a:t>₹ 3,40,96,047.09</a:t>
          </a:fld>
          <a:endParaRPr lang="en-IN" sz="1100"/>
        </a:p>
      </xdr:txBody>
    </xdr:sp>
    <xdr:clientData/>
  </xdr:twoCellAnchor>
  <xdr:twoCellAnchor>
    <xdr:from>
      <xdr:col>8</xdr:col>
      <xdr:colOff>289560</xdr:colOff>
      <xdr:row>2</xdr:row>
      <xdr:rowOff>152400</xdr:rowOff>
    </xdr:from>
    <xdr:to>
      <xdr:col>10</xdr:col>
      <xdr:colOff>403860</xdr:colOff>
      <xdr:row>4</xdr:row>
      <xdr:rowOff>137160</xdr:rowOff>
    </xdr:to>
    <xdr:sp macro="" textlink="'combo box'!C20">
      <xdr:nvSpPr>
        <xdr:cNvPr id="13" name="TextBox 12">
          <a:extLst>
            <a:ext uri="{FF2B5EF4-FFF2-40B4-BE49-F238E27FC236}">
              <a16:creationId xmlns:a16="http://schemas.microsoft.com/office/drawing/2014/main" id="{00000000-0008-0000-0500-00000D000000}"/>
            </a:ext>
          </a:extLst>
        </xdr:cNvPr>
        <xdr:cNvSpPr txBox="1"/>
      </xdr:nvSpPr>
      <xdr:spPr>
        <a:xfrm>
          <a:off x="5166360" y="518160"/>
          <a:ext cx="1333500" cy="3505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420C2BD-6A26-4A3B-8B0B-1D939DAFBB7A}" type="TxLink">
            <a:rPr lang="en-US" sz="1100" b="0" i="0" u="none" strike="noStrike">
              <a:solidFill>
                <a:srgbClr val="000000"/>
              </a:solidFill>
              <a:latin typeface="Calibri"/>
              <a:ea typeface="Calibri"/>
              <a:cs typeface="Calibri"/>
            </a:rPr>
            <a:pPr/>
            <a:t>₹ 3,20,49,482.85</a:t>
          </a:fld>
          <a:endParaRPr lang="en-IN" sz="1100"/>
        </a:p>
      </xdr:txBody>
    </xdr:sp>
    <xdr:clientData/>
  </xdr:twoCellAnchor>
  <xdr:twoCellAnchor>
    <xdr:from>
      <xdr:col>12</xdr:col>
      <xdr:colOff>556260</xdr:colOff>
      <xdr:row>2</xdr:row>
      <xdr:rowOff>106680</xdr:rowOff>
    </xdr:from>
    <xdr:to>
      <xdr:col>14</xdr:col>
      <xdr:colOff>510540</xdr:colOff>
      <xdr:row>4</xdr:row>
      <xdr:rowOff>91440</xdr:rowOff>
    </xdr:to>
    <xdr:sp macro="" textlink="'combo box'!D20">
      <xdr:nvSpPr>
        <xdr:cNvPr id="14" name="TextBox 13">
          <a:extLst>
            <a:ext uri="{FF2B5EF4-FFF2-40B4-BE49-F238E27FC236}">
              <a16:creationId xmlns:a16="http://schemas.microsoft.com/office/drawing/2014/main" id="{00000000-0008-0000-0500-00000E000000}"/>
            </a:ext>
          </a:extLst>
        </xdr:cNvPr>
        <xdr:cNvSpPr txBox="1"/>
      </xdr:nvSpPr>
      <xdr:spPr>
        <a:xfrm>
          <a:off x="7871460" y="472440"/>
          <a:ext cx="1173480" cy="35052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0AAF126-2612-477A-8D91-27A01BF0244D}" type="TxLink">
            <a:rPr lang="en-US" sz="1100" b="0" i="0" u="none" strike="noStrike">
              <a:solidFill>
                <a:srgbClr val="000000"/>
              </a:solidFill>
              <a:latin typeface="Calibri"/>
              <a:ea typeface="Calibri"/>
              <a:cs typeface="Calibri"/>
            </a:rPr>
            <a:pPr/>
            <a:t>₹ 58,79,808.30</a:t>
          </a:fld>
          <a:endParaRPr lang="en-IN" sz="1100"/>
        </a:p>
      </xdr:txBody>
    </xdr:sp>
    <xdr:clientData/>
  </xdr:twoCellAnchor>
  <xdr:twoCellAnchor>
    <xdr:from>
      <xdr:col>17</xdr:col>
      <xdr:colOff>304800</xdr:colOff>
      <xdr:row>2</xdr:row>
      <xdr:rowOff>129540</xdr:rowOff>
    </xdr:from>
    <xdr:to>
      <xdr:col>19</xdr:col>
      <xdr:colOff>259080</xdr:colOff>
      <xdr:row>4</xdr:row>
      <xdr:rowOff>68580</xdr:rowOff>
    </xdr:to>
    <xdr:sp macro="" textlink="'combo box'!E20">
      <xdr:nvSpPr>
        <xdr:cNvPr id="15" name="TextBox 14">
          <a:extLst>
            <a:ext uri="{FF2B5EF4-FFF2-40B4-BE49-F238E27FC236}">
              <a16:creationId xmlns:a16="http://schemas.microsoft.com/office/drawing/2014/main" id="{00000000-0008-0000-0500-00000F000000}"/>
            </a:ext>
          </a:extLst>
        </xdr:cNvPr>
        <xdr:cNvSpPr txBox="1"/>
      </xdr:nvSpPr>
      <xdr:spPr>
        <a:xfrm>
          <a:off x="10668000" y="495300"/>
          <a:ext cx="1173480" cy="30480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262A5CF-8FB1-40A1-A8B5-65F0A99367D3}" type="TxLink">
            <a:rPr lang="en-US" sz="1100" b="0" i="0" u="none" strike="noStrike">
              <a:solidFill>
                <a:srgbClr val="000000"/>
              </a:solidFill>
              <a:latin typeface="Calibri"/>
              <a:ea typeface="Calibri"/>
              <a:cs typeface="Calibri"/>
            </a:rPr>
            <a:pPr/>
            <a:t>₹ 20,46,564.24</a:t>
          </a:fld>
          <a:endParaRPr lang="en-IN" sz="1100"/>
        </a:p>
      </xdr:txBody>
    </xdr:sp>
    <xdr:clientData/>
  </xdr:twoCellAnchor>
  <xdr:twoCellAnchor>
    <xdr:from>
      <xdr:col>5</xdr:col>
      <xdr:colOff>571500</xdr:colOff>
      <xdr:row>2</xdr:row>
      <xdr:rowOff>160020</xdr:rowOff>
    </xdr:from>
    <xdr:to>
      <xdr:col>7</xdr:col>
      <xdr:colOff>205740</xdr:colOff>
      <xdr:row>4</xdr:row>
      <xdr:rowOff>144780</xdr:rowOff>
    </xdr:to>
    <xdr:sp macro="" textlink="'combo box'!B21">
      <xdr:nvSpPr>
        <xdr:cNvPr id="16" name="TextBox 15">
          <a:extLst>
            <a:ext uri="{FF2B5EF4-FFF2-40B4-BE49-F238E27FC236}">
              <a16:creationId xmlns:a16="http://schemas.microsoft.com/office/drawing/2014/main" id="{00000000-0008-0000-0500-000010000000}"/>
            </a:ext>
          </a:extLst>
        </xdr:cNvPr>
        <xdr:cNvSpPr txBox="1"/>
      </xdr:nvSpPr>
      <xdr:spPr>
        <a:xfrm>
          <a:off x="3619500" y="525780"/>
          <a:ext cx="853440" cy="350520"/>
        </a:xfrm>
        <a:prstGeom prst="rect">
          <a:avLst/>
        </a:prstGeom>
        <a:solidFill>
          <a:srgbClr val="0070C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35BB743-5AF9-41F2-BFF2-CD7F0CD19FA9}" type="TxLink">
            <a:rPr lang="en-US" sz="1100" b="0" i="0" u="none" strike="noStrike">
              <a:solidFill>
                <a:srgbClr val="000000"/>
              </a:solidFill>
              <a:latin typeface="Calibri"/>
              <a:ea typeface="Calibri"/>
              <a:cs typeface="Calibri"/>
            </a:rPr>
            <a:pPr algn="ctr"/>
            <a:t>3.62%</a:t>
          </a:fld>
          <a:endParaRPr lang="en-IN" sz="1100"/>
        </a:p>
      </xdr:txBody>
    </xdr:sp>
    <xdr:clientData/>
  </xdr:twoCellAnchor>
  <xdr:twoCellAnchor>
    <xdr:from>
      <xdr:col>5</xdr:col>
      <xdr:colOff>586740</xdr:colOff>
      <xdr:row>0</xdr:row>
      <xdr:rowOff>152400</xdr:rowOff>
    </xdr:from>
    <xdr:to>
      <xdr:col>7</xdr:col>
      <xdr:colOff>205740</xdr:colOff>
      <xdr:row>2</xdr:row>
      <xdr:rowOff>68580</xdr:rowOff>
    </xdr:to>
    <xdr:sp macro="" textlink="">
      <xdr:nvSpPr>
        <xdr:cNvPr id="18" name="TextBox 17">
          <a:extLst>
            <a:ext uri="{FF2B5EF4-FFF2-40B4-BE49-F238E27FC236}">
              <a16:creationId xmlns:a16="http://schemas.microsoft.com/office/drawing/2014/main" id="{00000000-0008-0000-0500-000012000000}"/>
            </a:ext>
          </a:extLst>
        </xdr:cNvPr>
        <xdr:cNvSpPr txBox="1"/>
      </xdr:nvSpPr>
      <xdr:spPr>
        <a:xfrm>
          <a:off x="3634740" y="152400"/>
          <a:ext cx="8382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10</xdr:col>
      <xdr:colOff>396240</xdr:colOff>
      <xdr:row>0</xdr:row>
      <xdr:rowOff>160020</xdr:rowOff>
    </xdr:from>
    <xdr:to>
      <xdr:col>12</xdr:col>
      <xdr:colOff>15240</xdr:colOff>
      <xdr:row>2</xdr:row>
      <xdr:rowOff>76200</xdr:rowOff>
    </xdr:to>
    <xdr:sp macro="" textlink="">
      <xdr:nvSpPr>
        <xdr:cNvPr id="20" name="TextBox 19">
          <a:extLst>
            <a:ext uri="{FF2B5EF4-FFF2-40B4-BE49-F238E27FC236}">
              <a16:creationId xmlns:a16="http://schemas.microsoft.com/office/drawing/2014/main" id="{00000000-0008-0000-0500-000014000000}"/>
            </a:ext>
          </a:extLst>
        </xdr:cNvPr>
        <xdr:cNvSpPr txBox="1"/>
      </xdr:nvSpPr>
      <xdr:spPr>
        <a:xfrm>
          <a:off x="6492240" y="160020"/>
          <a:ext cx="8382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14</xdr:col>
      <xdr:colOff>533400</xdr:colOff>
      <xdr:row>0</xdr:row>
      <xdr:rowOff>129540</xdr:rowOff>
    </xdr:from>
    <xdr:to>
      <xdr:col>16</xdr:col>
      <xdr:colOff>152400</xdr:colOff>
      <xdr:row>2</xdr:row>
      <xdr:rowOff>45720</xdr:rowOff>
    </xdr:to>
    <xdr:sp macro="" textlink="">
      <xdr:nvSpPr>
        <xdr:cNvPr id="21" name="TextBox 20">
          <a:extLst>
            <a:ext uri="{FF2B5EF4-FFF2-40B4-BE49-F238E27FC236}">
              <a16:creationId xmlns:a16="http://schemas.microsoft.com/office/drawing/2014/main" id="{00000000-0008-0000-0500-000015000000}"/>
            </a:ext>
          </a:extLst>
        </xdr:cNvPr>
        <xdr:cNvSpPr txBox="1"/>
      </xdr:nvSpPr>
      <xdr:spPr>
        <a:xfrm>
          <a:off x="9067800" y="129540"/>
          <a:ext cx="8382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19</xdr:col>
      <xdr:colOff>281940</xdr:colOff>
      <xdr:row>0</xdr:row>
      <xdr:rowOff>160020</xdr:rowOff>
    </xdr:from>
    <xdr:to>
      <xdr:col>20</xdr:col>
      <xdr:colOff>510540</xdr:colOff>
      <xdr:row>2</xdr:row>
      <xdr:rowOff>76200</xdr:rowOff>
    </xdr:to>
    <xdr:sp macro="" textlink="">
      <xdr:nvSpPr>
        <xdr:cNvPr id="22" name="TextBox 21">
          <a:extLst>
            <a:ext uri="{FF2B5EF4-FFF2-40B4-BE49-F238E27FC236}">
              <a16:creationId xmlns:a16="http://schemas.microsoft.com/office/drawing/2014/main" id="{00000000-0008-0000-0500-000016000000}"/>
            </a:ext>
          </a:extLst>
        </xdr:cNvPr>
        <xdr:cNvSpPr txBox="1"/>
      </xdr:nvSpPr>
      <xdr:spPr>
        <a:xfrm>
          <a:off x="11864340" y="160020"/>
          <a:ext cx="838200" cy="28194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0" u="none" strike="noStrike">
              <a:solidFill>
                <a:schemeClr val="bg1"/>
              </a:solidFill>
              <a:effectLst/>
              <a:latin typeface="+mn-lt"/>
              <a:ea typeface="+mn-ea"/>
              <a:cs typeface="+mn-cs"/>
            </a:rPr>
            <a:t>%</a:t>
          </a:r>
          <a:r>
            <a:rPr lang="en-IN" sz="1200" b="1" i="0" u="none" strike="noStrike" baseline="0">
              <a:solidFill>
                <a:schemeClr val="bg1"/>
              </a:solidFill>
              <a:effectLst/>
              <a:latin typeface="+mn-lt"/>
              <a:ea typeface="+mn-ea"/>
              <a:cs typeface="+mn-cs"/>
            </a:rPr>
            <a:t> change</a:t>
          </a:r>
          <a:endParaRPr lang="en-IN" sz="1200" b="1">
            <a:solidFill>
              <a:schemeClr val="bg1"/>
            </a:solidFill>
          </a:endParaRPr>
        </a:p>
      </xdr:txBody>
    </xdr:sp>
    <xdr:clientData/>
  </xdr:twoCellAnchor>
  <xdr:twoCellAnchor>
    <xdr:from>
      <xdr:col>10</xdr:col>
      <xdr:colOff>411480</xdr:colOff>
      <xdr:row>2</xdr:row>
      <xdr:rowOff>152400</xdr:rowOff>
    </xdr:from>
    <xdr:to>
      <xdr:col>12</xdr:col>
      <xdr:colOff>45720</xdr:colOff>
      <xdr:row>4</xdr:row>
      <xdr:rowOff>137160</xdr:rowOff>
    </xdr:to>
    <xdr:sp macro="" textlink="'combo box'!C21">
      <xdr:nvSpPr>
        <xdr:cNvPr id="24" name="TextBox 23">
          <a:extLst>
            <a:ext uri="{FF2B5EF4-FFF2-40B4-BE49-F238E27FC236}">
              <a16:creationId xmlns:a16="http://schemas.microsoft.com/office/drawing/2014/main" id="{00000000-0008-0000-0500-000018000000}"/>
            </a:ext>
          </a:extLst>
        </xdr:cNvPr>
        <xdr:cNvSpPr txBox="1"/>
      </xdr:nvSpPr>
      <xdr:spPr>
        <a:xfrm>
          <a:off x="6507480" y="518160"/>
          <a:ext cx="853440" cy="35052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8B36D75-6720-4ADB-92AA-2414CC739DE5}" type="TxLink">
            <a:rPr lang="en-US" sz="1100" b="0" i="0" u="none" strike="noStrike">
              <a:solidFill>
                <a:srgbClr val="000000"/>
              </a:solidFill>
              <a:latin typeface="Calibri"/>
              <a:ea typeface="Calibri"/>
              <a:cs typeface="Calibri"/>
            </a:rPr>
            <a:pPr algn="ctr"/>
            <a:t>2.90%</a:t>
          </a:fld>
          <a:endParaRPr lang="en-IN" sz="1100"/>
        </a:p>
      </xdr:txBody>
    </xdr:sp>
    <xdr:clientData/>
  </xdr:twoCellAnchor>
  <xdr:twoCellAnchor>
    <xdr:from>
      <xdr:col>14</xdr:col>
      <xdr:colOff>518160</xdr:colOff>
      <xdr:row>2</xdr:row>
      <xdr:rowOff>114300</xdr:rowOff>
    </xdr:from>
    <xdr:to>
      <xdr:col>16</xdr:col>
      <xdr:colOff>152400</xdr:colOff>
      <xdr:row>4</xdr:row>
      <xdr:rowOff>99060</xdr:rowOff>
    </xdr:to>
    <xdr:sp macro="" textlink="'combo box'!D21">
      <xdr:nvSpPr>
        <xdr:cNvPr id="25" name="TextBox 24">
          <a:extLst>
            <a:ext uri="{FF2B5EF4-FFF2-40B4-BE49-F238E27FC236}">
              <a16:creationId xmlns:a16="http://schemas.microsoft.com/office/drawing/2014/main" id="{00000000-0008-0000-0500-000019000000}"/>
            </a:ext>
          </a:extLst>
        </xdr:cNvPr>
        <xdr:cNvSpPr txBox="1"/>
      </xdr:nvSpPr>
      <xdr:spPr>
        <a:xfrm>
          <a:off x="9052560" y="480060"/>
          <a:ext cx="853440" cy="350520"/>
        </a:xfrm>
        <a:prstGeom prst="rect">
          <a:avLst/>
        </a:prstGeom>
        <a:solidFill>
          <a:srgbClr val="00B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2F0FE9C-EAE3-4A10-B1F4-EF46027C765B}" type="TxLink">
            <a:rPr lang="en-US" sz="1100" b="0" i="0" u="none" strike="noStrike">
              <a:solidFill>
                <a:srgbClr val="000000"/>
              </a:solidFill>
              <a:latin typeface="Calibri"/>
              <a:ea typeface="Calibri"/>
              <a:cs typeface="Calibri"/>
            </a:rPr>
            <a:pPr algn="ctr"/>
            <a:t>5.96%</a:t>
          </a:fld>
          <a:endParaRPr lang="en-IN" sz="1100"/>
        </a:p>
      </xdr:txBody>
    </xdr:sp>
    <xdr:clientData/>
  </xdr:twoCellAnchor>
  <xdr:twoCellAnchor>
    <xdr:from>
      <xdr:col>19</xdr:col>
      <xdr:colOff>266700</xdr:colOff>
      <xdr:row>2</xdr:row>
      <xdr:rowOff>129540</xdr:rowOff>
    </xdr:from>
    <xdr:to>
      <xdr:col>20</xdr:col>
      <xdr:colOff>510540</xdr:colOff>
      <xdr:row>4</xdr:row>
      <xdr:rowOff>68580</xdr:rowOff>
    </xdr:to>
    <xdr:sp macro="" textlink="'combo box'!E21">
      <xdr:nvSpPr>
        <xdr:cNvPr id="26" name="TextBox 25">
          <a:extLst>
            <a:ext uri="{FF2B5EF4-FFF2-40B4-BE49-F238E27FC236}">
              <a16:creationId xmlns:a16="http://schemas.microsoft.com/office/drawing/2014/main" id="{00000000-0008-0000-0500-00001A000000}"/>
            </a:ext>
          </a:extLst>
        </xdr:cNvPr>
        <xdr:cNvSpPr txBox="1"/>
      </xdr:nvSpPr>
      <xdr:spPr>
        <a:xfrm>
          <a:off x="11849100" y="495300"/>
          <a:ext cx="853440" cy="304800"/>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B39F4F0-1CCF-4A76-9568-95211744DF5B}" type="TxLink">
            <a:rPr lang="en-US" sz="1100" b="0" i="0" u="none" strike="noStrike">
              <a:solidFill>
                <a:srgbClr val="000000"/>
              </a:solidFill>
              <a:latin typeface="Calibri"/>
              <a:ea typeface="Calibri"/>
              <a:cs typeface="Calibri"/>
            </a:rPr>
            <a:pPr algn="ctr"/>
            <a:t>14.74%</a:t>
          </a:fld>
          <a:endParaRPr lang="en-IN" sz="1100"/>
        </a:p>
      </xdr:txBody>
    </xdr:sp>
    <xdr:clientData/>
  </xdr:twoCellAnchor>
  <xdr:twoCellAnchor>
    <xdr:from>
      <xdr:col>0</xdr:col>
      <xdr:colOff>0</xdr:colOff>
      <xdr:row>7</xdr:row>
      <xdr:rowOff>137160</xdr:rowOff>
    </xdr:from>
    <xdr:to>
      <xdr:col>14</xdr:col>
      <xdr:colOff>381000</xdr:colOff>
      <xdr:row>22</xdr:row>
      <xdr:rowOff>137160</xdr:rowOff>
    </xdr:to>
    <xdr:graphicFrame macro="">
      <xdr:nvGraphicFramePr>
        <xdr:cNvPr id="27" name="Chart 26">
          <a:extLst>
            <a:ext uri="{FF2B5EF4-FFF2-40B4-BE49-F238E27FC236}">
              <a16:creationId xmlns:a16="http://schemas.microsoft.com/office/drawing/2014/main" id="{00000000-0008-0000-05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388620</xdr:colOff>
      <xdr:row>7</xdr:row>
      <xdr:rowOff>144780</xdr:rowOff>
    </xdr:from>
    <xdr:to>
      <xdr:col>23</xdr:col>
      <xdr:colOff>190500</xdr:colOff>
      <xdr:row>22</xdr:row>
      <xdr:rowOff>140970</xdr:rowOff>
    </xdr:to>
    <xdr:graphicFrame macro="">
      <xdr:nvGraphicFramePr>
        <xdr:cNvPr id="28" name="Chart 27">
          <a:extLst>
            <a:ext uri="{FF2B5EF4-FFF2-40B4-BE49-F238E27FC236}">
              <a16:creationId xmlns:a16="http://schemas.microsoft.com/office/drawing/2014/main" id="{00000000-0008-0000-05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22</xdr:row>
      <xdr:rowOff>137160</xdr:rowOff>
    </xdr:from>
    <xdr:to>
      <xdr:col>25</xdr:col>
      <xdr:colOff>0</xdr:colOff>
      <xdr:row>28</xdr:row>
      <xdr:rowOff>76200</xdr:rowOff>
    </xdr:to>
    <xdr:sp macro="" textlink="">
      <xdr:nvSpPr>
        <xdr:cNvPr id="29" name="Rectangle 28">
          <a:extLst>
            <a:ext uri="{FF2B5EF4-FFF2-40B4-BE49-F238E27FC236}">
              <a16:creationId xmlns:a16="http://schemas.microsoft.com/office/drawing/2014/main" id="{00000000-0008-0000-0500-00001D000000}"/>
            </a:ext>
          </a:extLst>
        </xdr:cNvPr>
        <xdr:cNvSpPr/>
      </xdr:nvSpPr>
      <xdr:spPr>
        <a:xfrm>
          <a:off x="0" y="4160520"/>
          <a:ext cx="15240000" cy="1036320"/>
        </a:xfrm>
        <a:prstGeom prst="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60960</xdr:colOff>
      <xdr:row>23</xdr:row>
      <xdr:rowOff>121920</xdr:rowOff>
    </xdr:from>
    <xdr:to>
      <xdr:col>9</xdr:col>
      <xdr:colOff>495300</xdr:colOff>
      <xdr:row>27</xdr:row>
      <xdr:rowOff>15240</xdr:rowOff>
    </xdr:to>
    <xdr:sp macro="" textlink="">
      <xdr:nvSpPr>
        <xdr:cNvPr id="30" name="TextBox 29">
          <a:extLst>
            <a:ext uri="{FF2B5EF4-FFF2-40B4-BE49-F238E27FC236}">
              <a16:creationId xmlns:a16="http://schemas.microsoft.com/office/drawing/2014/main" id="{00000000-0008-0000-0500-00001E000000}"/>
            </a:ext>
          </a:extLst>
        </xdr:cNvPr>
        <xdr:cNvSpPr txBox="1"/>
      </xdr:nvSpPr>
      <xdr:spPr>
        <a:xfrm>
          <a:off x="3718560" y="4328160"/>
          <a:ext cx="226314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i="1">
              <a:solidFill>
                <a:schemeClr val="tx1"/>
              </a:solidFill>
            </a:rPr>
            <a:t>Expenses</a:t>
          </a:r>
          <a:r>
            <a:rPr lang="en-IN" sz="1600" b="1" i="1" baseline="0">
              <a:solidFill>
                <a:schemeClr val="tx1"/>
              </a:solidFill>
            </a:rPr>
            <a:t> Summary</a:t>
          </a:r>
        </a:p>
        <a:p>
          <a:pPr algn="ctr"/>
          <a:r>
            <a:rPr lang="en-IN" sz="1600" b="1" i="1" baseline="0">
              <a:solidFill>
                <a:schemeClr val="tx1"/>
              </a:solidFill>
            </a:rPr>
            <a:t>by Region:</a:t>
          </a:r>
        </a:p>
      </xdr:txBody>
    </xdr:sp>
    <xdr:clientData/>
  </xdr:twoCellAnchor>
  <xdr:twoCellAnchor>
    <xdr:from>
      <xdr:col>0</xdr:col>
      <xdr:colOff>0</xdr:colOff>
      <xdr:row>28</xdr:row>
      <xdr:rowOff>83820</xdr:rowOff>
    </xdr:from>
    <xdr:to>
      <xdr:col>24</xdr:col>
      <xdr:colOff>83820</xdr:colOff>
      <xdr:row>43</xdr:row>
      <xdr:rowOff>83820</xdr:rowOff>
    </xdr:to>
    <xdr:graphicFrame macro="">
      <xdr:nvGraphicFramePr>
        <xdr:cNvPr id="31" name="Chart 30">
          <a:extLst>
            <a:ext uri="{FF2B5EF4-FFF2-40B4-BE49-F238E27FC236}">
              <a16:creationId xmlns:a16="http://schemas.microsoft.com/office/drawing/2014/main" id="{00000000-0008-0000-05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335280</xdr:colOff>
      <xdr:row>29</xdr:row>
      <xdr:rowOff>53339</xdr:rowOff>
    </xdr:from>
    <xdr:to>
      <xdr:col>15</xdr:col>
      <xdr:colOff>464820</xdr:colOff>
      <xdr:row>31</xdr:row>
      <xdr:rowOff>144780</xdr:rowOff>
    </xdr:to>
    <mc:AlternateContent xmlns:mc="http://schemas.openxmlformats.org/markup-compatibility/2006" xmlns:a14="http://schemas.microsoft.com/office/drawing/2010/main">
      <mc:Choice Requires="a14">
        <xdr:graphicFrame macro="">
          <xdr:nvGraphicFramePr>
            <xdr:cNvPr id="32" name="Years (Date) 1">
              <a:extLst>
                <a:ext uri="{FF2B5EF4-FFF2-40B4-BE49-F238E27FC236}">
                  <a16:creationId xmlns:a16="http://schemas.microsoft.com/office/drawing/2014/main" id="{00000000-0008-0000-0500-000020000000}"/>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7650480" y="5356859"/>
              <a:ext cx="1958340" cy="4572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510540</xdr:colOff>
      <xdr:row>23</xdr:row>
      <xdr:rowOff>106681</xdr:rowOff>
    </xdr:from>
    <xdr:to>
      <xdr:col>14</xdr:col>
      <xdr:colOff>350520</xdr:colOff>
      <xdr:row>27</xdr:row>
      <xdr:rowOff>1</xdr:rowOff>
    </xdr:to>
    <mc:AlternateContent xmlns:mc="http://schemas.openxmlformats.org/markup-compatibility/2006" xmlns:a14="http://schemas.microsoft.com/office/drawing/2010/main">
      <mc:Choice Requires="a14">
        <xdr:graphicFrame macro="">
          <xdr:nvGraphicFramePr>
            <xdr:cNvPr id="33" name="Quarters">
              <a:extLst>
                <a:ext uri="{FF2B5EF4-FFF2-40B4-BE49-F238E27FC236}">
                  <a16:creationId xmlns:a16="http://schemas.microsoft.com/office/drawing/2014/main" id="{00000000-0008-0000-0500-000021000000}"/>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5996940" y="4312921"/>
              <a:ext cx="2887980" cy="624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7</xdr:col>
      <xdr:colOff>144780</xdr:colOff>
      <xdr:row>7</xdr:row>
      <xdr:rowOff>19050</xdr:rowOff>
    </xdr:from>
    <xdr:to>
      <xdr:col>14</xdr:col>
      <xdr:colOff>236220</xdr:colOff>
      <xdr:row>22</xdr:row>
      <xdr:rowOff>19050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236220</xdr:colOff>
      <xdr:row>21</xdr:row>
      <xdr:rowOff>80010</xdr:rowOff>
    </xdr:from>
    <xdr:to>
      <xdr:col>10</xdr:col>
      <xdr:colOff>731520</xdr:colOff>
      <xdr:row>36</xdr:row>
      <xdr:rowOff>76200</xdr:rowOff>
    </xdr:to>
    <xdr:graphicFrame macro="">
      <xdr:nvGraphicFramePr>
        <xdr:cNvPr id="2" name="Chart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38100</xdr:colOff>
      <xdr:row>21</xdr:row>
      <xdr:rowOff>64770</xdr:rowOff>
    </xdr:from>
    <xdr:to>
      <xdr:col>7</xdr:col>
      <xdr:colOff>220980</xdr:colOff>
      <xdr:row>36</xdr:row>
      <xdr:rowOff>64770</xdr:rowOff>
    </xdr:to>
    <xdr:graphicFrame macro="">
      <xdr:nvGraphicFramePr>
        <xdr:cNvPr id="3" name="Chart 2">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ep Reddy" refreshedDate="45171.894695370371" createdVersion="8" refreshedVersion="8" minRefreshableVersion="3" recordCount="689" xr:uid="{DFB6A4DA-9286-4FA6-9981-E7510814A17A}">
  <cacheSource type="worksheet">
    <worksheetSource name="expenses"/>
  </cacheSource>
  <cacheFields count="8">
    <cacheField name="Date" numFmtId="14">
      <sharedItems containsSemiMixedTypes="0" containsNonDate="0" containsDate="1" containsString="0" minDate="2022-01-20T00:00:00" maxDate="2023-04-01T00:00:00" count="71">
        <d v="2022-01-27T00:00:00"/>
        <d v="2022-01-31T00:00:00"/>
        <d v="2022-02-10T00:00:00"/>
        <d v="2022-02-28T00:00:00"/>
        <d v="2022-03-10T00:00:00"/>
        <d v="2022-03-31T00:00:00"/>
        <d v="2023-01-20T00:00:00"/>
        <d v="2023-01-27T00:00:00"/>
        <d v="2023-01-28T00:00:00"/>
        <d v="2023-01-31T00:00:00"/>
        <d v="2023-02-10T00:00:00"/>
        <d v="2023-02-11T00:00:00"/>
        <d v="2023-02-25T00:00:00"/>
        <d v="2023-02-28T00:00:00"/>
        <d v="2023-03-10T00:00:00"/>
        <d v="2023-03-11T00:00:00"/>
        <d v="2023-03-25T00:00:00"/>
        <d v="2023-03-31T00:00:00"/>
        <d v="2023-01-12T00:00:00"/>
        <d v="2023-01-13T00:00:00"/>
        <d v="2022-01-20T00:00:00"/>
        <d v="2022-01-28T00:00:00"/>
        <d v="2023-02-01T00:00:00"/>
        <d v="2022-02-11T00:00:00"/>
        <d v="2022-02-25T00:00:00"/>
        <d v="2023-03-01T00:00:00"/>
        <d v="2023-03-03T00:00:00"/>
        <d v="2022-03-11T00:00:00"/>
        <d v="2023-03-24T00:00:00"/>
        <d v="2022-03-25T00:00:00"/>
        <d v="2022-04-08T00:00:00"/>
        <d v="2022-04-12T00:00:00"/>
        <d v="2022-04-15T00:00:00"/>
        <d v="2022-04-22T00:00:00"/>
        <d v="2022-04-30T00:00:00"/>
        <d v="2022-05-01T00:00:00"/>
        <d v="2022-05-06T00:00:00"/>
        <d v="2022-05-10T00:00:00"/>
        <d v="2022-05-31T00:00:00"/>
        <d v="2022-06-03T00:00:00"/>
        <d v="2022-06-06T00:00:00"/>
        <d v="2022-06-17T00:00:00"/>
        <d v="2022-06-30T00:00:00"/>
        <d v="2022-07-19T00:00:00"/>
        <d v="2022-07-20T00:00:00"/>
        <d v="2022-07-29T00:00:00"/>
        <d v="2022-07-31T00:00:00"/>
        <d v="2022-08-16T00:00:00"/>
        <d v="2022-08-30T00:00:00"/>
        <d v="2022-08-31T00:00:00"/>
        <d v="2022-09-09T00:00:00"/>
        <d v="2022-09-14T00:00:00"/>
        <d v="2022-09-23T00:00:00"/>
        <d v="2022-09-30T00:00:00"/>
        <d v="2022-10-01T00:00:00"/>
        <d v="2022-10-07T00:00:00"/>
        <d v="2022-10-14T00:00:00"/>
        <d v="2022-10-21T00:00:00"/>
        <d v="2022-10-31T00:00:00"/>
        <d v="2022-11-01T00:00:00"/>
        <d v="2022-11-04T00:00:00"/>
        <d v="2022-11-10T00:00:00"/>
        <d v="2022-11-18T00:00:00"/>
        <d v="2022-11-30T00:00:00"/>
        <d v="2022-12-02T00:00:00"/>
        <d v="2022-12-06T00:00:00"/>
        <d v="2022-12-08T00:00:00"/>
        <d v="2022-12-13T00:00:00"/>
        <d v="2022-12-16T00:00:00"/>
        <d v="2022-12-30T00:00:00"/>
        <d v="2022-12-31T00:00:00"/>
      </sharedItems>
      <fieldGroup par="7"/>
    </cacheField>
    <cacheField name="Transaction Type" numFmtId="0">
      <sharedItems count="1">
        <s v="Expense"/>
      </sharedItems>
    </cacheField>
    <cacheField name="Region" numFmtId="0">
      <sharedItems count="4">
        <s v="East Coast"/>
        <s v="West Coast"/>
        <s v="Northern"/>
        <s v="Southern"/>
      </sharedItems>
    </cacheField>
    <cacheField name="Account" numFmtId="0">
      <sharedItems count="4">
        <s v="Entertainment &amp; Meals"/>
        <s v="Transportation Expense"/>
        <s v="Air"/>
        <s v="Hotels"/>
      </sharedItems>
    </cacheField>
    <cacheField name="Amount" numFmtId="165">
      <sharedItems containsSemiMixedTypes="0" containsString="0" containsNumber="1" minValue="-1340.52" maxValue="25711.8"/>
    </cacheField>
    <cacheField name="Months (Date)" numFmtId="0" databaseField="0">
      <fieldGroup base="0">
        <rangePr groupBy="months" startDate="2022-01-20T00:00:00" endDate="2023-04-01T00:00:00"/>
        <groupItems count="14">
          <s v="&lt;20-01-2022"/>
          <s v="Jan"/>
          <s v="Feb"/>
          <s v="Mar"/>
          <s v="Apr"/>
          <s v="May"/>
          <s v="Jun"/>
          <s v="Jul"/>
          <s v="Aug"/>
          <s v="Sep"/>
          <s v="Oct"/>
          <s v="Nov"/>
          <s v="Dec"/>
          <s v="&gt;01-04-2023"/>
        </groupItems>
      </fieldGroup>
    </cacheField>
    <cacheField name="Quarters (Date)" numFmtId="0" databaseField="0">
      <fieldGroup base="0">
        <rangePr groupBy="quarters" startDate="2022-01-20T00:00:00" endDate="2023-04-01T00:00:00"/>
        <groupItems count="6">
          <s v="&lt;20-01-2022"/>
          <s v="Qtr1"/>
          <s v="Qtr2"/>
          <s v="Qtr3"/>
          <s v="Qtr4"/>
          <s v="&gt;01-04-2023"/>
        </groupItems>
      </fieldGroup>
    </cacheField>
    <cacheField name="Years (Date)" numFmtId="0" databaseField="0">
      <fieldGroup base="0">
        <rangePr groupBy="years" startDate="2022-01-20T00:00:00" endDate="2023-04-01T00:00:00"/>
        <groupItems count="4">
          <s v="&lt;20-01-2022"/>
          <s v="2022"/>
          <s v="2023"/>
          <s v="&gt;01-04-2023"/>
        </groupItems>
      </fieldGroup>
    </cacheField>
  </cacheFields>
  <extLst>
    <ext xmlns:x14="http://schemas.microsoft.com/office/spreadsheetml/2009/9/main" uri="{725AE2AE-9491-48be-B2B4-4EB974FC3084}">
      <x14:pivotCacheDefinition pivotCacheId="19268982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89">
  <r>
    <x v="0"/>
    <x v="0"/>
    <x v="0"/>
    <x v="0"/>
    <n v="224.22"/>
  </r>
  <r>
    <x v="0"/>
    <x v="0"/>
    <x v="1"/>
    <x v="0"/>
    <n v="85.84"/>
  </r>
  <r>
    <x v="1"/>
    <x v="0"/>
    <x v="2"/>
    <x v="0"/>
    <n v="535.05999999999995"/>
  </r>
  <r>
    <x v="1"/>
    <x v="0"/>
    <x v="3"/>
    <x v="0"/>
    <n v="485.2"/>
  </r>
  <r>
    <x v="1"/>
    <x v="0"/>
    <x v="1"/>
    <x v="0"/>
    <n v="219.02"/>
  </r>
  <r>
    <x v="1"/>
    <x v="0"/>
    <x v="2"/>
    <x v="0"/>
    <n v="196.27"/>
  </r>
  <r>
    <x v="1"/>
    <x v="0"/>
    <x v="0"/>
    <x v="0"/>
    <n v="157.19999999999999"/>
  </r>
  <r>
    <x v="2"/>
    <x v="0"/>
    <x v="3"/>
    <x v="0"/>
    <n v="480.71"/>
  </r>
  <r>
    <x v="2"/>
    <x v="0"/>
    <x v="1"/>
    <x v="0"/>
    <n v="97.94"/>
  </r>
  <r>
    <x v="3"/>
    <x v="0"/>
    <x v="0"/>
    <x v="0"/>
    <n v="7252.25"/>
  </r>
  <r>
    <x v="3"/>
    <x v="0"/>
    <x v="0"/>
    <x v="0"/>
    <n v="1133.5"/>
  </r>
  <r>
    <x v="3"/>
    <x v="0"/>
    <x v="0"/>
    <x v="0"/>
    <n v="741.39"/>
  </r>
  <r>
    <x v="3"/>
    <x v="0"/>
    <x v="2"/>
    <x v="0"/>
    <n v="339"/>
  </r>
  <r>
    <x v="3"/>
    <x v="0"/>
    <x v="2"/>
    <x v="0"/>
    <n v="178.31"/>
  </r>
  <r>
    <x v="3"/>
    <x v="0"/>
    <x v="1"/>
    <x v="0"/>
    <n v="120.79"/>
  </r>
  <r>
    <x v="3"/>
    <x v="0"/>
    <x v="3"/>
    <x v="0"/>
    <n v="120.41"/>
  </r>
  <r>
    <x v="3"/>
    <x v="0"/>
    <x v="3"/>
    <x v="0"/>
    <n v="85.97"/>
  </r>
  <r>
    <x v="3"/>
    <x v="0"/>
    <x v="3"/>
    <x v="0"/>
    <n v="53.1"/>
  </r>
  <r>
    <x v="4"/>
    <x v="0"/>
    <x v="1"/>
    <x v="0"/>
    <n v="607.23"/>
  </r>
  <r>
    <x v="4"/>
    <x v="0"/>
    <x v="3"/>
    <x v="0"/>
    <n v="291.14999999999998"/>
  </r>
  <r>
    <x v="5"/>
    <x v="0"/>
    <x v="1"/>
    <x v="0"/>
    <n v="3046.98"/>
  </r>
  <r>
    <x v="5"/>
    <x v="0"/>
    <x v="0"/>
    <x v="0"/>
    <n v="2468.09"/>
  </r>
  <r>
    <x v="5"/>
    <x v="0"/>
    <x v="1"/>
    <x v="0"/>
    <n v="161.12"/>
  </r>
  <r>
    <x v="6"/>
    <x v="0"/>
    <x v="1"/>
    <x v="0"/>
    <n v="5860.18"/>
  </r>
  <r>
    <x v="6"/>
    <x v="0"/>
    <x v="1"/>
    <x v="0"/>
    <n v="5860.18"/>
  </r>
  <r>
    <x v="7"/>
    <x v="0"/>
    <x v="0"/>
    <x v="0"/>
    <n v="224.22"/>
  </r>
  <r>
    <x v="7"/>
    <x v="0"/>
    <x v="1"/>
    <x v="0"/>
    <n v="85.84"/>
  </r>
  <r>
    <x v="7"/>
    <x v="0"/>
    <x v="0"/>
    <x v="0"/>
    <n v="224.22"/>
  </r>
  <r>
    <x v="7"/>
    <x v="0"/>
    <x v="1"/>
    <x v="0"/>
    <n v="85.84"/>
  </r>
  <r>
    <x v="8"/>
    <x v="0"/>
    <x v="2"/>
    <x v="0"/>
    <n v="376.59"/>
  </r>
  <r>
    <x v="8"/>
    <x v="0"/>
    <x v="2"/>
    <x v="0"/>
    <n v="376.59"/>
  </r>
  <r>
    <x v="9"/>
    <x v="0"/>
    <x v="1"/>
    <x v="0"/>
    <n v="15006.65"/>
  </r>
  <r>
    <x v="9"/>
    <x v="0"/>
    <x v="2"/>
    <x v="0"/>
    <n v="535.05999999999995"/>
  </r>
  <r>
    <x v="9"/>
    <x v="0"/>
    <x v="3"/>
    <x v="0"/>
    <n v="535.05999999999995"/>
  </r>
  <r>
    <x v="9"/>
    <x v="0"/>
    <x v="1"/>
    <x v="0"/>
    <n v="4850.2"/>
  </r>
  <r>
    <x v="9"/>
    <x v="0"/>
    <x v="2"/>
    <x v="0"/>
    <n v="196.27"/>
  </r>
  <r>
    <x v="9"/>
    <x v="0"/>
    <x v="0"/>
    <x v="0"/>
    <n v="157.19999999999999"/>
  </r>
  <r>
    <x v="9"/>
    <x v="0"/>
    <x v="1"/>
    <x v="0"/>
    <n v="156.65"/>
  </r>
  <r>
    <x v="9"/>
    <x v="0"/>
    <x v="2"/>
    <x v="0"/>
    <n v="535.05999999999995"/>
  </r>
  <r>
    <x v="9"/>
    <x v="0"/>
    <x v="3"/>
    <x v="0"/>
    <n v="485.2"/>
  </r>
  <r>
    <x v="9"/>
    <x v="0"/>
    <x v="1"/>
    <x v="0"/>
    <n v="219.02"/>
  </r>
  <r>
    <x v="9"/>
    <x v="0"/>
    <x v="2"/>
    <x v="0"/>
    <n v="196.27"/>
  </r>
  <r>
    <x v="9"/>
    <x v="0"/>
    <x v="0"/>
    <x v="0"/>
    <n v="157.19999999999999"/>
  </r>
  <r>
    <x v="10"/>
    <x v="0"/>
    <x v="3"/>
    <x v="0"/>
    <n v="480.71"/>
  </r>
  <r>
    <x v="10"/>
    <x v="0"/>
    <x v="1"/>
    <x v="0"/>
    <n v="97.94"/>
  </r>
  <r>
    <x v="10"/>
    <x v="0"/>
    <x v="3"/>
    <x v="0"/>
    <n v="480.71"/>
  </r>
  <r>
    <x v="10"/>
    <x v="0"/>
    <x v="1"/>
    <x v="0"/>
    <n v="97.94"/>
  </r>
  <r>
    <x v="11"/>
    <x v="0"/>
    <x v="0"/>
    <x v="0"/>
    <n v="463.18"/>
  </r>
  <r>
    <x v="11"/>
    <x v="0"/>
    <x v="0"/>
    <x v="0"/>
    <n v="426.54"/>
  </r>
  <r>
    <x v="11"/>
    <x v="0"/>
    <x v="0"/>
    <x v="0"/>
    <n v="463.18"/>
  </r>
  <r>
    <x v="11"/>
    <x v="0"/>
    <x v="0"/>
    <x v="0"/>
    <n v="426.54"/>
  </r>
  <r>
    <x v="12"/>
    <x v="0"/>
    <x v="3"/>
    <x v="0"/>
    <n v="2342.38"/>
  </r>
  <r>
    <x v="12"/>
    <x v="0"/>
    <x v="1"/>
    <x v="0"/>
    <n v="174.29"/>
  </r>
  <r>
    <x v="12"/>
    <x v="0"/>
    <x v="3"/>
    <x v="0"/>
    <n v="2342.38"/>
  </r>
  <r>
    <x v="12"/>
    <x v="0"/>
    <x v="1"/>
    <x v="0"/>
    <n v="174.29"/>
  </r>
  <r>
    <x v="13"/>
    <x v="0"/>
    <x v="1"/>
    <x v="0"/>
    <n v="4483.83"/>
  </r>
  <r>
    <x v="13"/>
    <x v="0"/>
    <x v="0"/>
    <x v="0"/>
    <n v="453.05"/>
  </r>
  <r>
    <x v="13"/>
    <x v="0"/>
    <x v="1"/>
    <x v="0"/>
    <n v="134.43"/>
  </r>
  <r>
    <x v="13"/>
    <x v="0"/>
    <x v="0"/>
    <x v="0"/>
    <n v="7252.25"/>
  </r>
  <r>
    <x v="13"/>
    <x v="0"/>
    <x v="0"/>
    <x v="0"/>
    <n v="1133.5"/>
  </r>
  <r>
    <x v="13"/>
    <x v="0"/>
    <x v="0"/>
    <x v="0"/>
    <n v="741.39"/>
  </r>
  <r>
    <x v="13"/>
    <x v="0"/>
    <x v="2"/>
    <x v="0"/>
    <n v="339"/>
  </r>
  <r>
    <x v="13"/>
    <x v="0"/>
    <x v="2"/>
    <x v="0"/>
    <n v="178.31"/>
  </r>
  <r>
    <x v="13"/>
    <x v="0"/>
    <x v="1"/>
    <x v="0"/>
    <n v="120.79"/>
  </r>
  <r>
    <x v="13"/>
    <x v="0"/>
    <x v="3"/>
    <x v="0"/>
    <n v="120.41"/>
  </r>
  <r>
    <x v="13"/>
    <x v="0"/>
    <x v="3"/>
    <x v="0"/>
    <n v="85.97"/>
  </r>
  <r>
    <x v="13"/>
    <x v="0"/>
    <x v="3"/>
    <x v="0"/>
    <n v="53.1"/>
  </r>
  <r>
    <x v="13"/>
    <x v="0"/>
    <x v="1"/>
    <x v="0"/>
    <n v="4483.83"/>
  </r>
  <r>
    <x v="13"/>
    <x v="0"/>
    <x v="0"/>
    <x v="0"/>
    <n v="453.05"/>
  </r>
  <r>
    <x v="13"/>
    <x v="0"/>
    <x v="1"/>
    <x v="0"/>
    <n v="134.43"/>
  </r>
  <r>
    <x v="13"/>
    <x v="0"/>
    <x v="0"/>
    <x v="0"/>
    <n v="7252.25"/>
  </r>
  <r>
    <x v="13"/>
    <x v="0"/>
    <x v="0"/>
    <x v="0"/>
    <n v="1133.5"/>
  </r>
  <r>
    <x v="13"/>
    <x v="0"/>
    <x v="0"/>
    <x v="0"/>
    <n v="741.39"/>
  </r>
  <r>
    <x v="13"/>
    <x v="0"/>
    <x v="2"/>
    <x v="0"/>
    <n v="339"/>
  </r>
  <r>
    <x v="13"/>
    <x v="0"/>
    <x v="2"/>
    <x v="0"/>
    <n v="178.31"/>
  </r>
  <r>
    <x v="13"/>
    <x v="0"/>
    <x v="1"/>
    <x v="0"/>
    <n v="120.79"/>
  </r>
  <r>
    <x v="13"/>
    <x v="0"/>
    <x v="3"/>
    <x v="0"/>
    <n v="120.41"/>
  </r>
  <r>
    <x v="13"/>
    <x v="0"/>
    <x v="3"/>
    <x v="0"/>
    <n v="85.97"/>
  </r>
  <r>
    <x v="13"/>
    <x v="0"/>
    <x v="3"/>
    <x v="0"/>
    <n v="53.1"/>
  </r>
  <r>
    <x v="14"/>
    <x v="0"/>
    <x v="1"/>
    <x v="0"/>
    <n v="607.23"/>
  </r>
  <r>
    <x v="14"/>
    <x v="0"/>
    <x v="3"/>
    <x v="0"/>
    <n v="291.14999999999998"/>
  </r>
  <r>
    <x v="14"/>
    <x v="0"/>
    <x v="1"/>
    <x v="0"/>
    <n v="607.23"/>
  </r>
  <r>
    <x v="14"/>
    <x v="0"/>
    <x v="3"/>
    <x v="0"/>
    <n v="291.14999999999998"/>
  </r>
  <r>
    <x v="15"/>
    <x v="0"/>
    <x v="2"/>
    <x v="0"/>
    <n v="866.17"/>
  </r>
  <r>
    <x v="15"/>
    <x v="0"/>
    <x v="0"/>
    <x v="0"/>
    <n v="70.2"/>
  </r>
  <r>
    <x v="15"/>
    <x v="0"/>
    <x v="2"/>
    <x v="0"/>
    <n v="866.17"/>
  </r>
  <r>
    <x v="15"/>
    <x v="0"/>
    <x v="0"/>
    <x v="0"/>
    <n v="70.2"/>
  </r>
  <r>
    <x v="16"/>
    <x v="0"/>
    <x v="3"/>
    <x v="0"/>
    <n v="650.30999999999995"/>
  </r>
  <r>
    <x v="16"/>
    <x v="0"/>
    <x v="3"/>
    <x v="0"/>
    <n v="650.30999999999995"/>
  </r>
  <r>
    <x v="17"/>
    <x v="0"/>
    <x v="3"/>
    <x v="0"/>
    <n v="4365.2700000000004"/>
  </r>
  <r>
    <x v="17"/>
    <x v="0"/>
    <x v="2"/>
    <x v="0"/>
    <n v="917.92"/>
  </r>
  <r>
    <x v="17"/>
    <x v="0"/>
    <x v="2"/>
    <x v="0"/>
    <n v="635.36"/>
  </r>
  <r>
    <x v="17"/>
    <x v="0"/>
    <x v="2"/>
    <x v="0"/>
    <n v="-598.66"/>
  </r>
  <r>
    <x v="17"/>
    <x v="0"/>
    <x v="1"/>
    <x v="0"/>
    <n v="3046.98"/>
  </r>
  <r>
    <x v="17"/>
    <x v="0"/>
    <x v="0"/>
    <x v="0"/>
    <n v="2468.09"/>
  </r>
  <r>
    <x v="17"/>
    <x v="0"/>
    <x v="1"/>
    <x v="0"/>
    <n v="161.12"/>
  </r>
  <r>
    <x v="17"/>
    <x v="0"/>
    <x v="3"/>
    <x v="0"/>
    <n v="4365.2700000000004"/>
  </r>
  <r>
    <x v="17"/>
    <x v="0"/>
    <x v="2"/>
    <x v="0"/>
    <n v="917.92"/>
  </r>
  <r>
    <x v="17"/>
    <x v="0"/>
    <x v="2"/>
    <x v="0"/>
    <n v="635.36"/>
  </r>
  <r>
    <x v="17"/>
    <x v="0"/>
    <x v="2"/>
    <x v="0"/>
    <n v="-598.66"/>
  </r>
  <r>
    <x v="17"/>
    <x v="0"/>
    <x v="1"/>
    <x v="0"/>
    <n v="3046.98"/>
  </r>
  <r>
    <x v="17"/>
    <x v="0"/>
    <x v="0"/>
    <x v="0"/>
    <n v="2468.09"/>
  </r>
  <r>
    <x v="17"/>
    <x v="0"/>
    <x v="1"/>
    <x v="0"/>
    <n v="161.12"/>
  </r>
  <r>
    <x v="17"/>
    <x v="0"/>
    <x v="1"/>
    <x v="0"/>
    <n v="2955.65"/>
  </r>
  <r>
    <x v="18"/>
    <x v="0"/>
    <x v="0"/>
    <x v="1"/>
    <n v="4925"/>
  </r>
  <r>
    <x v="19"/>
    <x v="0"/>
    <x v="0"/>
    <x v="0"/>
    <n v="118.27"/>
  </r>
  <r>
    <x v="19"/>
    <x v="0"/>
    <x v="3"/>
    <x v="0"/>
    <n v="69.88"/>
  </r>
  <r>
    <x v="19"/>
    <x v="0"/>
    <x v="2"/>
    <x v="1"/>
    <n v="3311.03"/>
  </r>
  <r>
    <x v="19"/>
    <x v="0"/>
    <x v="3"/>
    <x v="2"/>
    <n v="708.7"/>
  </r>
  <r>
    <x v="19"/>
    <x v="0"/>
    <x v="0"/>
    <x v="0"/>
    <n v="118.27"/>
  </r>
  <r>
    <x v="19"/>
    <x v="0"/>
    <x v="3"/>
    <x v="0"/>
    <n v="69.88"/>
  </r>
  <r>
    <x v="19"/>
    <x v="0"/>
    <x v="0"/>
    <x v="0"/>
    <n v="118.27"/>
  </r>
  <r>
    <x v="19"/>
    <x v="0"/>
    <x v="3"/>
    <x v="0"/>
    <n v="69.88"/>
  </r>
  <r>
    <x v="20"/>
    <x v="0"/>
    <x v="1"/>
    <x v="0"/>
    <n v="5860.18"/>
  </r>
  <r>
    <x v="6"/>
    <x v="0"/>
    <x v="3"/>
    <x v="1"/>
    <n v="0"/>
  </r>
  <r>
    <x v="7"/>
    <x v="0"/>
    <x v="2"/>
    <x v="2"/>
    <n v="0"/>
  </r>
  <r>
    <x v="21"/>
    <x v="0"/>
    <x v="2"/>
    <x v="0"/>
    <n v="376.59"/>
  </r>
  <r>
    <x v="21"/>
    <x v="0"/>
    <x v="2"/>
    <x v="1"/>
    <n v="23669.89"/>
  </r>
  <r>
    <x v="1"/>
    <x v="0"/>
    <x v="1"/>
    <x v="0"/>
    <n v="156.65"/>
  </r>
  <r>
    <x v="1"/>
    <x v="0"/>
    <x v="3"/>
    <x v="1"/>
    <n v="1"/>
  </r>
  <r>
    <x v="1"/>
    <x v="0"/>
    <x v="2"/>
    <x v="1"/>
    <n v="81.150000000000006"/>
  </r>
  <r>
    <x v="1"/>
    <x v="0"/>
    <x v="0"/>
    <x v="1"/>
    <n v="8"/>
  </r>
  <r>
    <x v="1"/>
    <x v="0"/>
    <x v="0"/>
    <x v="1"/>
    <n v="0.5"/>
  </r>
  <r>
    <x v="1"/>
    <x v="0"/>
    <x v="3"/>
    <x v="1"/>
    <n v="10"/>
  </r>
  <r>
    <x v="1"/>
    <x v="0"/>
    <x v="1"/>
    <x v="1"/>
    <n v="25"/>
  </r>
  <r>
    <x v="1"/>
    <x v="0"/>
    <x v="1"/>
    <x v="1"/>
    <n v="28.7"/>
  </r>
  <r>
    <x v="1"/>
    <x v="0"/>
    <x v="1"/>
    <x v="1"/>
    <n v="91"/>
  </r>
  <r>
    <x v="1"/>
    <x v="0"/>
    <x v="0"/>
    <x v="1"/>
    <n v="2.5"/>
  </r>
  <r>
    <x v="1"/>
    <x v="0"/>
    <x v="2"/>
    <x v="2"/>
    <n v="237.52"/>
  </r>
  <r>
    <x v="1"/>
    <x v="0"/>
    <x v="1"/>
    <x v="2"/>
    <n v="50"/>
  </r>
  <r>
    <x v="1"/>
    <x v="0"/>
    <x v="2"/>
    <x v="1"/>
    <n v="195.73"/>
  </r>
  <r>
    <x v="1"/>
    <x v="0"/>
    <x v="3"/>
    <x v="1"/>
    <n v="120"/>
  </r>
  <r>
    <x v="9"/>
    <x v="0"/>
    <x v="0"/>
    <x v="1"/>
    <n v="571.70000000000005"/>
  </r>
  <r>
    <x v="9"/>
    <x v="0"/>
    <x v="1"/>
    <x v="1"/>
    <n v="106.45"/>
  </r>
  <r>
    <x v="9"/>
    <x v="0"/>
    <x v="0"/>
    <x v="1"/>
    <n v="0"/>
  </r>
  <r>
    <x v="9"/>
    <x v="0"/>
    <x v="0"/>
    <x v="1"/>
    <n v="91.55"/>
  </r>
  <r>
    <x v="9"/>
    <x v="0"/>
    <x v="3"/>
    <x v="1"/>
    <n v="114.41"/>
  </r>
  <r>
    <x v="9"/>
    <x v="0"/>
    <x v="3"/>
    <x v="1"/>
    <n v="77.05"/>
  </r>
  <r>
    <x v="9"/>
    <x v="0"/>
    <x v="0"/>
    <x v="1"/>
    <n v="1274.42"/>
  </r>
  <r>
    <x v="9"/>
    <x v="0"/>
    <x v="0"/>
    <x v="2"/>
    <n v="4440.1899999999996"/>
  </r>
  <r>
    <x v="9"/>
    <x v="0"/>
    <x v="0"/>
    <x v="2"/>
    <n v="25711.8"/>
  </r>
  <r>
    <x v="9"/>
    <x v="0"/>
    <x v="1"/>
    <x v="2"/>
    <n v="11920.89"/>
  </r>
  <r>
    <x v="9"/>
    <x v="0"/>
    <x v="0"/>
    <x v="2"/>
    <n v="0"/>
  </r>
  <r>
    <x v="9"/>
    <x v="0"/>
    <x v="1"/>
    <x v="3"/>
    <n v="567.80999999999995"/>
  </r>
  <r>
    <x v="9"/>
    <x v="0"/>
    <x v="2"/>
    <x v="1"/>
    <n v="18"/>
  </r>
  <r>
    <x v="9"/>
    <x v="0"/>
    <x v="2"/>
    <x v="1"/>
    <n v="36.869999999999997"/>
  </r>
  <r>
    <x v="9"/>
    <x v="0"/>
    <x v="3"/>
    <x v="1"/>
    <n v="652.48"/>
  </r>
  <r>
    <x v="9"/>
    <x v="0"/>
    <x v="2"/>
    <x v="1"/>
    <n v="93.78"/>
  </r>
  <r>
    <x v="9"/>
    <x v="0"/>
    <x v="0"/>
    <x v="1"/>
    <n v="217.23"/>
  </r>
  <r>
    <x v="9"/>
    <x v="0"/>
    <x v="0"/>
    <x v="1"/>
    <n v="3.31"/>
  </r>
  <r>
    <x v="9"/>
    <x v="0"/>
    <x v="3"/>
    <x v="1"/>
    <n v="52.1"/>
  </r>
  <r>
    <x v="9"/>
    <x v="0"/>
    <x v="1"/>
    <x v="1"/>
    <n v="29.47"/>
  </r>
  <r>
    <x v="9"/>
    <x v="0"/>
    <x v="1"/>
    <x v="1"/>
    <n v="74.25"/>
  </r>
  <r>
    <x v="9"/>
    <x v="0"/>
    <x v="1"/>
    <x v="1"/>
    <n v="47.45"/>
  </r>
  <r>
    <x v="9"/>
    <x v="0"/>
    <x v="0"/>
    <x v="1"/>
    <n v="47.92"/>
  </r>
  <r>
    <x v="9"/>
    <x v="0"/>
    <x v="2"/>
    <x v="1"/>
    <n v="28.17"/>
  </r>
  <r>
    <x v="22"/>
    <x v="0"/>
    <x v="2"/>
    <x v="1"/>
    <n v="5339.87"/>
  </r>
  <r>
    <x v="22"/>
    <x v="0"/>
    <x v="0"/>
    <x v="1"/>
    <n v="0"/>
  </r>
  <r>
    <x v="10"/>
    <x v="0"/>
    <x v="1"/>
    <x v="1"/>
    <n v="3311.03"/>
  </r>
  <r>
    <x v="23"/>
    <x v="0"/>
    <x v="0"/>
    <x v="0"/>
    <n v="463.18"/>
  </r>
  <r>
    <x v="23"/>
    <x v="0"/>
    <x v="0"/>
    <x v="0"/>
    <n v="426.54"/>
  </r>
  <r>
    <x v="23"/>
    <x v="0"/>
    <x v="2"/>
    <x v="1"/>
    <n v="3311.03"/>
  </r>
  <r>
    <x v="24"/>
    <x v="0"/>
    <x v="3"/>
    <x v="0"/>
    <n v="2342.38"/>
  </r>
  <r>
    <x v="24"/>
    <x v="0"/>
    <x v="1"/>
    <x v="0"/>
    <n v="174.29"/>
  </r>
  <r>
    <x v="3"/>
    <x v="0"/>
    <x v="1"/>
    <x v="0"/>
    <n v="4483.83"/>
  </r>
  <r>
    <x v="3"/>
    <x v="0"/>
    <x v="0"/>
    <x v="0"/>
    <n v="453.05"/>
  </r>
  <r>
    <x v="3"/>
    <x v="0"/>
    <x v="1"/>
    <x v="0"/>
    <n v="134.43"/>
  </r>
  <r>
    <x v="3"/>
    <x v="0"/>
    <x v="3"/>
    <x v="1"/>
    <n v="105.51"/>
  </r>
  <r>
    <x v="3"/>
    <x v="0"/>
    <x v="0"/>
    <x v="1"/>
    <n v="2"/>
  </r>
  <r>
    <x v="3"/>
    <x v="0"/>
    <x v="1"/>
    <x v="1"/>
    <n v="529.32000000000005"/>
  </r>
  <r>
    <x v="3"/>
    <x v="0"/>
    <x v="0"/>
    <x v="1"/>
    <n v="0.25"/>
  </r>
  <r>
    <x v="3"/>
    <x v="0"/>
    <x v="0"/>
    <x v="1"/>
    <n v="117.15"/>
  </r>
  <r>
    <x v="3"/>
    <x v="0"/>
    <x v="3"/>
    <x v="1"/>
    <n v="101.4"/>
  </r>
  <r>
    <x v="3"/>
    <x v="0"/>
    <x v="2"/>
    <x v="2"/>
    <n v="312.2"/>
  </r>
  <r>
    <x v="3"/>
    <x v="0"/>
    <x v="2"/>
    <x v="2"/>
    <n v="177.07"/>
  </r>
  <r>
    <x v="3"/>
    <x v="0"/>
    <x v="3"/>
    <x v="3"/>
    <n v="1866.37"/>
  </r>
  <r>
    <x v="3"/>
    <x v="0"/>
    <x v="0"/>
    <x v="1"/>
    <n v="104.2"/>
  </r>
  <r>
    <x v="3"/>
    <x v="0"/>
    <x v="1"/>
    <x v="1"/>
    <n v="116.47"/>
  </r>
  <r>
    <x v="3"/>
    <x v="0"/>
    <x v="0"/>
    <x v="1"/>
    <n v="1300.8599999999999"/>
  </r>
  <r>
    <x v="3"/>
    <x v="0"/>
    <x v="0"/>
    <x v="1"/>
    <n v="282.64"/>
  </r>
  <r>
    <x v="3"/>
    <x v="0"/>
    <x v="3"/>
    <x v="1"/>
    <n v="200.58"/>
  </r>
  <r>
    <x v="3"/>
    <x v="0"/>
    <x v="3"/>
    <x v="1"/>
    <n v="53.79"/>
  </r>
  <r>
    <x v="3"/>
    <x v="0"/>
    <x v="0"/>
    <x v="1"/>
    <n v="651.38"/>
  </r>
  <r>
    <x v="3"/>
    <x v="0"/>
    <x v="2"/>
    <x v="1"/>
    <n v="91.98"/>
  </r>
  <r>
    <x v="3"/>
    <x v="0"/>
    <x v="0"/>
    <x v="1"/>
    <n v="197.98"/>
  </r>
  <r>
    <x v="3"/>
    <x v="0"/>
    <x v="1"/>
    <x v="1"/>
    <n v="187.56"/>
  </r>
  <r>
    <x v="3"/>
    <x v="0"/>
    <x v="0"/>
    <x v="1"/>
    <n v="568.97"/>
  </r>
  <r>
    <x v="3"/>
    <x v="0"/>
    <x v="1"/>
    <x v="1"/>
    <n v="59.92"/>
  </r>
  <r>
    <x v="3"/>
    <x v="0"/>
    <x v="0"/>
    <x v="1"/>
    <n v="294.37"/>
  </r>
  <r>
    <x v="3"/>
    <x v="0"/>
    <x v="2"/>
    <x v="1"/>
    <n v="15.29"/>
  </r>
  <r>
    <x v="13"/>
    <x v="0"/>
    <x v="0"/>
    <x v="1"/>
    <n v="1.5"/>
  </r>
  <r>
    <x v="13"/>
    <x v="0"/>
    <x v="1"/>
    <x v="1"/>
    <n v="3"/>
  </r>
  <r>
    <x v="13"/>
    <x v="0"/>
    <x v="0"/>
    <x v="1"/>
    <n v="91.3"/>
  </r>
  <r>
    <x v="13"/>
    <x v="0"/>
    <x v="2"/>
    <x v="1"/>
    <n v="2"/>
  </r>
  <r>
    <x v="13"/>
    <x v="0"/>
    <x v="2"/>
    <x v="1"/>
    <n v="3"/>
  </r>
  <r>
    <x v="13"/>
    <x v="0"/>
    <x v="0"/>
    <x v="1"/>
    <n v="1"/>
  </r>
  <r>
    <x v="13"/>
    <x v="0"/>
    <x v="0"/>
    <x v="1"/>
    <n v="2.25"/>
  </r>
  <r>
    <x v="13"/>
    <x v="0"/>
    <x v="0"/>
    <x v="1"/>
    <n v="64.75"/>
  </r>
  <r>
    <x v="13"/>
    <x v="0"/>
    <x v="1"/>
    <x v="1"/>
    <n v="193"/>
  </r>
  <r>
    <x v="13"/>
    <x v="0"/>
    <x v="2"/>
    <x v="1"/>
    <n v="188"/>
  </r>
  <r>
    <x v="13"/>
    <x v="0"/>
    <x v="3"/>
    <x v="1"/>
    <n v="1.5"/>
  </r>
  <r>
    <x v="13"/>
    <x v="0"/>
    <x v="1"/>
    <x v="1"/>
    <n v="690"/>
  </r>
  <r>
    <x v="13"/>
    <x v="0"/>
    <x v="1"/>
    <x v="1"/>
    <n v="4.25"/>
  </r>
  <r>
    <x v="13"/>
    <x v="0"/>
    <x v="2"/>
    <x v="1"/>
    <n v="2.5"/>
  </r>
  <r>
    <x v="13"/>
    <x v="0"/>
    <x v="1"/>
    <x v="1"/>
    <n v="9892"/>
  </r>
  <r>
    <x v="13"/>
    <x v="0"/>
    <x v="2"/>
    <x v="1"/>
    <n v="103.41"/>
  </r>
  <r>
    <x v="13"/>
    <x v="0"/>
    <x v="2"/>
    <x v="1"/>
    <n v="2114.0300000000002"/>
  </r>
  <r>
    <x v="13"/>
    <x v="0"/>
    <x v="0"/>
    <x v="1"/>
    <n v="42"/>
  </r>
  <r>
    <x v="13"/>
    <x v="0"/>
    <x v="3"/>
    <x v="1"/>
    <n v="1.75"/>
  </r>
  <r>
    <x v="13"/>
    <x v="0"/>
    <x v="3"/>
    <x v="1"/>
    <n v="1886"/>
  </r>
  <r>
    <x v="13"/>
    <x v="0"/>
    <x v="2"/>
    <x v="2"/>
    <n v="66.06"/>
  </r>
  <r>
    <x v="13"/>
    <x v="0"/>
    <x v="1"/>
    <x v="3"/>
    <n v="13290.95"/>
  </r>
  <r>
    <x v="13"/>
    <x v="0"/>
    <x v="1"/>
    <x v="3"/>
    <n v="12846.76"/>
  </r>
  <r>
    <x v="13"/>
    <x v="0"/>
    <x v="3"/>
    <x v="1"/>
    <n v="11.48"/>
  </r>
  <r>
    <x v="13"/>
    <x v="0"/>
    <x v="0"/>
    <x v="1"/>
    <n v="30.94"/>
  </r>
  <r>
    <x v="13"/>
    <x v="0"/>
    <x v="1"/>
    <x v="1"/>
    <n v="99.65"/>
  </r>
  <r>
    <x v="13"/>
    <x v="0"/>
    <x v="0"/>
    <x v="1"/>
    <n v="36.299999999999997"/>
  </r>
  <r>
    <x v="13"/>
    <x v="0"/>
    <x v="0"/>
    <x v="1"/>
    <n v="37.97"/>
  </r>
  <r>
    <x v="13"/>
    <x v="0"/>
    <x v="3"/>
    <x v="1"/>
    <n v="38"/>
  </r>
  <r>
    <x v="13"/>
    <x v="0"/>
    <x v="3"/>
    <x v="1"/>
    <n v="345.47"/>
  </r>
  <r>
    <x v="13"/>
    <x v="0"/>
    <x v="0"/>
    <x v="1"/>
    <n v="26.7"/>
  </r>
  <r>
    <x v="13"/>
    <x v="0"/>
    <x v="2"/>
    <x v="1"/>
    <n v="303.44"/>
  </r>
  <r>
    <x v="13"/>
    <x v="0"/>
    <x v="0"/>
    <x v="1"/>
    <n v="169.51"/>
  </r>
  <r>
    <x v="13"/>
    <x v="0"/>
    <x v="1"/>
    <x v="1"/>
    <n v="131.13"/>
  </r>
  <r>
    <x v="13"/>
    <x v="0"/>
    <x v="0"/>
    <x v="1"/>
    <n v="964.29"/>
  </r>
  <r>
    <x v="25"/>
    <x v="0"/>
    <x v="2"/>
    <x v="1"/>
    <n v="5868.11"/>
  </r>
  <r>
    <x v="26"/>
    <x v="0"/>
    <x v="0"/>
    <x v="1"/>
    <n v="0"/>
  </r>
  <r>
    <x v="14"/>
    <x v="0"/>
    <x v="0"/>
    <x v="1"/>
    <n v="3392.69"/>
  </r>
  <r>
    <x v="27"/>
    <x v="0"/>
    <x v="2"/>
    <x v="0"/>
    <n v="866.17"/>
  </r>
  <r>
    <x v="27"/>
    <x v="0"/>
    <x v="0"/>
    <x v="0"/>
    <n v="70.2"/>
  </r>
  <r>
    <x v="27"/>
    <x v="0"/>
    <x v="3"/>
    <x v="1"/>
    <n v="3311.03"/>
  </r>
  <r>
    <x v="28"/>
    <x v="0"/>
    <x v="1"/>
    <x v="1"/>
    <n v="-15.96"/>
  </r>
  <r>
    <x v="28"/>
    <x v="0"/>
    <x v="0"/>
    <x v="1"/>
    <n v="29.7"/>
  </r>
  <r>
    <x v="29"/>
    <x v="0"/>
    <x v="3"/>
    <x v="0"/>
    <n v="650.30999999999995"/>
  </r>
  <r>
    <x v="29"/>
    <x v="0"/>
    <x v="1"/>
    <x v="2"/>
    <n v="1159.5899999999999"/>
  </r>
  <r>
    <x v="5"/>
    <x v="0"/>
    <x v="3"/>
    <x v="0"/>
    <n v="4365.2700000000004"/>
  </r>
  <r>
    <x v="5"/>
    <x v="0"/>
    <x v="2"/>
    <x v="0"/>
    <n v="917.92"/>
  </r>
  <r>
    <x v="5"/>
    <x v="0"/>
    <x v="2"/>
    <x v="0"/>
    <n v="635.36"/>
  </r>
  <r>
    <x v="5"/>
    <x v="0"/>
    <x v="2"/>
    <x v="0"/>
    <n v="-598.66"/>
  </r>
  <r>
    <x v="5"/>
    <x v="0"/>
    <x v="0"/>
    <x v="1"/>
    <n v="2202.7399999999998"/>
  </r>
  <r>
    <x v="5"/>
    <x v="0"/>
    <x v="2"/>
    <x v="1"/>
    <n v="97.3"/>
  </r>
  <r>
    <x v="5"/>
    <x v="0"/>
    <x v="0"/>
    <x v="1"/>
    <n v="97.85"/>
  </r>
  <r>
    <x v="5"/>
    <x v="0"/>
    <x v="1"/>
    <x v="1"/>
    <n v="91.7"/>
  </r>
  <r>
    <x v="5"/>
    <x v="0"/>
    <x v="0"/>
    <x v="1"/>
    <n v="25"/>
  </r>
  <r>
    <x v="5"/>
    <x v="0"/>
    <x v="1"/>
    <x v="1"/>
    <n v="76.03"/>
  </r>
  <r>
    <x v="5"/>
    <x v="0"/>
    <x v="0"/>
    <x v="1"/>
    <n v="95.66"/>
  </r>
  <r>
    <x v="5"/>
    <x v="0"/>
    <x v="2"/>
    <x v="1"/>
    <n v="662.66"/>
  </r>
  <r>
    <x v="5"/>
    <x v="0"/>
    <x v="2"/>
    <x v="1"/>
    <n v="2"/>
  </r>
  <r>
    <x v="5"/>
    <x v="0"/>
    <x v="2"/>
    <x v="2"/>
    <n v="4147.8100000000004"/>
  </r>
  <r>
    <x v="5"/>
    <x v="0"/>
    <x v="0"/>
    <x v="2"/>
    <n v="1604.02"/>
  </r>
  <r>
    <x v="5"/>
    <x v="0"/>
    <x v="2"/>
    <x v="3"/>
    <n v="8214.34"/>
  </r>
  <r>
    <x v="5"/>
    <x v="0"/>
    <x v="1"/>
    <x v="3"/>
    <n v="3102.66"/>
  </r>
  <r>
    <x v="5"/>
    <x v="0"/>
    <x v="2"/>
    <x v="3"/>
    <n v="2574.4699999999998"/>
  </r>
  <r>
    <x v="5"/>
    <x v="0"/>
    <x v="2"/>
    <x v="1"/>
    <n v="1049.51"/>
  </r>
  <r>
    <x v="5"/>
    <x v="0"/>
    <x v="0"/>
    <x v="1"/>
    <n v="78.61"/>
  </r>
  <r>
    <x v="5"/>
    <x v="0"/>
    <x v="0"/>
    <x v="1"/>
    <n v="9.99"/>
  </r>
  <r>
    <x v="5"/>
    <x v="0"/>
    <x v="0"/>
    <x v="1"/>
    <n v="200.59"/>
  </r>
  <r>
    <x v="5"/>
    <x v="0"/>
    <x v="1"/>
    <x v="1"/>
    <n v="139.37"/>
  </r>
  <r>
    <x v="5"/>
    <x v="0"/>
    <x v="2"/>
    <x v="1"/>
    <n v="221.43"/>
  </r>
  <r>
    <x v="5"/>
    <x v="0"/>
    <x v="3"/>
    <x v="1"/>
    <n v="176.28"/>
  </r>
  <r>
    <x v="5"/>
    <x v="0"/>
    <x v="1"/>
    <x v="1"/>
    <n v="332.14"/>
  </r>
  <r>
    <x v="5"/>
    <x v="0"/>
    <x v="1"/>
    <x v="1"/>
    <n v="237.51"/>
  </r>
  <r>
    <x v="5"/>
    <x v="0"/>
    <x v="2"/>
    <x v="1"/>
    <n v="104.5"/>
  </r>
  <r>
    <x v="5"/>
    <x v="0"/>
    <x v="1"/>
    <x v="1"/>
    <n v="305.74"/>
  </r>
  <r>
    <x v="5"/>
    <x v="0"/>
    <x v="2"/>
    <x v="1"/>
    <n v="688.49"/>
  </r>
  <r>
    <x v="5"/>
    <x v="0"/>
    <x v="2"/>
    <x v="1"/>
    <n v="115.92"/>
  </r>
  <r>
    <x v="5"/>
    <x v="0"/>
    <x v="0"/>
    <x v="1"/>
    <n v="200.58"/>
  </r>
  <r>
    <x v="5"/>
    <x v="0"/>
    <x v="3"/>
    <x v="1"/>
    <n v="69.03"/>
  </r>
  <r>
    <x v="5"/>
    <x v="0"/>
    <x v="3"/>
    <x v="1"/>
    <n v="237.06"/>
  </r>
  <r>
    <x v="5"/>
    <x v="0"/>
    <x v="2"/>
    <x v="1"/>
    <n v="71.180000000000007"/>
  </r>
  <r>
    <x v="5"/>
    <x v="0"/>
    <x v="0"/>
    <x v="1"/>
    <n v="2"/>
  </r>
  <r>
    <x v="5"/>
    <x v="0"/>
    <x v="0"/>
    <x v="1"/>
    <n v="82.92"/>
  </r>
  <r>
    <x v="5"/>
    <x v="0"/>
    <x v="1"/>
    <x v="1"/>
    <n v="250"/>
  </r>
  <r>
    <x v="5"/>
    <x v="0"/>
    <x v="0"/>
    <x v="1"/>
    <n v="250"/>
  </r>
  <r>
    <x v="5"/>
    <x v="0"/>
    <x v="2"/>
    <x v="1"/>
    <n v="250"/>
  </r>
  <r>
    <x v="5"/>
    <x v="0"/>
    <x v="2"/>
    <x v="1"/>
    <n v="250"/>
  </r>
  <r>
    <x v="5"/>
    <x v="0"/>
    <x v="3"/>
    <x v="1"/>
    <n v="25"/>
  </r>
  <r>
    <x v="5"/>
    <x v="0"/>
    <x v="2"/>
    <x v="1"/>
    <n v="347.08"/>
  </r>
  <r>
    <x v="5"/>
    <x v="0"/>
    <x v="1"/>
    <x v="1"/>
    <n v="137.81"/>
  </r>
  <r>
    <x v="5"/>
    <x v="0"/>
    <x v="2"/>
    <x v="1"/>
    <n v="380"/>
  </r>
  <r>
    <x v="5"/>
    <x v="0"/>
    <x v="2"/>
    <x v="1"/>
    <n v="2564.25"/>
  </r>
  <r>
    <x v="5"/>
    <x v="0"/>
    <x v="1"/>
    <x v="1"/>
    <n v="23.92"/>
  </r>
  <r>
    <x v="5"/>
    <x v="0"/>
    <x v="2"/>
    <x v="1"/>
    <n v="37.49"/>
  </r>
  <r>
    <x v="5"/>
    <x v="0"/>
    <x v="0"/>
    <x v="1"/>
    <n v="26.82"/>
  </r>
  <r>
    <x v="5"/>
    <x v="0"/>
    <x v="0"/>
    <x v="1"/>
    <n v="62.2"/>
  </r>
  <r>
    <x v="5"/>
    <x v="0"/>
    <x v="3"/>
    <x v="1"/>
    <n v="27.9"/>
  </r>
  <r>
    <x v="5"/>
    <x v="0"/>
    <x v="1"/>
    <x v="1"/>
    <n v="81.67"/>
  </r>
  <r>
    <x v="5"/>
    <x v="0"/>
    <x v="1"/>
    <x v="1"/>
    <n v="19"/>
  </r>
  <r>
    <x v="5"/>
    <x v="0"/>
    <x v="1"/>
    <x v="1"/>
    <n v="54.83"/>
  </r>
  <r>
    <x v="5"/>
    <x v="0"/>
    <x v="0"/>
    <x v="1"/>
    <n v="20.47"/>
  </r>
  <r>
    <x v="5"/>
    <x v="0"/>
    <x v="2"/>
    <x v="1"/>
    <n v="225"/>
  </r>
  <r>
    <x v="5"/>
    <x v="0"/>
    <x v="3"/>
    <x v="1"/>
    <n v="100"/>
  </r>
  <r>
    <x v="5"/>
    <x v="0"/>
    <x v="0"/>
    <x v="1"/>
    <n v="250"/>
  </r>
  <r>
    <x v="5"/>
    <x v="0"/>
    <x v="1"/>
    <x v="1"/>
    <n v="284.51"/>
  </r>
  <r>
    <x v="17"/>
    <x v="0"/>
    <x v="2"/>
    <x v="1"/>
    <n v="288.95"/>
  </r>
  <r>
    <x v="17"/>
    <x v="0"/>
    <x v="2"/>
    <x v="1"/>
    <n v="1087.68"/>
  </r>
  <r>
    <x v="17"/>
    <x v="0"/>
    <x v="3"/>
    <x v="1"/>
    <n v="4.8899999999999997"/>
  </r>
  <r>
    <x v="17"/>
    <x v="0"/>
    <x v="2"/>
    <x v="2"/>
    <n v="2033.4"/>
  </r>
  <r>
    <x v="17"/>
    <x v="0"/>
    <x v="0"/>
    <x v="3"/>
    <n v="1947.66"/>
  </r>
  <r>
    <x v="17"/>
    <x v="0"/>
    <x v="1"/>
    <x v="1"/>
    <n v="390.66"/>
  </r>
  <r>
    <x v="17"/>
    <x v="0"/>
    <x v="0"/>
    <x v="1"/>
    <n v="108.18"/>
  </r>
  <r>
    <x v="17"/>
    <x v="0"/>
    <x v="2"/>
    <x v="1"/>
    <n v="27.68"/>
  </r>
  <r>
    <x v="30"/>
    <x v="0"/>
    <x v="0"/>
    <x v="0"/>
    <n v="1584.17"/>
  </r>
  <r>
    <x v="30"/>
    <x v="0"/>
    <x v="2"/>
    <x v="0"/>
    <n v="658.98"/>
  </r>
  <r>
    <x v="30"/>
    <x v="0"/>
    <x v="0"/>
    <x v="1"/>
    <n v="3311.03"/>
  </r>
  <r>
    <x v="31"/>
    <x v="0"/>
    <x v="0"/>
    <x v="2"/>
    <n v="-602.20000000000005"/>
  </r>
  <r>
    <x v="31"/>
    <x v="0"/>
    <x v="2"/>
    <x v="3"/>
    <n v="-1340.52"/>
  </r>
  <r>
    <x v="32"/>
    <x v="0"/>
    <x v="0"/>
    <x v="1"/>
    <n v="-157.4"/>
  </r>
  <r>
    <x v="33"/>
    <x v="0"/>
    <x v="3"/>
    <x v="0"/>
    <n v="33.479999999999997"/>
  </r>
  <r>
    <x v="34"/>
    <x v="0"/>
    <x v="0"/>
    <x v="0"/>
    <n v="2609.62"/>
  </r>
  <r>
    <x v="34"/>
    <x v="0"/>
    <x v="1"/>
    <x v="0"/>
    <n v="645.79999999999995"/>
  </r>
  <r>
    <x v="34"/>
    <x v="0"/>
    <x v="0"/>
    <x v="1"/>
    <n v="1"/>
  </r>
  <r>
    <x v="34"/>
    <x v="0"/>
    <x v="1"/>
    <x v="1"/>
    <n v="15.6"/>
  </r>
  <r>
    <x v="34"/>
    <x v="0"/>
    <x v="2"/>
    <x v="1"/>
    <n v="18.61"/>
  </r>
  <r>
    <x v="34"/>
    <x v="0"/>
    <x v="3"/>
    <x v="1"/>
    <n v="6.03"/>
  </r>
  <r>
    <x v="34"/>
    <x v="0"/>
    <x v="1"/>
    <x v="1"/>
    <n v="11.4"/>
  </r>
  <r>
    <x v="34"/>
    <x v="0"/>
    <x v="1"/>
    <x v="1"/>
    <n v="3591.7"/>
  </r>
  <r>
    <x v="34"/>
    <x v="0"/>
    <x v="2"/>
    <x v="1"/>
    <n v="62.6"/>
  </r>
  <r>
    <x v="34"/>
    <x v="0"/>
    <x v="1"/>
    <x v="1"/>
    <n v="1"/>
  </r>
  <r>
    <x v="34"/>
    <x v="0"/>
    <x v="2"/>
    <x v="1"/>
    <n v="2"/>
  </r>
  <r>
    <x v="34"/>
    <x v="0"/>
    <x v="2"/>
    <x v="1"/>
    <n v="1.5"/>
  </r>
  <r>
    <x v="34"/>
    <x v="0"/>
    <x v="0"/>
    <x v="1"/>
    <n v="5"/>
  </r>
  <r>
    <x v="34"/>
    <x v="0"/>
    <x v="3"/>
    <x v="1"/>
    <n v="18.940000000000001"/>
  </r>
  <r>
    <x v="34"/>
    <x v="0"/>
    <x v="3"/>
    <x v="1"/>
    <n v="30.16"/>
  </r>
  <r>
    <x v="34"/>
    <x v="0"/>
    <x v="2"/>
    <x v="1"/>
    <n v="114.96"/>
  </r>
  <r>
    <x v="34"/>
    <x v="0"/>
    <x v="0"/>
    <x v="1"/>
    <n v="1"/>
  </r>
  <r>
    <x v="34"/>
    <x v="0"/>
    <x v="0"/>
    <x v="1"/>
    <n v="1.75"/>
  </r>
  <r>
    <x v="34"/>
    <x v="0"/>
    <x v="1"/>
    <x v="1"/>
    <n v="1.25"/>
  </r>
  <r>
    <x v="34"/>
    <x v="0"/>
    <x v="0"/>
    <x v="1"/>
    <n v="67.650000000000006"/>
  </r>
  <r>
    <x v="34"/>
    <x v="0"/>
    <x v="3"/>
    <x v="2"/>
    <n v="4393.62"/>
  </r>
  <r>
    <x v="34"/>
    <x v="0"/>
    <x v="1"/>
    <x v="3"/>
    <n v="64.61"/>
  </r>
  <r>
    <x v="34"/>
    <x v="0"/>
    <x v="1"/>
    <x v="3"/>
    <n v="5387.88"/>
  </r>
  <r>
    <x v="34"/>
    <x v="0"/>
    <x v="0"/>
    <x v="3"/>
    <n v="3140.49"/>
  </r>
  <r>
    <x v="34"/>
    <x v="0"/>
    <x v="1"/>
    <x v="3"/>
    <n v="1371"/>
  </r>
  <r>
    <x v="34"/>
    <x v="0"/>
    <x v="2"/>
    <x v="3"/>
    <n v="4103.88"/>
  </r>
  <r>
    <x v="34"/>
    <x v="0"/>
    <x v="0"/>
    <x v="1"/>
    <n v="113.27"/>
  </r>
  <r>
    <x v="34"/>
    <x v="0"/>
    <x v="0"/>
    <x v="1"/>
    <n v="663.68"/>
  </r>
  <r>
    <x v="34"/>
    <x v="0"/>
    <x v="3"/>
    <x v="1"/>
    <n v="24.05"/>
  </r>
  <r>
    <x v="34"/>
    <x v="0"/>
    <x v="3"/>
    <x v="1"/>
    <n v="30.8"/>
  </r>
  <r>
    <x v="34"/>
    <x v="0"/>
    <x v="0"/>
    <x v="1"/>
    <n v="26.29"/>
  </r>
  <r>
    <x v="34"/>
    <x v="0"/>
    <x v="2"/>
    <x v="1"/>
    <n v="12.53"/>
  </r>
  <r>
    <x v="34"/>
    <x v="0"/>
    <x v="0"/>
    <x v="1"/>
    <n v="132.49"/>
  </r>
  <r>
    <x v="34"/>
    <x v="0"/>
    <x v="1"/>
    <x v="1"/>
    <n v="615.08000000000004"/>
  </r>
  <r>
    <x v="34"/>
    <x v="0"/>
    <x v="0"/>
    <x v="1"/>
    <n v="148.87"/>
  </r>
  <r>
    <x v="34"/>
    <x v="0"/>
    <x v="1"/>
    <x v="1"/>
    <n v="135.5"/>
  </r>
  <r>
    <x v="34"/>
    <x v="0"/>
    <x v="0"/>
    <x v="1"/>
    <n v="25.05"/>
  </r>
  <r>
    <x v="34"/>
    <x v="0"/>
    <x v="2"/>
    <x v="1"/>
    <n v="0.75"/>
  </r>
  <r>
    <x v="34"/>
    <x v="0"/>
    <x v="2"/>
    <x v="1"/>
    <n v="28.45"/>
  </r>
  <r>
    <x v="34"/>
    <x v="0"/>
    <x v="0"/>
    <x v="1"/>
    <n v="299"/>
  </r>
  <r>
    <x v="34"/>
    <x v="0"/>
    <x v="0"/>
    <x v="1"/>
    <n v="870"/>
  </r>
  <r>
    <x v="34"/>
    <x v="0"/>
    <x v="0"/>
    <x v="1"/>
    <n v="61.32"/>
  </r>
  <r>
    <x v="34"/>
    <x v="0"/>
    <x v="1"/>
    <x v="1"/>
    <n v="822.85"/>
  </r>
  <r>
    <x v="34"/>
    <x v="0"/>
    <x v="2"/>
    <x v="1"/>
    <n v="202.07"/>
  </r>
  <r>
    <x v="34"/>
    <x v="0"/>
    <x v="3"/>
    <x v="1"/>
    <n v="118.27"/>
  </r>
  <r>
    <x v="34"/>
    <x v="0"/>
    <x v="1"/>
    <x v="1"/>
    <n v="10"/>
  </r>
  <r>
    <x v="34"/>
    <x v="0"/>
    <x v="1"/>
    <x v="1"/>
    <n v="138.44999999999999"/>
  </r>
  <r>
    <x v="34"/>
    <x v="0"/>
    <x v="2"/>
    <x v="1"/>
    <n v="1.75"/>
  </r>
  <r>
    <x v="34"/>
    <x v="0"/>
    <x v="1"/>
    <x v="1"/>
    <n v="1706.69"/>
  </r>
  <r>
    <x v="35"/>
    <x v="0"/>
    <x v="2"/>
    <x v="1"/>
    <n v="414.64"/>
  </r>
  <r>
    <x v="36"/>
    <x v="0"/>
    <x v="2"/>
    <x v="1"/>
    <n v="3424.03"/>
  </r>
  <r>
    <x v="36"/>
    <x v="0"/>
    <x v="1"/>
    <x v="2"/>
    <n v="2448.02"/>
  </r>
  <r>
    <x v="37"/>
    <x v="0"/>
    <x v="3"/>
    <x v="1"/>
    <n v="-864.71"/>
  </r>
  <r>
    <x v="38"/>
    <x v="0"/>
    <x v="3"/>
    <x v="0"/>
    <n v="7047.58"/>
  </r>
  <r>
    <x v="38"/>
    <x v="0"/>
    <x v="1"/>
    <x v="0"/>
    <n v="649.85"/>
  </r>
  <r>
    <x v="38"/>
    <x v="0"/>
    <x v="2"/>
    <x v="0"/>
    <n v="258"/>
  </r>
  <r>
    <x v="38"/>
    <x v="0"/>
    <x v="2"/>
    <x v="1"/>
    <n v="1.5"/>
  </r>
  <r>
    <x v="38"/>
    <x v="0"/>
    <x v="1"/>
    <x v="1"/>
    <n v="105.31"/>
  </r>
  <r>
    <x v="38"/>
    <x v="0"/>
    <x v="2"/>
    <x v="1"/>
    <n v="28.5"/>
  </r>
  <r>
    <x v="38"/>
    <x v="0"/>
    <x v="2"/>
    <x v="1"/>
    <n v="108.6"/>
  </r>
  <r>
    <x v="38"/>
    <x v="0"/>
    <x v="1"/>
    <x v="1"/>
    <n v="0.5"/>
  </r>
  <r>
    <x v="38"/>
    <x v="0"/>
    <x v="1"/>
    <x v="1"/>
    <n v="1280.3800000000001"/>
  </r>
  <r>
    <x v="38"/>
    <x v="0"/>
    <x v="0"/>
    <x v="1"/>
    <n v="1.25"/>
  </r>
  <r>
    <x v="38"/>
    <x v="0"/>
    <x v="1"/>
    <x v="1"/>
    <n v="2223.8200000000002"/>
  </r>
  <r>
    <x v="38"/>
    <x v="0"/>
    <x v="2"/>
    <x v="1"/>
    <n v="273.20999999999998"/>
  </r>
  <r>
    <x v="38"/>
    <x v="0"/>
    <x v="1"/>
    <x v="1"/>
    <n v="74.45"/>
  </r>
  <r>
    <x v="38"/>
    <x v="0"/>
    <x v="1"/>
    <x v="2"/>
    <n v="6214.73"/>
  </r>
  <r>
    <x v="38"/>
    <x v="0"/>
    <x v="1"/>
    <x v="3"/>
    <n v="1502.7"/>
  </r>
  <r>
    <x v="38"/>
    <x v="0"/>
    <x v="1"/>
    <x v="3"/>
    <n v="15.57"/>
  </r>
  <r>
    <x v="38"/>
    <x v="0"/>
    <x v="1"/>
    <x v="3"/>
    <n v="5"/>
  </r>
  <r>
    <x v="38"/>
    <x v="0"/>
    <x v="2"/>
    <x v="3"/>
    <n v="11863.7"/>
  </r>
  <r>
    <x v="38"/>
    <x v="0"/>
    <x v="2"/>
    <x v="1"/>
    <n v="269.24"/>
  </r>
  <r>
    <x v="38"/>
    <x v="0"/>
    <x v="2"/>
    <x v="1"/>
    <n v="33.75"/>
  </r>
  <r>
    <x v="38"/>
    <x v="0"/>
    <x v="0"/>
    <x v="1"/>
    <n v="114.41"/>
  </r>
  <r>
    <x v="38"/>
    <x v="0"/>
    <x v="3"/>
    <x v="1"/>
    <n v="120.33"/>
  </r>
  <r>
    <x v="38"/>
    <x v="0"/>
    <x v="3"/>
    <x v="1"/>
    <n v="162.41999999999999"/>
  </r>
  <r>
    <x v="38"/>
    <x v="0"/>
    <x v="2"/>
    <x v="1"/>
    <n v="151.93"/>
  </r>
  <r>
    <x v="38"/>
    <x v="0"/>
    <x v="0"/>
    <x v="1"/>
    <n v="132.71"/>
  </r>
  <r>
    <x v="38"/>
    <x v="0"/>
    <x v="0"/>
    <x v="1"/>
    <n v="16.36"/>
  </r>
  <r>
    <x v="38"/>
    <x v="0"/>
    <x v="1"/>
    <x v="1"/>
    <n v="110.04"/>
  </r>
  <r>
    <x v="38"/>
    <x v="0"/>
    <x v="0"/>
    <x v="1"/>
    <n v="49.42"/>
  </r>
  <r>
    <x v="38"/>
    <x v="0"/>
    <x v="2"/>
    <x v="1"/>
    <n v="241.89"/>
  </r>
  <r>
    <x v="38"/>
    <x v="0"/>
    <x v="2"/>
    <x v="1"/>
    <n v="166.8"/>
  </r>
  <r>
    <x v="38"/>
    <x v="0"/>
    <x v="3"/>
    <x v="1"/>
    <n v="335.45"/>
  </r>
  <r>
    <x v="38"/>
    <x v="0"/>
    <x v="2"/>
    <x v="1"/>
    <n v="25.67"/>
  </r>
  <r>
    <x v="38"/>
    <x v="0"/>
    <x v="1"/>
    <x v="1"/>
    <n v="27.87"/>
  </r>
  <r>
    <x v="38"/>
    <x v="0"/>
    <x v="2"/>
    <x v="1"/>
    <n v="13.23"/>
  </r>
  <r>
    <x v="38"/>
    <x v="0"/>
    <x v="2"/>
    <x v="1"/>
    <n v="41.04"/>
  </r>
  <r>
    <x v="38"/>
    <x v="0"/>
    <x v="1"/>
    <x v="1"/>
    <n v="22.6"/>
  </r>
  <r>
    <x v="38"/>
    <x v="0"/>
    <x v="1"/>
    <x v="1"/>
    <n v="31.42"/>
  </r>
  <r>
    <x v="38"/>
    <x v="0"/>
    <x v="0"/>
    <x v="1"/>
    <n v="33.619999999999997"/>
  </r>
  <r>
    <x v="38"/>
    <x v="0"/>
    <x v="1"/>
    <x v="1"/>
    <n v="6.5"/>
  </r>
  <r>
    <x v="38"/>
    <x v="0"/>
    <x v="2"/>
    <x v="1"/>
    <n v="22.05"/>
  </r>
  <r>
    <x v="38"/>
    <x v="0"/>
    <x v="1"/>
    <x v="1"/>
    <n v="24.05"/>
  </r>
  <r>
    <x v="38"/>
    <x v="0"/>
    <x v="1"/>
    <x v="1"/>
    <n v="1936.29"/>
  </r>
  <r>
    <x v="39"/>
    <x v="0"/>
    <x v="1"/>
    <x v="0"/>
    <n v="432.41"/>
  </r>
  <r>
    <x v="39"/>
    <x v="0"/>
    <x v="1"/>
    <x v="1"/>
    <n v="3311.03"/>
  </r>
  <r>
    <x v="39"/>
    <x v="0"/>
    <x v="1"/>
    <x v="2"/>
    <n v="649.96"/>
  </r>
  <r>
    <x v="40"/>
    <x v="0"/>
    <x v="0"/>
    <x v="2"/>
    <n v="-749.3"/>
  </r>
  <r>
    <x v="40"/>
    <x v="0"/>
    <x v="3"/>
    <x v="3"/>
    <n v="-1044.77"/>
  </r>
  <r>
    <x v="40"/>
    <x v="0"/>
    <x v="1"/>
    <x v="1"/>
    <n v="-718.14"/>
  </r>
  <r>
    <x v="41"/>
    <x v="0"/>
    <x v="1"/>
    <x v="0"/>
    <n v="139.57"/>
  </r>
  <r>
    <x v="41"/>
    <x v="0"/>
    <x v="1"/>
    <x v="0"/>
    <n v="78.05"/>
  </r>
  <r>
    <x v="41"/>
    <x v="0"/>
    <x v="1"/>
    <x v="1"/>
    <n v="154.30000000000001"/>
  </r>
  <r>
    <x v="42"/>
    <x v="0"/>
    <x v="1"/>
    <x v="0"/>
    <n v="6097.31"/>
  </r>
  <r>
    <x v="42"/>
    <x v="0"/>
    <x v="1"/>
    <x v="0"/>
    <n v="1628.15"/>
  </r>
  <r>
    <x v="42"/>
    <x v="0"/>
    <x v="2"/>
    <x v="1"/>
    <n v="0.75"/>
  </r>
  <r>
    <x v="42"/>
    <x v="0"/>
    <x v="3"/>
    <x v="1"/>
    <n v="3"/>
  </r>
  <r>
    <x v="42"/>
    <x v="0"/>
    <x v="0"/>
    <x v="1"/>
    <n v="125.35"/>
  </r>
  <r>
    <x v="42"/>
    <x v="0"/>
    <x v="0"/>
    <x v="1"/>
    <n v="1.75"/>
  </r>
  <r>
    <x v="42"/>
    <x v="0"/>
    <x v="0"/>
    <x v="1"/>
    <n v="111.55"/>
  </r>
  <r>
    <x v="42"/>
    <x v="0"/>
    <x v="1"/>
    <x v="1"/>
    <n v="1"/>
  </r>
  <r>
    <x v="42"/>
    <x v="0"/>
    <x v="3"/>
    <x v="1"/>
    <n v="1"/>
  </r>
  <r>
    <x v="42"/>
    <x v="0"/>
    <x v="1"/>
    <x v="1"/>
    <n v="1.5"/>
  </r>
  <r>
    <x v="42"/>
    <x v="0"/>
    <x v="0"/>
    <x v="1"/>
    <n v="95.85"/>
  </r>
  <r>
    <x v="42"/>
    <x v="0"/>
    <x v="3"/>
    <x v="1"/>
    <n v="1.5"/>
  </r>
  <r>
    <x v="42"/>
    <x v="0"/>
    <x v="3"/>
    <x v="1"/>
    <n v="1"/>
  </r>
  <r>
    <x v="42"/>
    <x v="0"/>
    <x v="3"/>
    <x v="1"/>
    <n v="0.5"/>
  </r>
  <r>
    <x v="42"/>
    <x v="0"/>
    <x v="1"/>
    <x v="1"/>
    <n v="1.5"/>
  </r>
  <r>
    <x v="42"/>
    <x v="0"/>
    <x v="2"/>
    <x v="1"/>
    <n v="20.63"/>
  </r>
  <r>
    <x v="42"/>
    <x v="0"/>
    <x v="2"/>
    <x v="1"/>
    <n v="1.5"/>
  </r>
  <r>
    <x v="42"/>
    <x v="0"/>
    <x v="2"/>
    <x v="1"/>
    <n v="105.61"/>
  </r>
  <r>
    <x v="42"/>
    <x v="0"/>
    <x v="3"/>
    <x v="1"/>
    <n v="3136.81"/>
  </r>
  <r>
    <x v="42"/>
    <x v="0"/>
    <x v="3"/>
    <x v="1"/>
    <n v="1.5"/>
  </r>
  <r>
    <x v="42"/>
    <x v="0"/>
    <x v="2"/>
    <x v="1"/>
    <n v="2532.8000000000002"/>
  </r>
  <r>
    <x v="42"/>
    <x v="0"/>
    <x v="0"/>
    <x v="1"/>
    <n v="1266.1500000000001"/>
  </r>
  <r>
    <x v="42"/>
    <x v="0"/>
    <x v="2"/>
    <x v="2"/>
    <n v="792.2"/>
  </r>
  <r>
    <x v="42"/>
    <x v="0"/>
    <x v="3"/>
    <x v="2"/>
    <n v="4725.8500000000004"/>
  </r>
  <r>
    <x v="42"/>
    <x v="0"/>
    <x v="0"/>
    <x v="2"/>
    <n v="2038.4"/>
  </r>
  <r>
    <x v="42"/>
    <x v="0"/>
    <x v="0"/>
    <x v="3"/>
    <n v="6865.81"/>
  </r>
  <r>
    <x v="42"/>
    <x v="0"/>
    <x v="0"/>
    <x v="3"/>
    <n v="4500.2299999999996"/>
  </r>
  <r>
    <x v="42"/>
    <x v="0"/>
    <x v="2"/>
    <x v="1"/>
    <n v="1460.46"/>
  </r>
  <r>
    <x v="42"/>
    <x v="0"/>
    <x v="3"/>
    <x v="1"/>
    <n v="149.04"/>
  </r>
  <r>
    <x v="42"/>
    <x v="0"/>
    <x v="0"/>
    <x v="1"/>
    <n v="34.82"/>
  </r>
  <r>
    <x v="42"/>
    <x v="0"/>
    <x v="0"/>
    <x v="1"/>
    <n v="165.36"/>
  </r>
  <r>
    <x v="42"/>
    <x v="0"/>
    <x v="0"/>
    <x v="1"/>
    <n v="35.28"/>
  </r>
  <r>
    <x v="42"/>
    <x v="0"/>
    <x v="1"/>
    <x v="1"/>
    <n v="75.56"/>
  </r>
  <r>
    <x v="42"/>
    <x v="0"/>
    <x v="3"/>
    <x v="1"/>
    <n v="16.54"/>
  </r>
  <r>
    <x v="42"/>
    <x v="0"/>
    <x v="1"/>
    <x v="1"/>
    <n v="24.65"/>
  </r>
  <r>
    <x v="42"/>
    <x v="0"/>
    <x v="0"/>
    <x v="1"/>
    <n v="190.91"/>
  </r>
  <r>
    <x v="42"/>
    <x v="0"/>
    <x v="3"/>
    <x v="1"/>
    <n v="111.74"/>
  </r>
  <r>
    <x v="42"/>
    <x v="0"/>
    <x v="3"/>
    <x v="1"/>
    <n v="230.96"/>
  </r>
  <r>
    <x v="42"/>
    <x v="0"/>
    <x v="3"/>
    <x v="1"/>
    <n v="77.53"/>
  </r>
  <r>
    <x v="42"/>
    <x v="0"/>
    <x v="1"/>
    <x v="1"/>
    <n v="285.16000000000003"/>
  </r>
  <r>
    <x v="42"/>
    <x v="0"/>
    <x v="2"/>
    <x v="1"/>
    <n v="120.2"/>
  </r>
  <r>
    <x v="42"/>
    <x v="0"/>
    <x v="2"/>
    <x v="1"/>
    <n v="129.41"/>
  </r>
  <r>
    <x v="42"/>
    <x v="0"/>
    <x v="2"/>
    <x v="1"/>
    <n v="110.48"/>
  </r>
  <r>
    <x v="42"/>
    <x v="0"/>
    <x v="3"/>
    <x v="1"/>
    <n v="698"/>
  </r>
  <r>
    <x v="42"/>
    <x v="0"/>
    <x v="2"/>
    <x v="1"/>
    <n v="15"/>
  </r>
  <r>
    <x v="42"/>
    <x v="0"/>
    <x v="0"/>
    <x v="1"/>
    <n v="701.49"/>
  </r>
  <r>
    <x v="42"/>
    <x v="0"/>
    <x v="0"/>
    <x v="1"/>
    <n v="286.19"/>
  </r>
  <r>
    <x v="42"/>
    <x v="0"/>
    <x v="3"/>
    <x v="1"/>
    <n v="256.52"/>
  </r>
  <r>
    <x v="42"/>
    <x v="0"/>
    <x v="1"/>
    <x v="1"/>
    <n v="299.32"/>
  </r>
  <r>
    <x v="43"/>
    <x v="0"/>
    <x v="1"/>
    <x v="2"/>
    <n v="-1031.1199999999999"/>
  </r>
  <r>
    <x v="44"/>
    <x v="0"/>
    <x v="0"/>
    <x v="1"/>
    <n v="0"/>
  </r>
  <r>
    <x v="44"/>
    <x v="0"/>
    <x v="3"/>
    <x v="1"/>
    <n v="3311.03"/>
  </r>
  <r>
    <x v="44"/>
    <x v="0"/>
    <x v="0"/>
    <x v="2"/>
    <n v="687.84"/>
  </r>
  <r>
    <x v="45"/>
    <x v="0"/>
    <x v="1"/>
    <x v="0"/>
    <n v="659.46"/>
  </r>
  <r>
    <x v="45"/>
    <x v="0"/>
    <x v="1"/>
    <x v="1"/>
    <n v="0"/>
  </r>
  <r>
    <x v="45"/>
    <x v="0"/>
    <x v="0"/>
    <x v="3"/>
    <n v="3217.03"/>
  </r>
  <r>
    <x v="46"/>
    <x v="0"/>
    <x v="0"/>
    <x v="0"/>
    <n v="2057.0100000000002"/>
  </r>
  <r>
    <x v="46"/>
    <x v="0"/>
    <x v="0"/>
    <x v="0"/>
    <n v="1766.68"/>
  </r>
  <r>
    <x v="46"/>
    <x v="0"/>
    <x v="0"/>
    <x v="0"/>
    <n v="530.79999999999995"/>
  </r>
  <r>
    <x v="46"/>
    <x v="0"/>
    <x v="1"/>
    <x v="1"/>
    <n v="2890.64"/>
  </r>
  <r>
    <x v="46"/>
    <x v="0"/>
    <x v="1"/>
    <x v="1"/>
    <n v="115.45"/>
  </r>
  <r>
    <x v="46"/>
    <x v="0"/>
    <x v="0"/>
    <x v="1"/>
    <n v="514.97"/>
  </r>
  <r>
    <x v="46"/>
    <x v="0"/>
    <x v="2"/>
    <x v="1"/>
    <n v="1456.94"/>
  </r>
  <r>
    <x v="46"/>
    <x v="0"/>
    <x v="3"/>
    <x v="1"/>
    <n v="140.9"/>
  </r>
  <r>
    <x v="46"/>
    <x v="0"/>
    <x v="0"/>
    <x v="2"/>
    <n v="1558.31"/>
  </r>
  <r>
    <x v="46"/>
    <x v="0"/>
    <x v="1"/>
    <x v="3"/>
    <n v="1693.4"/>
  </r>
  <r>
    <x v="46"/>
    <x v="0"/>
    <x v="3"/>
    <x v="3"/>
    <n v="2200.35"/>
  </r>
  <r>
    <x v="46"/>
    <x v="0"/>
    <x v="1"/>
    <x v="1"/>
    <n v="1416.44"/>
  </r>
  <r>
    <x v="46"/>
    <x v="0"/>
    <x v="1"/>
    <x v="1"/>
    <n v="17.88"/>
  </r>
  <r>
    <x v="46"/>
    <x v="0"/>
    <x v="0"/>
    <x v="1"/>
    <n v="252.09"/>
  </r>
  <r>
    <x v="46"/>
    <x v="0"/>
    <x v="2"/>
    <x v="1"/>
    <n v="208.19"/>
  </r>
  <r>
    <x v="46"/>
    <x v="0"/>
    <x v="3"/>
    <x v="1"/>
    <n v="198.72"/>
  </r>
  <r>
    <x v="46"/>
    <x v="0"/>
    <x v="0"/>
    <x v="1"/>
    <n v="103.98"/>
  </r>
  <r>
    <x v="46"/>
    <x v="0"/>
    <x v="1"/>
    <x v="1"/>
    <n v="17.71"/>
  </r>
  <r>
    <x v="46"/>
    <x v="0"/>
    <x v="0"/>
    <x v="1"/>
    <n v="118.26"/>
  </r>
  <r>
    <x v="46"/>
    <x v="0"/>
    <x v="0"/>
    <x v="1"/>
    <n v="707.79"/>
  </r>
  <r>
    <x v="46"/>
    <x v="0"/>
    <x v="3"/>
    <x v="1"/>
    <n v="55.83"/>
  </r>
  <r>
    <x v="46"/>
    <x v="0"/>
    <x v="3"/>
    <x v="1"/>
    <n v="177.39"/>
  </r>
  <r>
    <x v="46"/>
    <x v="0"/>
    <x v="0"/>
    <x v="1"/>
    <n v="307.33"/>
  </r>
  <r>
    <x v="46"/>
    <x v="0"/>
    <x v="2"/>
    <x v="1"/>
    <n v="299.33"/>
  </r>
  <r>
    <x v="46"/>
    <x v="0"/>
    <x v="0"/>
    <x v="1"/>
    <n v="169.72"/>
  </r>
  <r>
    <x v="46"/>
    <x v="0"/>
    <x v="1"/>
    <x v="1"/>
    <n v="118.26"/>
  </r>
  <r>
    <x v="46"/>
    <x v="0"/>
    <x v="0"/>
    <x v="1"/>
    <n v="-189.98"/>
  </r>
  <r>
    <x v="46"/>
    <x v="0"/>
    <x v="1"/>
    <x v="1"/>
    <n v="266.43"/>
  </r>
  <r>
    <x v="46"/>
    <x v="0"/>
    <x v="0"/>
    <x v="1"/>
    <n v="189.98"/>
  </r>
  <r>
    <x v="46"/>
    <x v="0"/>
    <x v="2"/>
    <x v="1"/>
    <n v="387.19"/>
  </r>
  <r>
    <x v="46"/>
    <x v="0"/>
    <x v="2"/>
    <x v="1"/>
    <n v="201.34"/>
  </r>
  <r>
    <x v="46"/>
    <x v="0"/>
    <x v="0"/>
    <x v="1"/>
    <n v="63.4"/>
  </r>
  <r>
    <x v="46"/>
    <x v="0"/>
    <x v="0"/>
    <x v="1"/>
    <n v="1309.54"/>
  </r>
  <r>
    <x v="47"/>
    <x v="0"/>
    <x v="0"/>
    <x v="1"/>
    <n v="171.99"/>
  </r>
  <r>
    <x v="47"/>
    <x v="0"/>
    <x v="1"/>
    <x v="1"/>
    <n v="0"/>
  </r>
  <r>
    <x v="47"/>
    <x v="0"/>
    <x v="0"/>
    <x v="1"/>
    <n v="3876.08"/>
  </r>
  <r>
    <x v="48"/>
    <x v="0"/>
    <x v="0"/>
    <x v="1"/>
    <n v="676.79"/>
  </r>
  <r>
    <x v="49"/>
    <x v="0"/>
    <x v="0"/>
    <x v="0"/>
    <n v="4405.13"/>
  </r>
  <r>
    <x v="49"/>
    <x v="0"/>
    <x v="0"/>
    <x v="0"/>
    <n v="3335.35"/>
  </r>
  <r>
    <x v="49"/>
    <x v="0"/>
    <x v="0"/>
    <x v="0"/>
    <n v="120.03"/>
  </r>
  <r>
    <x v="49"/>
    <x v="0"/>
    <x v="3"/>
    <x v="1"/>
    <n v="176.57"/>
  </r>
  <r>
    <x v="49"/>
    <x v="0"/>
    <x v="3"/>
    <x v="1"/>
    <n v="782.55"/>
  </r>
  <r>
    <x v="49"/>
    <x v="0"/>
    <x v="0"/>
    <x v="1"/>
    <n v="86.01"/>
  </r>
  <r>
    <x v="49"/>
    <x v="0"/>
    <x v="3"/>
    <x v="2"/>
    <n v="2147.1999999999998"/>
  </r>
  <r>
    <x v="49"/>
    <x v="0"/>
    <x v="3"/>
    <x v="2"/>
    <n v="442.2"/>
  </r>
  <r>
    <x v="49"/>
    <x v="0"/>
    <x v="1"/>
    <x v="3"/>
    <n v="206.34"/>
  </r>
  <r>
    <x v="49"/>
    <x v="0"/>
    <x v="0"/>
    <x v="3"/>
    <n v="2600"/>
  </r>
  <r>
    <x v="49"/>
    <x v="0"/>
    <x v="0"/>
    <x v="1"/>
    <n v="1144.3499999999999"/>
  </r>
  <r>
    <x v="49"/>
    <x v="0"/>
    <x v="1"/>
    <x v="1"/>
    <n v="88.72"/>
  </r>
  <r>
    <x v="49"/>
    <x v="0"/>
    <x v="2"/>
    <x v="1"/>
    <n v="1050.1500000000001"/>
  </r>
  <r>
    <x v="49"/>
    <x v="0"/>
    <x v="3"/>
    <x v="1"/>
    <n v="1314.46"/>
  </r>
  <r>
    <x v="50"/>
    <x v="0"/>
    <x v="2"/>
    <x v="1"/>
    <n v="0"/>
  </r>
  <r>
    <x v="50"/>
    <x v="0"/>
    <x v="0"/>
    <x v="1"/>
    <n v="4060.55"/>
  </r>
  <r>
    <x v="51"/>
    <x v="0"/>
    <x v="1"/>
    <x v="1"/>
    <n v="4159.57"/>
  </r>
  <r>
    <x v="52"/>
    <x v="0"/>
    <x v="2"/>
    <x v="0"/>
    <n v="141.37"/>
  </r>
  <r>
    <x v="52"/>
    <x v="0"/>
    <x v="0"/>
    <x v="1"/>
    <n v="1536.3"/>
  </r>
  <r>
    <x v="52"/>
    <x v="0"/>
    <x v="1"/>
    <x v="1"/>
    <n v="0"/>
  </r>
  <r>
    <x v="53"/>
    <x v="0"/>
    <x v="2"/>
    <x v="0"/>
    <n v="8307.5300000000007"/>
  </r>
  <r>
    <x v="53"/>
    <x v="0"/>
    <x v="2"/>
    <x v="0"/>
    <n v="1915.3"/>
  </r>
  <r>
    <x v="53"/>
    <x v="0"/>
    <x v="2"/>
    <x v="0"/>
    <n v="15.21"/>
  </r>
  <r>
    <x v="53"/>
    <x v="0"/>
    <x v="0"/>
    <x v="1"/>
    <n v="1"/>
  </r>
  <r>
    <x v="53"/>
    <x v="0"/>
    <x v="2"/>
    <x v="1"/>
    <n v="1.25"/>
  </r>
  <r>
    <x v="53"/>
    <x v="0"/>
    <x v="2"/>
    <x v="1"/>
    <n v="29.64"/>
  </r>
  <r>
    <x v="53"/>
    <x v="0"/>
    <x v="0"/>
    <x v="1"/>
    <n v="20.5"/>
  </r>
  <r>
    <x v="53"/>
    <x v="0"/>
    <x v="0"/>
    <x v="1"/>
    <n v="308.20999999999998"/>
  </r>
  <r>
    <x v="53"/>
    <x v="0"/>
    <x v="0"/>
    <x v="1"/>
    <n v="308.20999999999998"/>
  </r>
  <r>
    <x v="53"/>
    <x v="0"/>
    <x v="1"/>
    <x v="1"/>
    <n v="410.95"/>
  </r>
  <r>
    <x v="53"/>
    <x v="0"/>
    <x v="2"/>
    <x v="1"/>
    <n v="111.44"/>
  </r>
  <r>
    <x v="53"/>
    <x v="0"/>
    <x v="3"/>
    <x v="1"/>
    <n v="139.85"/>
  </r>
  <r>
    <x v="53"/>
    <x v="0"/>
    <x v="1"/>
    <x v="1"/>
    <n v="-5.17"/>
  </r>
  <r>
    <x v="53"/>
    <x v="0"/>
    <x v="1"/>
    <x v="1"/>
    <n v="5.17"/>
  </r>
  <r>
    <x v="53"/>
    <x v="0"/>
    <x v="2"/>
    <x v="1"/>
    <n v="54.96"/>
  </r>
  <r>
    <x v="53"/>
    <x v="0"/>
    <x v="1"/>
    <x v="1"/>
    <n v="112.3"/>
  </r>
  <r>
    <x v="53"/>
    <x v="0"/>
    <x v="2"/>
    <x v="1"/>
    <n v="1"/>
  </r>
  <r>
    <x v="53"/>
    <x v="0"/>
    <x v="2"/>
    <x v="1"/>
    <n v="130.41"/>
  </r>
  <r>
    <x v="53"/>
    <x v="0"/>
    <x v="0"/>
    <x v="1"/>
    <n v="-111.44"/>
  </r>
  <r>
    <x v="53"/>
    <x v="0"/>
    <x v="3"/>
    <x v="1"/>
    <n v="-410.95"/>
  </r>
  <r>
    <x v="53"/>
    <x v="0"/>
    <x v="3"/>
    <x v="1"/>
    <n v="1225.32"/>
  </r>
  <r>
    <x v="53"/>
    <x v="0"/>
    <x v="2"/>
    <x v="1"/>
    <n v="2690.02"/>
  </r>
  <r>
    <x v="53"/>
    <x v="0"/>
    <x v="0"/>
    <x v="2"/>
    <n v="10"/>
  </r>
  <r>
    <x v="53"/>
    <x v="0"/>
    <x v="2"/>
    <x v="2"/>
    <n v="-10"/>
  </r>
  <r>
    <x v="53"/>
    <x v="0"/>
    <x v="0"/>
    <x v="2"/>
    <n v="-10"/>
  </r>
  <r>
    <x v="53"/>
    <x v="0"/>
    <x v="1"/>
    <x v="2"/>
    <n v="10"/>
  </r>
  <r>
    <x v="53"/>
    <x v="0"/>
    <x v="0"/>
    <x v="2"/>
    <n v="2680.14"/>
  </r>
  <r>
    <x v="53"/>
    <x v="0"/>
    <x v="1"/>
    <x v="2"/>
    <n v="5772.99"/>
  </r>
  <r>
    <x v="53"/>
    <x v="0"/>
    <x v="3"/>
    <x v="3"/>
    <n v="5161.87"/>
  </r>
  <r>
    <x v="53"/>
    <x v="0"/>
    <x v="3"/>
    <x v="3"/>
    <n v="20.9"/>
  </r>
  <r>
    <x v="53"/>
    <x v="0"/>
    <x v="3"/>
    <x v="3"/>
    <n v="4983.38"/>
  </r>
  <r>
    <x v="53"/>
    <x v="0"/>
    <x v="1"/>
    <x v="3"/>
    <n v="-20.9"/>
  </r>
  <r>
    <x v="53"/>
    <x v="0"/>
    <x v="2"/>
    <x v="3"/>
    <n v="1330.41"/>
  </r>
  <r>
    <x v="53"/>
    <x v="0"/>
    <x v="2"/>
    <x v="3"/>
    <n v="59.88"/>
  </r>
  <r>
    <x v="53"/>
    <x v="0"/>
    <x v="1"/>
    <x v="1"/>
    <n v="84.64"/>
  </r>
  <r>
    <x v="53"/>
    <x v="0"/>
    <x v="1"/>
    <x v="1"/>
    <n v="43.61"/>
  </r>
  <r>
    <x v="53"/>
    <x v="0"/>
    <x v="2"/>
    <x v="1"/>
    <n v="43.6"/>
  </r>
  <r>
    <x v="53"/>
    <x v="0"/>
    <x v="1"/>
    <x v="1"/>
    <n v="100.04"/>
  </r>
  <r>
    <x v="53"/>
    <x v="0"/>
    <x v="2"/>
    <x v="1"/>
    <n v="225.44"/>
  </r>
  <r>
    <x v="53"/>
    <x v="0"/>
    <x v="2"/>
    <x v="1"/>
    <n v="332.65"/>
  </r>
  <r>
    <x v="53"/>
    <x v="0"/>
    <x v="0"/>
    <x v="1"/>
    <n v="43.65"/>
  </r>
  <r>
    <x v="53"/>
    <x v="0"/>
    <x v="3"/>
    <x v="1"/>
    <n v="37.49"/>
  </r>
  <r>
    <x v="53"/>
    <x v="0"/>
    <x v="3"/>
    <x v="1"/>
    <n v="1033.58"/>
  </r>
  <r>
    <x v="53"/>
    <x v="0"/>
    <x v="2"/>
    <x v="1"/>
    <n v="160.01"/>
  </r>
  <r>
    <x v="53"/>
    <x v="0"/>
    <x v="0"/>
    <x v="1"/>
    <n v="693.5"/>
  </r>
  <r>
    <x v="53"/>
    <x v="0"/>
    <x v="0"/>
    <x v="1"/>
    <n v="685.83"/>
  </r>
  <r>
    <x v="53"/>
    <x v="0"/>
    <x v="1"/>
    <x v="1"/>
    <n v="561.1"/>
  </r>
  <r>
    <x v="53"/>
    <x v="0"/>
    <x v="0"/>
    <x v="1"/>
    <n v="-189.98"/>
  </r>
  <r>
    <x v="53"/>
    <x v="0"/>
    <x v="2"/>
    <x v="1"/>
    <n v="189.98"/>
  </r>
  <r>
    <x v="53"/>
    <x v="0"/>
    <x v="2"/>
    <x v="1"/>
    <n v="356.4"/>
  </r>
  <r>
    <x v="53"/>
    <x v="0"/>
    <x v="3"/>
    <x v="1"/>
    <n v="236.52"/>
  </r>
  <r>
    <x v="53"/>
    <x v="0"/>
    <x v="2"/>
    <x v="1"/>
    <n v="137.81"/>
  </r>
  <r>
    <x v="53"/>
    <x v="0"/>
    <x v="1"/>
    <x v="1"/>
    <n v="127.31"/>
  </r>
  <r>
    <x v="53"/>
    <x v="0"/>
    <x v="2"/>
    <x v="1"/>
    <n v="437.94"/>
  </r>
  <r>
    <x v="53"/>
    <x v="0"/>
    <x v="2"/>
    <x v="1"/>
    <n v="510"/>
  </r>
  <r>
    <x v="53"/>
    <x v="0"/>
    <x v="1"/>
    <x v="1"/>
    <n v="309.10000000000002"/>
  </r>
  <r>
    <x v="53"/>
    <x v="0"/>
    <x v="1"/>
    <x v="1"/>
    <n v="25.02"/>
  </r>
  <r>
    <x v="54"/>
    <x v="0"/>
    <x v="0"/>
    <x v="1"/>
    <n v="3483.5"/>
  </r>
  <r>
    <x v="55"/>
    <x v="0"/>
    <x v="0"/>
    <x v="1"/>
    <n v="14"/>
  </r>
  <r>
    <x v="55"/>
    <x v="0"/>
    <x v="1"/>
    <x v="1"/>
    <n v="5350.16"/>
  </r>
  <r>
    <x v="55"/>
    <x v="0"/>
    <x v="0"/>
    <x v="2"/>
    <n v="1686.89"/>
  </r>
  <r>
    <x v="56"/>
    <x v="0"/>
    <x v="2"/>
    <x v="2"/>
    <n v="-972.19"/>
  </r>
  <r>
    <x v="57"/>
    <x v="0"/>
    <x v="0"/>
    <x v="1"/>
    <n v="43.72"/>
  </r>
  <r>
    <x v="57"/>
    <x v="0"/>
    <x v="2"/>
    <x v="2"/>
    <n v="0"/>
  </r>
  <r>
    <x v="57"/>
    <x v="0"/>
    <x v="2"/>
    <x v="3"/>
    <n v="324"/>
  </r>
  <r>
    <x v="58"/>
    <x v="0"/>
    <x v="0"/>
    <x v="0"/>
    <n v="8224.86"/>
  </r>
  <r>
    <x v="58"/>
    <x v="0"/>
    <x v="2"/>
    <x v="0"/>
    <n v="532.36"/>
  </r>
  <r>
    <x v="58"/>
    <x v="0"/>
    <x v="2"/>
    <x v="1"/>
    <n v="36"/>
  </r>
  <r>
    <x v="58"/>
    <x v="0"/>
    <x v="2"/>
    <x v="1"/>
    <n v="1.25"/>
  </r>
  <r>
    <x v="58"/>
    <x v="0"/>
    <x v="3"/>
    <x v="1"/>
    <n v="1.5"/>
  </r>
  <r>
    <x v="58"/>
    <x v="0"/>
    <x v="2"/>
    <x v="1"/>
    <n v="2.25"/>
  </r>
  <r>
    <x v="58"/>
    <x v="0"/>
    <x v="1"/>
    <x v="1"/>
    <n v="2.25"/>
  </r>
  <r>
    <x v="58"/>
    <x v="0"/>
    <x v="2"/>
    <x v="1"/>
    <n v="2"/>
  </r>
  <r>
    <x v="58"/>
    <x v="0"/>
    <x v="2"/>
    <x v="1"/>
    <n v="113.11"/>
  </r>
  <r>
    <x v="58"/>
    <x v="0"/>
    <x v="1"/>
    <x v="1"/>
    <n v="1.75"/>
  </r>
  <r>
    <x v="58"/>
    <x v="0"/>
    <x v="1"/>
    <x v="1"/>
    <n v="1991.52"/>
  </r>
  <r>
    <x v="58"/>
    <x v="0"/>
    <x v="0"/>
    <x v="1"/>
    <n v="205.47"/>
  </r>
  <r>
    <x v="58"/>
    <x v="0"/>
    <x v="1"/>
    <x v="1"/>
    <n v="1.5"/>
  </r>
  <r>
    <x v="58"/>
    <x v="0"/>
    <x v="2"/>
    <x v="1"/>
    <n v="1.5"/>
  </r>
  <r>
    <x v="58"/>
    <x v="0"/>
    <x v="1"/>
    <x v="1"/>
    <n v="5"/>
  </r>
  <r>
    <x v="58"/>
    <x v="0"/>
    <x v="1"/>
    <x v="1"/>
    <n v="1.5"/>
  </r>
  <r>
    <x v="58"/>
    <x v="0"/>
    <x v="1"/>
    <x v="1"/>
    <n v="1.5"/>
  </r>
  <r>
    <x v="58"/>
    <x v="0"/>
    <x v="2"/>
    <x v="1"/>
    <n v="1.5"/>
  </r>
  <r>
    <x v="58"/>
    <x v="0"/>
    <x v="3"/>
    <x v="1"/>
    <n v="1721.3"/>
  </r>
  <r>
    <x v="58"/>
    <x v="0"/>
    <x v="0"/>
    <x v="1"/>
    <n v="331.21"/>
  </r>
  <r>
    <x v="58"/>
    <x v="0"/>
    <x v="0"/>
    <x v="2"/>
    <n v="2067.8000000000002"/>
  </r>
  <r>
    <x v="58"/>
    <x v="0"/>
    <x v="0"/>
    <x v="2"/>
    <n v="6264.19"/>
  </r>
  <r>
    <x v="58"/>
    <x v="0"/>
    <x v="3"/>
    <x v="3"/>
    <n v="1344.48"/>
  </r>
  <r>
    <x v="58"/>
    <x v="0"/>
    <x v="2"/>
    <x v="3"/>
    <n v="262.88"/>
  </r>
  <r>
    <x v="58"/>
    <x v="0"/>
    <x v="2"/>
    <x v="1"/>
    <n v="151.34"/>
  </r>
  <r>
    <x v="58"/>
    <x v="0"/>
    <x v="2"/>
    <x v="1"/>
    <n v="15.39"/>
  </r>
  <r>
    <x v="58"/>
    <x v="0"/>
    <x v="2"/>
    <x v="1"/>
    <n v="137.81"/>
  </r>
  <r>
    <x v="58"/>
    <x v="0"/>
    <x v="3"/>
    <x v="1"/>
    <n v="203.09"/>
  </r>
  <r>
    <x v="58"/>
    <x v="0"/>
    <x v="2"/>
    <x v="1"/>
    <n v="92.28"/>
  </r>
  <r>
    <x v="58"/>
    <x v="0"/>
    <x v="0"/>
    <x v="1"/>
    <n v="272.11"/>
  </r>
  <r>
    <x v="58"/>
    <x v="0"/>
    <x v="0"/>
    <x v="1"/>
    <n v="696"/>
  </r>
  <r>
    <x v="58"/>
    <x v="0"/>
    <x v="3"/>
    <x v="1"/>
    <n v="636.20000000000005"/>
  </r>
  <r>
    <x v="58"/>
    <x v="0"/>
    <x v="1"/>
    <x v="1"/>
    <n v="24.73"/>
  </r>
  <r>
    <x v="58"/>
    <x v="0"/>
    <x v="1"/>
    <x v="1"/>
    <n v="25.72"/>
  </r>
  <r>
    <x v="58"/>
    <x v="0"/>
    <x v="1"/>
    <x v="1"/>
    <n v="54.1"/>
  </r>
  <r>
    <x v="58"/>
    <x v="0"/>
    <x v="0"/>
    <x v="1"/>
    <n v="26.7"/>
  </r>
  <r>
    <x v="58"/>
    <x v="0"/>
    <x v="2"/>
    <x v="1"/>
    <n v="336.05"/>
  </r>
  <r>
    <x v="58"/>
    <x v="0"/>
    <x v="3"/>
    <x v="1"/>
    <n v="28.22"/>
  </r>
  <r>
    <x v="58"/>
    <x v="0"/>
    <x v="0"/>
    <x v="1"/>
    <n v="630.36"/>
  </r>
  <r>
    <x v="58"/>
    <x v="0"/>
    <x v="1"/>
    <x v="1"/>
    <n v="56.66"/>
  </r>
  <r>
    <x v="58"/>
    <x v="0"/>
    <x v="0"/>
    <x v="1"/>
    <n v="43.6"/>
  </r>
  <r>
    <x v="59"/>
    <x v="0"/>
    <x v="0"/>
    <x v="1"/>
    <n v="4278.91"/>
  </r>
  <r>
    <x v="60"/>
    <x v="0"/>
    <x v="0"/>
    <x v="1"/>
    <n v="243.44"/>
  </r>
  <r>
    <x v="60"/>
    <x v="0"/>
    <x v="1"/>
    <x v="1"/>
    <n v="3997.72"/>
  </r>
  <r>
    <x v="60"/>
    <x v="0"/>
    <x v="0"/>
    <x v="2"/>
    <n v="510.66"/>
  </r>
  <r>
    <x v="61"/>
    <x v="0"/>
    <x v="1"/>
    <x v="2"/>
    <n v="4677.26"/>
  </r>
  <r>
    <x v="62"/>
    <x v="0"/>
    <x v="2"/>
    <x v="0"/>
    <n v="120.73"/>
  </r>
  <r>
    <x v="62"/>
    <x v="0"/>
    <x v="3"/>
    <x v="1"/>
    <n v="0"/>
  </r>
  <r>
    <x v="62"/>
    <x v="0"/>
    <x v="1"/>
    <x v="1"/>
    <n v="962.79"/>
  </r>
  <r>
    <x v="62"/>
    <x v="0"/>
    <x v="2"/>
    <x v="2"/>
    <n v="972.28"/>
  </r>
  <r>
    <x v="63"/>
    <x v="0"/>
    <x v="3"/>
    <x v="0"/>
    <n v="2093.67"/>
  </r>
  <r>
    <x v="63"/>
    <x v="0"/>
    <x v="0"/>
    <x v="0"/>
    <n v="662.16"/>
  </r>
  <r>
    <x v="63"/>
    <x v="0"/>
    <x v="2"/>
    <x v="0"/>
    <n v="463.81"/>
  </r>
  <r>
    <x v="63"/>
    <x v="0"/>
    <x v="0"/>
    <x v="1"/>
    <n v="83.91"/>
  </r>
  <r>
    <x v="63"/>
    <x v="0"/>
    <x v="3"/>
    <x v="1"/>
    <n v="1849.91"/>
  </r>
  <r>
    <x v="63"/>
    <x v="0"/>
    <x v="3"/>
    <x v="1"/>
    <n v="387.78"/>
  </r>
  <r>
    <x v="63"/>
    <x v="0"/>
    <x v="3"/>
    <x v="2"/>
    <n v="-823.8"/>
  </r>
  <r>
    <x v="63"/>
    <x v="0"/>
    <x v="0"/>
    <x v="3"/>
    <n v="8349.92"/>
  </r>
  <r>
    <x v="63"/>
    <x v="0"/>
    <x v="0"/>
    <x v="1"/>
    <n v="104.33"/>
  </r>
  <r>
    <x v="63"/>
    <x v="0"/>
    <x v="3"/>
    <x v="1"/>
    <n v="65.03"/>
  </r>
  <r>
    <x v="63"/>
    <x v="0"/>
    <x v="3"/>
    <x v="1"/>
    <n v="559.59"/>
  </r>
  <r>
    <x v="63"/>
    <x v="0"/>
    <x v="0"/>
    <x v="1"/>
    <n v="953.42"/>
  </r>
  <r>
    <x v="64"/>
    <x v="0"/>
    <x v="3"/>
    <x v="1"/>
    <n v="3311.03"/>
  </r>
  <r>
    <x v="64"/>
    <x v="0"/>
    <x v="1"/>
    <x v="1"/>
    <n v="0"/>
  </r>
  <r>
    <x v="64"/>
    <x v="0"/>
    <x v="1"/>
    <x v="2"/>
    <n v="0"/>
  </r>
  <r>
    <x v="65"/>
    <x v="0"/>
    <x v="0"/>
    <x v="0"/>
    <n v="660"/>
  </r>
  <r>
    <x v="66"/>
    <x v="0"/>
    <x v="1"/>
    <x v="2"/>
    <n v="-125"/>
  </r>
  <r>
    <x v="67"/>
    <x v="0"/>
    <x v="2"/>
    <x v="1"/>
    <n v="4445.22"/>
  </r>
  <r>
    <x v="68"/>
    <x v="0"/>
    <x v="2"/>
    <x v="1"/>
    <n v="0"/>
  </r>
  <r>
    <x v="68"/>
    <x v="0"/>
    <x v="2"/>
    <x v="1"/>
    <n v="527.20000000000005"/>
  </r>
  <r>
    <x v="68"/>
    <x v="0"/>
    <x v="2"/>
    <x v="2"/>
    <n v="0"/>
  </r>
  <r>
    <x v="69"/>
    <x v="0"/>
    <x v="3"/>
    <x v="1"/>
    <n v="3514.74"/>
  </r>
  <r>
    <x v="69"/>
    <x v="0"/>
    <x v="2"/>
    <x v="1"/>
    <n v="0"/>
  </r>
  <r>
    <x v="69"/>
    <x v="0"/>
    <x v="1"/>
    <x v="2"/>
    <n v="0"/>
  </r>
  <r>
    <x v="70"/>
    <x v="0"/>
    <x v="2"/>
    <x v="0"/>
    <n v="4399.9799999999996"/>
  </r>
  <r>
    <x v="70"/>
    <x v="0"/>
    <x v="1"/>
    <x v="0"/>
    <n v="1309.05"/>
  </r>
  <r>
    <x v="70"/>
    <x v="0"/>
    <x v="0"/>
    <x v="1"/>
    <n v="64.02"/>
  </r>
  <r>
    <x v="70"/>
    <x v="0"/>
    <x v="0"/>
    <x v="1"/>
    <n v="2464.9699999999998"/>
  </r>
  <r>
    <x v="70"/>
    <x v="0"/>
    <x v="3"/>
    <x v="1"/>
    <n v="990.27"/>
  </r>
  <r>
    <x v="70"/>
    <x v="0"/>
    <x v="1"/>
    <x v="1"/>
    <n v="39.4"/>
  </r>
  <r>
    <x v="70"/>
    <x v="0"/>
    <x v="1"/>
    <x v="1"/>
    <n v="117.26"/>
  </r>
  <r>
    <x v="70"/>
    <x v="0"/>
    <x v="1"/>
    <x v="1"/>
    <n v="26.5"/>
  </r>
  <r>
    <x v="70"/>
    <x v="0"/>
    <x v="2"/>
    <x v="2"/>
    <n v="25"/>
  </r>
  <r>
    <x v="70"/>
    <x v="0"/>
    <x v="2"/>
    <x v="2"/>
    <n v="10"/>
  </r>
  <r>
    <x v="70"/>
    <x v="0"/>
    <x v="0"/>
    <x v="2"/>
    <n v="-10"/>
  </r>
  <r>
    <x v="70"/>
    <x v="0"/>
    <x v="3"/>
    <x v="2"/>
    <n v="2375.9899999999998"/>
  </r>
  <r>
    <x v="70"/>
    <x v="0"/>
    <x v="0"/>
    <x v="3"/>
    <n v="1863.64"/>
  </r>
  <r>
    <x v="70"/>
    <x v="0"/>
    <x v="3"/>
    <x v="3"/>
    <n v="542.39"/>
  </r>
  <r>
    <x v="70"/>
    <x v="0"/>
    <x v="2"/>
    <x v="1"/>
    <n v="255.35"/>
  </r>
  <r>
    <x v="70"/>
    <x v="0"/>
    <x v="0"/>
    <x v="1"/>
    <n v="196.69"/>
  </r>
  <r>
    <x v="70"/>
    <x v="0"/>
    <x v="1"/>
    <x v="1"/>
    <n v="48.19"/>
  </r>
  <r>
    <x v="70"/>
    <x v="0"/>
    <x v="0"/>
    <x v="1"/>
    <n v="25.36"/>
  </r>
  <r>
    <x v="70"/>
    <x v="0"/>
    <x v="1"/>
    <x v="1"/>
    <n v="137.81"/>
  </r>
  <r>
    <x v="70"/>
    <x v="0"/>
    <x v="0"/>
    <x v="1"/>
    <n v="25"/>
  </r>
  <r>
    <x v="70"/>
    <x v="0"/>
    <x v="2"/>
    <x v="1"/>
    <n v="23"/>
  </r>
  <r>
    <x v="70"/>
    <x v="0"/>
    <x v="2"/>
    <x v="1"/>
    <n v="4516.5600000000004"/>
  </r>
  <r>
    <x v="70"/>
    <x v="0"/>
    <x v="1"/>
    <x v="1"/>
    <n v="360.6"/>
  </r>
  <r>
    <x v="70"/>
    <x v="0"/>
    <x v="2"/>
    <x v="1"/>
    <n v="1351.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FA96D8A-715C-4EEC-BE3D-EE8B9311B7CB}"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1:E8" firstHeaderRow="1" firstDataRow="4" firstDataCol="1"/>
  <pivotFields count="8">
    <pivotField axis="axisCol" numFmtId="14" subtotalTop="0" showAll="0" defaultSubtotal="0">
      <items count="71">
        <item x="20"/>
        <item x="0"/>
        <item x="21"/>
        <item x="1"/>
        <item x="2"/>
        <item x="23"/>
        <item x="24"/>
        <item x="3"/>
        <item x="4"/>
        <item x="27"/>
        <item x="29"/>
        <item x="5"/>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18"/>
        <item x="19"/>
        <item x="6"/>
        <item x="7"/>
        <item x="8"/>
        <item x="9"/>
        <item x="22"/>
        <item x="10"/>
        <item x="11"/>
        <item x="12"/>
        <item x="13"/>
        <item x="25"/>
        <item x="26"/>
        <item x="14"/>
        <item x="15"/>
        <item x="28"/>
        <item x="16"/>
        <item x="17"/>
      </items>
    </pivotField>
    <pivotField subtotalTop="0" showAll="0" defaultSubtotal="0">
      <items count="1">
        <item x="0"/>
      </items>
    </pivotField>
    <pivotField axis="axisRow" subtotalTop="0" showAll="0" defaultSubtotal="0">
      <items count="4">
        <item x="0"/>
        <item x="2"/>
        <item x="3"/>
        <item x="1"/>
      </items>
    </pivotField>
    <pivotField axis="axisCol" subtotalTop="0" showAll="0" defaultSubtotal="0">
      <items count="4">
        <item x="2"/>
        <item x="0"/>
        <item x="3"/>
        <item x="1"/>
      </items>
    </pivotField>
    <pivotField dataField="1" numFmtId="165" subtotalTop="0" showAll="0" defaultSubtotal="0"/>
    <pivotField subtotalTop="0" showAll="0" defaultSubtotal="0">
      <items count="14">
        <item sd="0" x="0"/>
        <item sd="0" x="1"/>
        <item sd="0" x="2"/>
        <item sd="0" x="3"/>
        <item sd="0" x="4"/>
        <item sd="0" x="5"/>
        <item sd="0" x="6"/>
        <item sd="0" x="7"/>
        <item sd="0" x="8"/>
        <item sd="0" x="9"/>
        <item sd="0" x="10"/>
        <item sd="0" x="11"/>
        <item sd="0" x="12"/>
        <item sd="0" x="13"/>
      </items>
    </pivotField>
    <pivotField subtotalTop="0" showAll="0" defaultSubtotal="0">
      <items count="6">
        <item h="1" sd="0" x="0"/>
        <item sd="0" x="1"/>
        <item h="1" sd="0" x="2"/>
        <item h="1" sd="0" x="3"/>
        <item h="1" sd="0" x="4"/>
        <item h="1" sd="0" x="5"/>
      </items>
    </pivotField>
    <pivotField axis="axisCol" subtotalTop="0" showAll="0" defaultSubtotal="0">
      <items count="4">
        <item h="1" sd="0" x="0"/>
        <item h="1" sd="0" x="1"/>
        <item sd="0" x="2"/>
        <item h="1" sd="0" x="3"/>
      </items>
    </pivotField>
  </pivotFields>
  <rowFields count="1">
    <field x="2"/>
  </rowFields>
  <rowItems count="4">
    <i>
      <x/>
    </i>
    <i>
      <x v="1"/>
    </i>
    <i>
      <x v="2"/>
    </i>
    <i>
      <x v="3"/>
    </i>
  </rowItems>
  <colFields count="3">
    <field x="3"/>
    <field x="7"/>
    <field x="0"/>
  </colFields>
  <colItems count="4">
    <i>
      <x/>
      <x v="2"/>
    </i>
    <i>
      <x v="1"/>
      <x v="2"/>
    </i>
    <i>
      <x v="2"/>
      <x v="2"/>
    </i>
    <i>
      <x v="3"/>
      <x v="2"/>
    </i>
  </colItems>
  <dataFields count="1">
    <dataField name="Sum of Amount" fld="4" baseField="0" baseItem="0"/>
  </dataFields>
  <chartFormats count="38">
    <chartFormat chart="3" format="0" series="1">
      <pivotArea type="data" outline="0" fieldPosition="0">
        <references count="3">
          <reference field="4294967294" count="1" selected="0">
            <x v="0"/>
          </reference>
          <reference field="3" count="1" selected="0">
            <x v="0"/>
          </reference>
          <reference field="7" count="1" selected="0">
            <x v="1"/>
          </reference>
        </references>
      </pivotArea>
    </chartFormat>
    <chartFormat chart="3" format="1" series="1">
      <pivotArea type="data" outline="0" fieldPosition="0">
        <references count="3">
          <reference field="4294967294" count="1" selected="0">
            <x v="0"/>
          </reference>
          <reference field="3" count="1" selected="0">
            <x v="1"/>
          </reference>
          <reference field="7" count="1" selected="0">
            <x v="1"/>
          </reference>
        </references>
      </pivotArea>
    </chartFormat>
    <chartFormat chart="3" format="2" series="1">
      <pivotArea type="data" outline="0" fieldPosition="0">
        <references count="3">
          <reference field="4294967294" count="1" selected="0">
            <x v="0"/>
          </reference>
          <reference field="3" count="1" selected="0">
            <x v="2"/>
          </reference>
          <reference field="7" count="1" selected="0">
            <x v="1"/>
          </reference>
        </references>
      </pivotArea>
    </chartFormat>
    <chartFormat chart="3" format="3" series="1">
      <pivotArea type="data" outline="0" fieldPosition="0">
        <references count="2">
          <reference field="4294967294" count="1" selected="0">
            <x v="0"/>
          </reference>
          <reference field="3" count="1" selected="0">
            <x v="3"/>
          </reference>
        </references>
      </pivotArea>
    </chartFormat>
    <chartFormat chart="3" format="4" series="1">
      <pivotArea type="data" outline="0" fieldPosition="0">
        <references count="3">
          <reference field="4294967294" count="1" selected="0">
            <x v="0"/>
          </reference>
          <reference field="3" count="1" selected="0">
            <x v="2"/>
          </reference>
          <reference field="7" count="1" selected="0">
            <x v="2"/>
          </reference>
        </references>
      </pivotArea>
    </chartFormat>
    <chartFormat chart="3" format="5" series="1">
      <pivotArea type="data" outline="0" fieldPosition="0">
        <references count="3">
          <reference field="4294967294" count="1" selected="0">
            <x v="0"/>
          </reference>
          <reference field="3" count="1" selected="0">
            <x v="3"/>
          </reference>
          <reference field="7" count="1" selected="0">
            <x v="1"/>
          </reference>
        </references>
      </pivotArea>
    </chartFormat>
    <chartFormat chart="3" format="6" series="1">
      <pivotArea type="data" outline="0" fieldPosition="0">
        <references count="3">
          <reference field="4294967294" count="1" selected="0">
            <x v="0"/>
          </reference>
          <reference field="3" count="1" selected="0">
            <x v="3"/>
          </reference>
          <reference field="7" count="1" selected="0">
            <x v="2"/>
          </reference>
        </references>
      </pivotArea>
    </chartFormat>
    <chartFormat chart="3" format="7" series="1">
      <pivotArea type="data" outline="0" fieldPosition="0">
        <references count="3">
          <reference field="4294967294" count="1" selected="0">
            <x v="0"/>
          </reference>
          <reference field="3" count="1" selected="0">
            <x v="0"/>
          </reference>
          <reference field="7" count="1" selected="0">
            <x v="2"/>
          </reference>
        </references>
      </pivotArea>
    </chartFormat>
    <chartFormat chart="3" format="8" series="1">
      <pivotArea type="data" outline="0" fieldPosition="0">
        <references count="3">
          <reference field="4294967294" count="1" selected="0">
            <x v="0"/>
          </reference>
          <reference field="3" count="1" selected="0">
            <x v="1"/>
          </reference>
          <reference field="7" count="1" selected="0">
            <x v="2"/>
          </reference>
        </references>
      </pivotArea>
    </chartFormat>
    <chartFormat chart="3" format="9" series="1">
      <pivotArea type="data" outline="0" fieldPosition="0">
        <references count="4">
          <reference field="4294967294" count="1" selected="0">
            <x v="0"/>
          </reference>
          <reference field="0" count="1" selected="0">
            <x v="0"/>
          </reference>
          <reference field="3" count="1" selected="0">
            <x v="1"/>
          </reference>
          <reference field="7" count="1" selected="0">
            <x v="1"/>
          </reference>
        </references>
      </pivotArea>
    </chartFormat>
    <chartFormat chart="3" format="10" series="1">
      <pivotArea type="data" outline="0" fieldPosition="0">
        <references count="4">
          <reference field="4294967294" count="1" selected="0">
            <x v="0"/>
          </reference>
          <reference field="0" count="1" selected="0">
            <x v="1"/>
          </reference>
          <reference field="3" count="1" selected="0">
            <x v="1"/>
          </reference>
          <reference field="7" count="1" selected="0">
            <x v="1"/>
          </reference>
        </references>
      </pivotArea>
    </chartFormat>
    <chartFormat chart="3" format="11" series="1">
      <pivotArea type="data" outline="0" fieldPosition="0">
        <references count="4">
          <reference field="4294967294" count="1" selected="0">
            <x v="0"/>
          </reference>
          <reference field="0" count="1" selected="0">
            <x v="2"/>
          </reference>
          <reference field="3" count="1" selected="0">
            <x v="1"/>
          </reference>
          <reference field="7" count="1" selected="0">
            <x v="1"/>
          </reference>
        </references>
      </pivotArea>
    </chartFormat>
    <chartFormat chart="3" format="12" series="1">
      <pivotArea type="data" outline="0" fieldPosition="0">
        <references count="4">
          <reference field="4294967294" count="1" selected="0">
            <x v="0"/>
          </reference>
          <reference field="0" count="1" selected="0">
            <x v="3"/>
          </reference>
          <reference field="3" count="1" selected="0">
            <x v="1"/>
          </reference>
          <reference field="7" count="1" selected="0">
            <x v="1"/>
          </reference>
        </references>
      </pivotArea>
    </chartFormat>
    <chartFormat chart="3" format="13" series="1">
      <pivotArea type="data" outline="0" fieldPosition="0">
        <references count="4">
          <reference field="4294967294" count="1" selected="0">
            <x v="0"/>
          </reference>
          <reference field="0" count="1" selected="0">
            <x v="4"/>
          </reference>
          <reference field="3" count="1" selected="0">
            <x v="1"/>
          </reference>
          <reference field="7" count="1" selected="0">
            <x v="1"/>
          </reference>
        </references>
      </pivotArea>
    </chartFormat>
    <chartFormat chart="3" format="14" series="1">
      <pivotArea type="data" outline="0" fieldPosition="0">
        <references count="4">
          <reference field="4294967294" count="1" selected="0">
            <x v="0"/>
          </reference>
          <reference field="0" count="1" selected="0">
            <x v="5"/>
          </reference>
          <reference field="3" count="1" selected="0">
            <x v="1"/>
          </reference>
          <reference field="7" count="1" selected="0">
            <x v="1"/>
          </reference>
        </references>
      </pivotArea>
    </chartFormat>
    <chartFormat chart="3" format="15" series="1">
      <pivotArea type="data" outline="0" fieldPosition="0">
        <references count="4">
          <reference field="4294967294" count="1" selected="0">
            <x v="0"/>
          </reference>
          <reference field="0" count="1" selected="0">
            <x v="6"/>
          </reference>
          <reference field="3" count="1" selected="0">
            <x v="1"/>
          </reference>
          <reference field="7" count="1" selected="0">
            <x v="1"/>
          </reference>
        </references>
      </pivotArea>
    </chartFormat>
    <chartFormat chart="3" format="16" series="1">
      <pivotArea type="data" outline="0" fieldPosition="0">
        <references count="4">
          <reference field="4294967294" count="1" selected="0">
            <x v="0"/>
          </reference>
          <reference field="0" count="1" selected="0">
            <x v="7"/>
          </reference>
          <reference field="3" count="1" selected="0">
            <x v="1"/>
          </reference>
          <reference field="7" count="1" selected="0">
            <x v="1"/>
          </reference>
        </references>
      </pivotArea>
    </chartFormat>
    <chartFormat chart="3" format="17" series="1">
      <pivotArea type="data" outline="0" fieldPosition="0">
        <references count="4">
          <reference field="4294967294" count="1" selected="0">
            <x v="0"/>
          </reference>
          <reference field="0" count="1" selected="0">
            <x v="8"/>
          </reference>
          <reference field="3" count="1" selected="0">
            <x v="1"/>
          </reference>
          <reference field="7" count="1" selected="0">
            <x v="1"/>
          </reference>
        </references>
      </pivotArea>
    </chartFormat>
    <chartFormat chart="3" format="18" series="1">
      <pivotArea type="data" outline="0" fieldPosition="0">
        <references count="4">
          <reference field="4294967294" count="1" selected="0">
            <x v="0"/>
          </reference>
          <reference field="0" count="1" selected="0">
            <x v="9"/>
          </reference>
          <reference field="3" count="1" selected="0">
            <x v="1"/>
          </reference>
          <reference field="7" count="1" selected="0">
            <x v="1"/>
          </reference>
        </references>
      </pivotArea>
    </chartFormat>
    <chartFormat chart="3" format="19" series="1">
      <pivotArea type="data" outline="0" fieldPosition="0">
        <references count="4">
          <reference field="4294967294" count="1" selected="0">
            <x v="0"/>
          </reference>
          <reference field="0" count="1" selected="0">
            <x v="10"/>
          </reference>
          <reference field="3" count="1" selected="0">
            <x v="1"/>
          </reference>
          <reference field="7" count="1" selected="0">
            <x v="1"/>
          </reference>
        </references>
      </pivotArea>
    </chartFormat>
    <chartFormat chart="3" format="20" series="1">
      <pivotArea type="data" outline="0" fieldPosition="0">
        <references count="4">
          <reference field="4294967294" count="1" selected="0">
            <x v="0"/>
          </reference>
          <reference field="0" count="1" selected="0">
            <x v="11"/>
          </reference>
          <reference field="3" count="1" selected="0">
            <x v="1"/>
          </reference>
          <reference field="7" count="1" selected="0">
            <x v="1"/>
          </reference>
        </references>
      </pivotArea>
    </chartFormat>
    <chartFormat chart="3" format="21" series="1">
      <pivotArea type="data" outline="0" fieldPosition="0">
        <references count="4">
          <reference field="4294967294" count="1" selected="0">
            <x v="0"/>
          </reference>
          <reference field="0" count="1" selected="0">
            <x v="7"/>
          </reference>
          <reference field="3" count="1" selected="0">
            <x v="2"/>
          </reference>
          <reference field="7" count="1" selected="0">
            <x v="1"/>
          </reference>
        </references>
      </pivotArea>
    </chartFormat>
    <chartFormat chart="3" format="22" series="1">
      <pivotArea type="data" outline="0" fieldPosition="0">
        <references count="4">
          <reference field="4294967294" count="1" selected="0">
            <x v="0"/>
          </reference>
          <reference field="0" count="1" selected="0">
            <x v="11"/>
          </reference>
          <reference field="3" count="1" selected="0">
            <x v="2"/>
          </reference>
          <reference field="7" count="1" selected="0">
            <x v="1"/>
          </reference>
        </references>
      </pivotArea>
    </chartFormat>
    <chartFormat chart="3" format="23" series="1">
      <pivotArea type="data" outline="0" fieldPosition="0">
        <references count="4">
          <reference field="4294967294" count="1" selected="0">
            <x v="0"/>
          </reference>
          <reference field="0" count="1" selected="0">
            <x v="2"/>
          </reference>
          <reference field="3" count="1" selected="0">
            <x v="3"/>
          </reference>
          <reference field="7" count="1" selected="0">
            <x v="1"/>
          </reference>
        </references>
      </pivotArea>
    </chartFormat>
    <chartFormat chart="3" format="24" series="1">
      <pivotArea type="data" outline="0" fieldPosition="0">
        <references count="4">
          <reference field="4294967294" count="1" selected="0">
            <x v="0"/>
          </reference>
          <reference field="0" count="1" selected="0">
            <x v="3"/>
          </reference>
          <reference field="3" count="1" selected="0">
            <x v="3"/>
          </reference>
          <reference field="7" count="1" selected="0">
            <x v="1"/>
          </reference>
        </references>
      </pivotArea>
    </chartFormat>
    <chartFormat chart="3" format="25" series="1">
      <pivotArea type="data" outline="0" fieldPosition="0">
        <references count="4">
          <reference field="4294967294" count="1" selected="0">
            <x v="0"/>
          </reference>
          <reference field="0" count="1" selected="0">
            <x v="5"/>
          </reference>
          <reference field="3" count="1" selected="0">
            <x v="3"/>
          </reference>
          <reference field="7" count="1" selected="0">
            <x v="1"/>
          </reference>
        </references>
      </pivotArea>
    </chartFormat>
    <chartFormat chart="3" format="26" series="1">
      <pivotArea type="data" outline="0" fieldPosition="0">
        <references count="4">
          <reference field="4294967294" count="1" selected="0">
            <x v="0"/>
          </reference>
          <reference field="0" count="1" selected="0">
            <x v="7"/>
          </reference>
          <reference field="3" count="1" selected="0">
            <x v="3"/>
          </reference>
          <reference field="7" count="1" selected="0">
            <x v="1"/>
          </reference>
        </references>
      </pivotArea>
    </chartFormat>
    <chartFormat chart="3" format="27" series="1">
      <pivotArea type="data" outline="0" fieldPosition="0">
        <references count="4">
          <reference field="4294967294" count="1" selected="0">
            <x v="0"/>
          </reference>
          <reference field="0" count="1" selected="0">
            <x v="9"/>
          </reference>
          <reference field="3" count="1" selected="0">
            <x v="3"/>
          </reference>
          <reference field="7" count="1" selected="0">
            <x v="1"/>
          </reference>
        </references>
      </pivotArea>
    </chartFormat>
    <chartFormat chart="3" format="28" series="1">
      <pivotArea type="data" outline="0" fieldPosition="0">
        <references count="4">
          <reference field="4294967294" count="1" selected="0">
            <x v="0"/>
          </reference>
          <reference field="0" count="1" selected="0">
            <x v="11"/>
          </reference>
          <reference field="3" count="1" selected="0">
            <x v="3"/>
          </reference>
          <reference field="7" count="1" selected="0">
            <x v="1"/>
          </reference>
        </references>
      </pivotArea>
    </chartFormat>
    <chartFormat chart="5" format="33" series="1">
      <pivotArea type="data" outline="0" fieldPosition="0">
        <references count="3">
          <reference field="4294967294" count="1" selected="0">
            <x v="0"/>
          </reference>
          <reference field="3" count="1" selected="0">
            <x v="0"/>
          </reference>
          <reference field="7" count="1" selected="0">
            <x v="1"/>
          </reference>
        </references>
      </pivotArea>
    </chartFormat>
    <chartFormat chart="5" format="34" series="1">
      <pivotArea type="data" outline="0" fieldPosition="0">
        <references count="3">
          <reference field="4294967294" count="1" selected="0">
            <x v="0"/>
          </reference>
          <reference field="3" count="1" selected="0">
            <x v="1"/>
          </reference>
          <reference field="7" count="1" selected="0">
            <x v="1"/>
          </reference>
        </references>
      </pivotArea>
    </chartFormat>
    <chartFormat chart="5" format="35" series="1">
      <pivotArea type="data" outline="0" fieldPosition="0">
        <references count="3">
          <reference field="4294967294" count="1" selected="0">
            <x v="0"/>
          </reference>
          <reference field="3" count="1" selected="0">
            <x v="2"/>
          </reference>
          <reference field="7" count="1" selected="0">
            <x v="1"/>
          </reference>
        </references>
      </pivotArea>
    </chartFormat>
    <chartFormat chart="5" format="36" series="1">
      <pivotArea type="data" outline="0" fieldPosition="0">
        <references count="2">
          <reference field="4294967294" count="1" selected="0">
            <x v="0"/>
          </reference>
          <reference field="3" count="1" selected="0">
            <x v="3"/>
          </reference>
        </references>
      </pivotArea>
    </chartFormat>
    <chartFormat chart="5" format="37" series="1">
      <pivotArea type="data" outline="0" fieldPosition="0">
        <references count="3">
          <reference field="4294967294" count="1" selected="0">
            <x v="0"/>
          </reference>
          <reference field="3" count="1" selected="0">
            <x v="0"/>
          </reference>
          <reference field="7" count="1" selected="0">
            <x v="2"/>
          </reference>
        </references>
      </pivotArea>
    </chartFormat>
    <chartFormat chart="5" format="38" series="1">
      <pivotArea type="data" outline="0" fieldPosition="0">
        <references count="3">
          <reference field="4294967294" count="1" selected="0">
            <x v="0"/>
          </reference>
          <reference field="3" count="1" selected="0">
            <x v="1"/>
          </reference>
          <reference field="7" count="1" selected="0">
            <x v="2"/>
          </reference>
        </references>
      </pivotArea>
    </chartFormat>
    <chartFormat chart="5" format="39" series="1">
      <pivotArea type="data" outline="0" fieldPosition="0">
        <references count="3">
          <reference field="4294967294" count="1" selected="0">
            <x v="0"/>
          </reference>
          <reference field="3" count="1" selected="0">
            <x v="2"/>
          </reference>
          <reference field="7" count="1" selected="0">
            <x v="2"/>
          </reference>
        </references>
      </pivotArea>
    </chartFormat>
    <chartFormat chart="5" format="40" series="1">
      <pivotArea type="data" outline="0" fieldPosition="0">
        <references count="3">
          <reference field="4294967294" count="1" selected="0">
            <x v="0"/>
          </reference>
          <reference field="3" count="1" selected="0">
            <x v="3"/>
          </reference>
          <reference field="7" count="1" selected="0">
            <x v="1"/>
          </reference>
        </references>
      </pivotArea>
    </chartFormat>
    <chartFormat chart="5" format="41" series="1">
      <pivotArea type="data" outline="0" fieldPosition="0">
        <references count="3">
          <reference field="4294967294" count="1" selected="0">
            <x v="0"/>
          </reference>
          <reference field="3" count="1" selected="0">
            <x v="3"/>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7C798276-5101-4F53-8A04-7F534661669B}" sourceName="Quarters (Date)">
  <pivotTables>
    <pivotTable tabId="3" name="PivotTable1"/>
  </pivotTables>
  <data>
    <tabular pivotCacheId="1926898202">
      <items count="6">
        <i x="1" s="1"/>
        <i x="0" nd="1"/>
        <i x="5" nd="1"/>
        <i x="2" nd="1"/>
        <i x="3"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DD7748D3-7132-424C-8A35-E4EDB4FD283D}" sourceName="Years (Date)">
  <pivotTables>
    <pivotTable tabId="3" name="PivotTable1"/>
  </pivotTables>
  <data>
    <tabular pivotCacheId="1926898202">
      <items count="4">
        <i x="1"/>
        <i x="2" s="1"/>
        <i x="0"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Date)" xr10:uid="{EF579163-9364-4FAF-9889-69C362362BA2}" cache="Slicer_Quarters__Date" caption="Quarters (Date)" columnCount="4" rowHeight="234950"/>
  <slicer name="Years (Date)" xr10:uid="{2CB18904-3CD9-4CBD-ADBD-40D964457301}" cache="Slicer_Years__Date" caption="Years (Date)" columnCount="2" showCaption="0"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s" xr10:uid="{EDAB41B0-6029-494A-831F-0EE8456EFA1C}" cache="Slicer_Quarters__Date" columnCount="4" rowHeight="234950"/>
  <slicer name="Years (Date) 1" xr10:uid="{F1DB07D3-82F5-4497-AD76-BF83D75A0E5F}" cache="Slicer_Years__Date" caption="Years" columnCount="2" showCaption="0"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A590E0-D25A-4D5A-98F9-1ECDBC0CDB6D}" name="Expenses" displayName="Expenses" ref="B1:F690" totalsRowShown="0" headerRowDxfId="21" dataDxfId="19" headerRowBorderDxfId="20" headerRowCellStyle="Normal 2" dataCellStyle="Normal 2">
  <autoFilter ref="B1:F690" xr:uid="{93A590E0-D25A-4D5A-98F9-1ECDBC0CDB6D}"/>
  <tableColumns count="5">
    <tableColumn id="1" xr3:uid="{826C7BAD-FAEA-4B0F-864A-DF196C4431C4}" name="Date" dataDxfId="18" dataCellStyle="Normal 2"/>
    <tableColumn id="2" xr3:uid="{294A225F-79A9-4C2E-8CC5-2D84537C1C2C}" name="Transaction Type" dataDxfId="17" dataCellStyle="Normal 2"/>
    <tableColumn id="3" xr3:uid="{56EB4343-CC52-489B-8EE9-FD6AE42C90ED}" name="Region" dataDxfId="16" dataCellStyle="Normal 2"/>
    <tableColumn id="4" xr3:uid="{EAFC3AFD-19B4-469F-8B5F-6DC5D95529E1}" name="Account" dataDxfId="15" dataCellStyle="Normal 2"/>
    <tableColumn id="5" xr3:uid="{D0E819C7-6B59-4D28-86A3-AD999BD0A31F}" name="Amount" dataDxfId="14"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E8FB23-36E6-420F-BC0B-A8666B4C8AC9}" name="Expense3" displayName="Expense3" ref="H10:M19" totalsRowCount="1" headerRowDxfId="13" dataDxfId="12">
  <autoFilter ref="H10:M18" xr:uid="{B9A24CF9-3674-44C7-B740-667B87DC2F99}"/>
  <tableColumns count="6">
    <tableColumn id="1" xr3:uid="{D2C3AADA-7EFE-427E-B49B-D88129542F91}" name="Expenses" dataDxfId="11" totalsRowDxfId="10"/>
    <tableColumn id="2" xr3:uid="{3F3146FD-BB1B-4C79-85B2-DAFF87364BDB}" name="Column1" dataDxfId="9" totalsRowDxfId="8"/>
    <tableColumn id="3" xr3:uid="{524D95FF-FD99-4109-A540-D18BE21F8777}" name="Column2" totalsRowFunction="custom" dataDxfId="7" totalsRowDxfId="6" totalsRowCellStyle="Percent">
      <totalsRowFormula>(J18-I18)/I18</totalsRowFormula>
    </tableColumn>
    <tableColumn id="4" xr3:uid="{E15C471F-3259-40E1-8D97-A4DCF223AC9B}" name="Column3" totalsRowFunction="custom" dataDxfId="5" totalsRowDxfId="4" totalsRowCellStyle="Percent">
      <totalsRowFormula>(K18-J18)/J18</totalsRowFormula>
    </tableColumn>
    <tableColumn id="5" xr3:uid="{FA98ADC7-1473-454E-BE9B-3C663B8221CF}" name="Column4" totalsRowFunction="custom" dataDxfId="3" totalsRowDxfId="2" totalsRowCellStyle="Percent">
      <totalsRowFormula>(L18-K18)/K18</totalsRowFormula>
    </tableColumn>
    <tableColumn id="6" xr3:uid="{E2083415-1231-4EA2-B20B-8F80CD3569AD}" name="Column5" totalsRowFunction="custom" dataDxfId="1" totalsRowDxfId="0" totalsRowCellStyle="Percent">
      <totalsRowFormula>(M18-L18)/L18</totalsRow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pivotTable" Target="../pivotTables/pivotTable1.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trlProp" Target="../ctrlProps/ctrlProp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6.bin"/><Relationship Id="rId5" Type="http://schemas.microsoft.com/office/2007/relationships/slicer" Target="../slicers/slicer2.xml"/><Relationship Id="rId4" Type="http://schemas.openxmlformats.org/officeDocument/2006/relationships/ctrlProp" Target="../ctrlProps/ctrlProp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165A-E012-4510-B35D-58AD061CD63A}">
  <dimension ref="A1:H696"/>
  <sheetViews>
    <sheetView topLeftCell="A432" workbookViewId="0">
      <selection activeCell="G216" sqref="G216"/>
    </sheetView>
  </sheetViews>
  <sheetFormatPr defaultRowHeight="19.95" customHeight="1" x14ac:dyDescent="0.3"/>
  <cols>
    <col min="2" max="2" width="8.77734375" style="13"/>
    <col min="3" max="3" width="11.6640625" customWidth="1"/>
    <col min="4" max="4" width="11.33203125" customWidth="1"/>
    <col min="5" max="5" width="22.44140625" customWidth="1"/>
    <col min="6" max="6" width="12.33203125" customWidth="1"/>
    <col min="7" max="7" width="17.6640625" bestFit="1" customWidth="1"/>
    <col min="8" max="8" width="10.21875" bestFit="1" customWidth="1"/>
    <col min="10" max="10" width="11.21875" bestFit="1" customWidth="1"/>
    <col min="11" max="11" width="9.77734375" bestFit="1" customWidth="1"/>
    <col min="12" max="12" width="10.77734375" bestFit="1" customWidth="1"/>
  </cols>
  <sheetData>
    <row r="1" spans="1:8" ht="19.95" customHeight="1" x14ac:dyDescent="0.3">
      <c r="A1" s="64" t="s">
        <v>6</v>
      </c>
      <c r="B1" s="65"/>
      <c r="C1" s="65"/>
      <c r="D1" s="65"/>
      <c r="E1" s="65"/>
      <c r="F1" s="65"/>
    </row>
    <row r="2" spans="1:8" ht="19.95" customHeight="1" x14ac:dyDescent="0.3">
      <c r="A2" s="64" t="s">
        <v>0</v>
      </c>
      <c r="B2" s="65"/>
      <c r="C2" s="65"/>
      <c r="D2" s="65"/>
      <c r="E2" s="65"/>
      <c r="F2" s="65"/>
    </row>
    <row r="3" spans="1:8" ht="19.95" customHeight="1" x14ac:dyDescent="0.3">
      <c r="A3" s="66" t="s">
        <v>7</v>
      </c>
      <c r="B3" s="65"/>
      <c r="C3" s="65"/>
      <c r="D3" s="65"/>
      <c r="E3" s="65"/>
      <c r="F3" s="65"/>
    </row>
    <row r="5" spans="1:8" ht="42.6" customHeight="1" x14ac:dyDescent="0.3">
      <c r="A5" s="2"/>
      <c r="B5" s="14" t="s">
        <v>1</v>
      </c>
      <c r="C5" s="2" t="s">
        <v>2</v>
      </c>
      <c r="D5" s="2" t="s">
        <v>12</v>
      </c>
      <c r="E5" s="2" t="s">
        <v>3</v>
      </c>
      <c r="F5" s="2" t="s">
        <v>4</v>
      </c>
      <c r="G5" s="6"/>
    </row>
    <row r="6" spans="1:8" ht="19.95" customHeight="1" x14ac:dyDescent="0.3">
      <c r="A6" s="1"/>
      <c r="B6" s="9">
        <v>44588</v>
      </c>
      <c r="C6" s="4" t="s">
        <v>5</v>
      </c>
      <c r="D6" s="4" t="s">
        <v>14</v>
      </c>
      <c r="E6" s="4" t="s">
        <v>8</v>
      </c>
      <c r="F6" s="5">
        <f>105.95+118.27</f>
        <v>224.22</v>
      </c>
      <c r="H6" s="16"/>
    </row>
    <row r="7" spans="1:8" ht="19.95" customHeight="1" x14ac:dyDescent="0.3">
      <c r="A7" s="1"/>
      <c r="B7" s="9">
        <v>44588</v>
      </c>
      <c r="C7" s="4" t="s">
        <v>5</v>
      </c>
      <c r="D7" s="4" t="s">
        <v>13</v>
      </c>
      <c r="E7" s="4" t="s">
        <v>8</v>
      </c>
      <c r="F7" s="5">
        <f>15.96+69.88</f>
        <v>85.84</v>
      </c>
      <c r="G7" s="7"/>
      <c r="H7" s="16"/>
    </row>
    <row r="8" spans="1:8" ht="19.95" customHeight="1" x14ac:dyDescent="0.3">
      <c r="A8" s="1"/>
      <c r="B8" s="9">
        <v>44592</v>
      </c>
      <c r="C8" s="4" t="s">
        <v>5</v>
      </c>
      <c r="D8" s="4" t="s">
        <v>15</v>
      </c>
      <c r="E8" s="4" t="s">
        <v>8</v>
      </c>
      <c r="F8" s="5">
        <v>535.05999999999995</v>
      </c>
      <c r="H8" s="16"/>
    </row>
    <row r="9" spans="1:8" ht="19.95" customHeight="1" x14ac:dyDescent="0.3">
      <c r="A9" s="1"/>
      <c r="B9" s="9">
        <v>44592</v>
      </c>
      <c r="C9" s="4" t="s">
        <v>5</v>
      </c>
      <c r="D9" s="4" t="s">
        <v>16</v>
      </c>
      <c r="E9" s="4" t="s">
        <v>8</v>
      </c>
      <c r="F9" s="5">
        <v>485.2</v>
      </c>
      <c r="H9" s="16"/>
    </row>
    <row r="10" spans="1:8" ht="19.95" customHeight="1" x14ac:dyDescent="0.3">
      <c r="A10" s="1"/>
      <c r="B10" s="9">
        <v>44592</v>
      </c>
      <c r="C10" s="4" t="s">
        <v>5</v>
      </c>
      <c r="D10" s="4" t="s">
        <v>13</v>
      </c>
      <c r="E10" s="4" t="s">
        <v>8</v>
      </c>
      <c r="F10" s="5">
        <v>219.02</v>
      </c>
      <c r="H10" s="16"/>
    </row>
    <row r="11" spans="1:8" ht="19.95" customHeight="1" x14ac:dyDescent="0.3">
      <c r="A11" s="1"/>
      <c r="B11" s="9">
        <v>44592</v>
      </c>
      <c r="C11" s="4" t="s">
        <v>5</v>
      </c>
      <c r="D11" s="4" t="s">
        <v>15</v>
      </c>
      <c r="E11" s="4" t="s">
        <v>8</v>
      </c>
      <c r="F11" s="5">
        <v>196.27</v>
      </c>
      <c r="H11" s="16"/>
    </row>
    <row r="12" spans="1:8" ht="19.95" customHeight="1" x14ac:dyDescent="0.3">
      <c r="A12" s="1"/>
      <c r="B12" s="9">
        <v>44592</v>
      </c>
      <c r="C12" s="4" t="s">
        <v>5</v>
      </c>
      <c r="D12" s="4" t="s">
        <v>14</v>
      </c>
      <c r="E12" s="4" t="s">
        <v>8</v>
      </c>
      <c r="F12" s="5">
        <v>157.19999999999999</v>
      </c>
      <c r="H12" s="16"/>
    </row>
    <row r="13" spans="1:8" ht="19.95" customHeight="1" x14ac:dyDescent="0.3">
      <c r="A13" s="1"/>
      <c r="B13" s="9">
        <v>44602</v>
      </c>
      <c r="C13" s="4" t="s">
        <v>5</v>
      </c>
      <c r="D13" s="4" t="s">
        <v>16</v>
      </c>
      <c r="E13" s="4" t="s">
        <v>8</v>
      </c>
      <c r="F13" s="5">
        <v>480.71</v>
      </c>
      <c r="H13" s="16"/>
    </row>
    <row r="14" spans="1:8" ht="19.95" customHeight="1" x14ac:dyDescent="0.3">
      <c r="A14" s="1"/>
      <c r="B14" s="9">
        <v>44602</v>
      </c>
      <c r="C14" s="4" t="s">
        <v>5</v>
      </c>
      <c r="D14" s="4" t="s">
        <v>13</v>
      </c>
      <c r="E14" s="4" t="s">
        <v>8</v>
      </c>
      <c r="F14" s="5">
        <v>97.94</v>
      </c>
      <c r="H14" s="16"/>
    </row>
    <row r="15" spans="1:8" ht="19.95" customHeight="1" x14ac:dyDescent="0.3">
      <c r="A15" s="1"/>
      <c r="B15" s="9">
        <v>44620</v>
      </c>
      <c r="C15" s="4" t="s">
        <v>5</v>
      </c>
      <c r="D15" s="4" t="s">
        <v>14</v>
      </c>
      <c r="E15" s="4" t="s">
        <v>8</v>
      </c>
      <c r="F15" s="5">
        <v>7252.25</v>
      </c>
      <c r="H15" s="16"/>
    </row>
    <row r="16" spans="1:8" ht="19.95" customHeight="1" x14ac:dyDescent="0.3">
      <c r="A16" s="1"/>
      <c r="B16" s="9">
        <v>44620</v>
      </c>
      <c r="C16" s="4" t="s">
        <v>5</v>
      </c>
      <c r="D16" s="4" t="s">
        <v>14</v>
      </c>
      <c r="E16" s="4" t="s">
        <v>8</v>
      </c>
      <c r="F16" s="5">
        <v>1133.5</v>
      </c>
      <c r="H16" s="16"/>
    </row>
    <row r="17" spans="1:8" ht="19.95" customHeight="1" x14ac:dyDescent="0.3">
      <c r="A17" s="1"/>
      <c r="B17" s="9">
        <v>44620</v>
      </c>
      <c r="C17" s="4" t="s">
        <v>5</v>
      </c>
      <c r="D17" s="4" t="s">
        <v>14</v>
      </c>
      <c r="E17" s="4" t="s">
        <v>8</v>
      </c>
      <c r="F17" s="5">
        <v>741.39</v>
      </c>
      <c r="H17" s="16"/>
    </row>
    <row r="18" spans="1:8" ht="19.95" customHeight="1" x14ac:dyDescent="0.3">
      <c r="A18" s="1"/>
      <c r="B18" s="9">
        <v>44620</v>
      </c>
      <c r="C18" s="4" t="s">
        <v>5</v>
      </c>
      <c r="D18" s="4" t="s">
        <v>15</v>
      </c>
      <c r="E18" s="4" t="s">
        <v>8</v>
      </c>
      <c r="F18" s="5">
        <v>339</v>
      </c>
      <c r="H18" s="16"/>
    </row>
    <row r="19" spans="1:8" ht="19.95" customHeight="1" x14ac:dyDescent="0.3">
      <c r="A19" s="1"/>
      <c r="B19" s="9">
        <v>44620</v>
      </c>
      <c r="C19" s="4" t="s">
        <v>5</v>
      </c>
      <c r="D19" s="4" t="s">
        <v>15</v>
      </c>
      <c r="E19" s="4" t="s">
        <v>8</v>
      </c>
      <c r="F19" s="5">
        <v>178.31</v>
      </c>
      <c r="H19" s="16"/>
    </row>
    <row r="20" spans="1:8" ht="19.95" customHeight="1" x14ac:dyDescent="0.3">
      <c r="A20" s="1"/>
      <c r="B20" s="9">
        <v>44620</v>
      </c>
      <c r="C20" s="4" t="s">
        <v>5</v>
      </c>
      <c r="D20" s="4" t="s">
        <v>13</v>
      </c>
      <c r="E20" s="4" t="s">
        <v>8</v>
      </c>
      <c r="F20" s="5">
        <v>120.79</v>
      </c>
      <c r="H20" s="16"/>
    </row>
    <row r="21" spans="1:8" ht="19.95" customHeight="1" x14ac:dyDescent="0.3">
      <c r="A21" s="1"/>
      <c r="B21" s="9">
        <v>44620</v>
      </c>
      <c r="C21" s="4" t="s">
        <v>5</v>
      </c>
      <c r="D21" s="4" t="s">
        <v>16</v>
      </c>
      <c r="E21" s="4" t="s">
        <v>8</v>
      </c>
      <c r="F21" s="5">
        <v>120.41</v>
      </c>
      <c r="H21" s="16"/>
    </row>
    <row r="22" spans="1:8" ht="19.95" customHeight="1" x14ac:dyDescent="0.3">
      <c r="A22" s="1"/>
      <c r="B22" s="9">
        <v>44620</v>
      </c>
      <c r="C22" s="4" t="s">
        <v>5</v>
      </c>
      <c r="D22" s="4" t="s">
        <v>16</v>
      </c>
      <c r="E22" s="4" t="s">
        <v>8</v>
      </c>
      <c r="F22" s="5">
        <v>85.97</v>
      </c>
      <c r="H22" s="16"/>
    </row>
    <row r="23" spans="1:8" ht="19.95" customHeight="1" x14ac:dyDescent="0.3">
      <c r="A23" s="1"/>
      <c r="B23" s="9">
        <v>44620</v>
      </c>
      <c r="C23" s="4" t="s">
        <v>5</v>
      </c>
      <c r="D23" s="4" t="s">
        <v>16</v>
      </c>
      <c r="E23" s="4" t="s">
        <v>8</v>
      </c>
      <c r="F23" s="5">
        <v>53.1</v>
      </c>
      <c r="H23" s="16"/>
    </row>
    <row r="24" spans="1:8" ht="19.95" customHeight="1" x14ac:dyDescent="0.3">
      <c r="A24" s="1"/>
      <c r="B24" s="9">
        <v>44630</v>
      </c>
      <c r="C24" s="4" t="s">
        <v>5</v>
      </c>
      <c r="D24" s="4" t="s">
        <v>13</v>
      </c>
      <c r="E24" s="4" t="s">
        <v>8</v>
      </c>
      <c r="F24" s="5">
        <v>607.23</v>
      </c>
      <c r="H24" s="16"/>
    </row>
    <row r="25" spans="1:8" ht="19.95" customHeight="1" x14ac:dyDescent="0.3">
      <c r="A25" s="1"/>
      <c r="B25" s="9">
        <v>44630</v>
      </c>
      <c r="C25" s="4" t="s">
        <v>5</v>
      </c>
      <c r="D25" s="4" t="s">
        <v>16</v>
      </c>
      <c r="E25" s="4" t="s">
        <v>8</v>
      </c>
      <c r="F25" s="5">
        <v>291.14999999999998</v>
      </c>
      <c r="H25" s="16"/>
    </row>
    <row r="26" spans="1:8" ht="19.95" customHeight="1" x14ac:dyDescent="0.3">
      <c r="A26" s="1"/>
      <c r="B26" s="9">
        <v>44651</v>
      </c>
      <c r="C26" s="4" t="s">
        <v>5</v>
      </c>
      <c r="D26" s="4" t="s">
        <v>13</v>
      </c>
      <c r="E26" s="4" t="s">
        <v>8</v>
      </c>
      <c r="F26" s="5">
        <v>3046.98</v>
      </c>
      <c r="H26" s="16"/>
    </row>
    <row r="27" spans="1:8" ht="19.95" customHeight="1" x14ac:dyDescent="0.3">
      <c r="A27" s="1"/>
      <c r="B27" s="9">
        <v>44651</v>
      </c>
      <c r="C27" s="4" t="s">
        <v>5</v>
      </c>
      <c r="D27" s="4" t="s">
        <v>14</v>
      </c>
      <c r="E27" s="4" t="s">
        <v>8</v>
      </c>
      <c r="F27" s="5">
        <v>2468.09</v>
      </c>
      <c r="H27" s="16"/>
    </row>
    <row r="28" spans="1:8" ht="19.95" customHeight="1" x14ac:dyDescent="0.3">
      <c r="A28" s="1"/>
      <c r="B28" s="9">
        <v>44651</v>
      </c>
      <c r="C28" s="4" t="s">
        <v>5</v>
      </c>
      <c r="D28" s="4" t="s">
        <v>13</v>
      </c>
      <c r="E28" s="4" t="s">
        <v>8</v>
      </c>
      <c r="F28" s="5">
        <v>161.12</v>
      </c>
      <c r="H28" s="16"/>
    </row>
    <row r="29" spans="1:8" ht="19.95" customHeight="1" x14ac:dyDescent="0.3">
      <c r="A29" s="1"/>
      <c r="B29" s="9">
        <v>44946</v>
      </c>
      <c r="C29" s="4" t="s">
        <v>5</v>
      </c>
      <c r="D29" s="4" t="s">
        <v>13</v>
      </c>
      <c r="E29" s="4" t="s">
        <v>8</v>
      </c>
      <c r="F29" s="5">
        <v>5860.18</v>
      </c>
      <c r="H29" s="16"/>
    </row>
    <row r="30" spans="1:8" ht="19.95" customHeight="1" x14ac:dyDescent="0.3">
      <c r="B30" s="9">
        <v>44946</v>
      </c>
      <c r="C30" s="4" t="s">
        <v>5</v>
      </c>
      <c r="D30" s="4" t="s">
        <v>13</v>
      </c>
      <c r="E30" s="4" t="s">
        <v>8</v>
      </c>
      <c r="F30" s="5">
        <v>5860.18</v>
      </c>
      <c r="H30" s="16"/>
    </row>
    <row r="31" spans="1:8" ht="19.95" customHeight="1" x14ac:dyDescent="0.3">
      <c r="B31" s="9">
        <v>44953</v>
      </c>
      <c r="C31" s="4" t="s">
        <v>5</v>
      </c>
      <c r="D31" s="4" t="s">
        <v>14</v>
      </c>
      <c r="E31" s="4" t="s">
        <v>8</v>
      </c>
      <c r="F31" s="5">
        <f>105.95+118.27</f>
        <v>224.22</v>
      </c>
      <c r="H31" s="16"/>
    </row>
    <row r="32" spans="1:8" ht="19.95" customHeight="1" x14ac:dyDescent="0.3">
      <c r="B32" s="9">
        <v>44953</v>
      </c>
      <c r="C32" s="4" t="s">
        <v>5</v>
      </c>
      <c r="D32" s="4" t="s">
        <v>13</v>
      </c>
      <c r="E32" s="4" t="s">
        <v>8</v>
      </c>
      <c r="F32" s="5">
        <f>15.96+69.88</f>
        <v>85.84</v>
      </c>
      <c r="H32" s="16"/>
    </row>
    <row r="33" spans="2:8" ht="19.95" customHeight="1" x14ac:dyDescent="0.3">
      <c r="B33" s="9">
        <v>44953</v>
      </c>
      <c r="C33" s="4" t="s">
        <v>5</v>
      </c>
      <c r="D33" s="4" t="s">
        <v>14</v>
      </c>
      <c r="E33" s="4" t="s">
        <v>8</v>
      </c>
      <c r="F33" s="5">
        <f>105.95+118.27</f>
        <v>224.22</v>
      </c>
      <c r="H33" s="16"/>
    </row>
    <row r="34" spans="2:8" ht="19.95" customHeight="1" x14ac:dyDescent="0.3">
      <c r="B34" s="9">
        <v>44953</v>
      </c>
      <c r="C34" s="4" t="s">
        <v>5</v>
      </c>
      <c r="D34" s="4" t="s">
        <v>13</v>
      </c>
      <c r="E34" s="4" t="s">
        <v>8</v>
      </c>
      <c r="F34" s="5">
        <f>15.96+69.88</f>
        <v>85.84</v>
      </c>
      <c r="H34" s="16"/>
    </row>
    <row r="35" spans="2:8" ht="19.95" customHeight="1" x14ac:dyDescent="0.3">
      <c r="B35" s="9">
        <v>44954</v>
      </c>
      <c r="C35" s="4" t="s">
        <v>5</v>
      </c>
      <c r="D35" s="4" t="s">
        <v>15</v>
      </c>
      <c r="E35" s="4" t="s">
        <v>8</v>
      </c>
      <c r="F35" s="5">
        <v>376.59</v>
      </c>
      <c r="H35" s="16"/>
    </row>
    <row r="36" spans="2:8" ht="19.95" customHeight="1" x14ac:dyDescent="0.3">
      <c r="B36" s="9">
        <v>44954</v>
      </c>
      <c r="C36" s="4" t="s">
        <v>5</v>
      </c>
      <c r="D36" s="4" t="s">
        <v>15</v>
      </c>
      <c r="E36" s="4" t="s">
        <v>8</v>
      </c>
      <c r="F36" s="5">
        <v>376.59</v>
      </c>
      <c r="H36" s="16"/>
    </row>
    <row r="37" spans="2:8" ht="19.95" customHeight="1" x14ac:dyDescent="0.3">
      <c r="B37" s="9">
        <v>44957</v>
      </c>
      <c r="C37" s="4" t="s">
        <v>5</v>
      </c>
      <c r="D37" s="4" t="s">
        <v>13</v>
      </c>
      <c r="E37" s="4" t="s">
        <v>8</v>
      </c>
      <c r="F37" s="5">
        <v>15006.65</v>
      </c>
      <c r="H37" s="16"/>
    </row>
    <row r="38" spans="2:8" ht="19.95" customHeight="1" x14ac:dyDescent="0.3">
      <c r="B38" s="9">
        <v>44957</v>
      </c>
      <c r="C38" s="4" t="s">
        <v>5</v>
      </c>
      <c r="D38" s="4" t="s">
        <v>15</v>
      </c>
      <c r="E38" s="4" t="s">
        <v>8</v>
      </c>
      <c r="F38" s="5">
        <v>535.05999999999995</v>
      </c>
      <c r="H38" s="16"/>
    </row>
    <row r="39" spans="2:8" ht="19.95" customHeight="1" x14ac:dyDescent="0.3">
      <c r="B39" s="9">
        <v>44957</v>
      </c>
      <c r="C39" s="4" t="s">
        <v>5</v>
      </c>
      <c r="D39" s="4" t="s">
        <v>16</v>
      </c>
      <c r="E39" s="4" t="s">
        <v>8</v>
      </c>
      <c r="F39" s="5">
        <v>535.05999999999995</v>
      </c>
      <c r="H39" s="16"/>
    </row>
    <row r="40" spans="2:8" ht="19.95" customHeight="1" x14ac:dyDescent="0.3">
      <c r="B40" s="9">
        <v>44957</v>
      </c>
      <c r="C40" s="4" t="s">
        <v>5</v>
      </c>
      <c r="D40" s="4" t="s">
        <v>13</v>
      </c>
      <c r="E40" s="4" t="s">
        <v>8</v>
      </c>
      <c r="F40" s="5">
        <v>4850.2</v>
      </c>
      <c r="H40" s="16"/>
    </row>
    <row r="41" spans="2:8" ht="19.95" customHeight="1" x14ac:dyDescent="0.3">
      <c r="B41" s="9">
        <v>44957</v>
      </c>
      <c r="C41" s="4" t="s">
        <v>5</v>
      </c>
      <c r="D41" s="4" t="s">
        <v>15</v>
      </c>
      <c r="E41" s="4" t="s">
        <v>8</v>
      </c>
      <c r="F41" s="5">
        <v>196.27</v>
      </c>
      <c r="H41" s="16"/>
    </row>
    <row r="42" spans="2:8" ht="19.95" customHeight="1" x14ac:dyDescent="0.3">
      <c r="B42" s="9">
        <v>44957</v>
      </c>
      <c r="C42" s="4" t="s">
        <v>5</v>
      </c>
      <c r="D42" s="4" t="s">
        <v>14</v>
      </c>
      <c r="E42" s="4" t="s">
        <v>8</v>
      </c>
      <c r="F42" s="5">
        <v>157.19999999999999</v>
      </c>
      <c r="H42" s="16"/>
    </row>
    <row r="43" spans="2:8" ht="19.95" customHeight="1" x14ac:dyDescent="0.3">
      <c r="B43" s="9">
        <v>44957</v>
      </c>
      <c r="C43" s="4" t="s">
        <v>5</v>
      </c>
      <c r="D43" s="4" t="s">
        <v>13</v>
      </c>
      <c r="E43" s="4" t="s">
        <v>8</v>
      </c>
      <c r="F43" s="5">
        <v>156.65</v>
      </c>
      <c r="H43" s="16"/>
    </row>
    <row r="44" spans="2:8" ht="19.95" customHeight="1" x14ac:dyDescent="0.3">
      <c r="B44" s="9">
        <v>44957</v>
      </c>
      <c r="C44" s="4" t="s">
        <v>5</v>
      </c>
      <c r="D44" s="4" t="s">
        <v>15</v>
      </c>
      <c r="E44" s="4" t="s">
        <v>8</v>
      </c>
      <c r="F44" s="5">
        <v>535.05999999999995</v>
      </c>
      <c r="H44" s="16"/>
    </row>
    <row r="45" spans="2:8" ht="19.95" customHeight="1" x14ac:dyDescent="0.3">
      <c r="B45" s="9">
        <v>44957</v>
      </c>
      <c r="C45" s="4" t="s">
        <v>5</v>
      </c>
      <c r="D45" s="4" t="s">
        <v>16</v>
      </c>
      <c r="E45" s="4" t="s">
        <v>8</v>
      </c>
      <c r="F45" s="5">
        <v>485.2</v>
      </c>
      <c r="H45" s="16"/>
    </row>
    <row r="46" spans="2:8" ht="19.95" customHeight="1" x14ac:dyDescent="0.3">
      <c r="B46" s="9">
        <v>44957</v>
      </c>
      <c r="C46" s="4" t="s">
        <v>5</v>
      </c>
      <c r="D46" s="4" t="s">
        <v>13</v>
      </c>
      <c r="E46" s="4" t="s">
        <v>8</v>
      </c>
      <c r="F46" s="5">
        <v>219.02</v>
      </c>
      <c r="H46" s="16"/>
    </row>
    <row r="47" spans="2:8" ht="19.95" customHeight="1" x14ac:dyDescent="0.3">
      <c r="B47" s="9">
        <v>44957</v>
      </c>
      <c r="C47" s="4" t="s">
        <v>5</v>
      </c>
      <c r="D47" s="4" t="s">
        <v>15</v>
      </c>
      <c r="E47" s="4" t="s">
        <v>8</v>
      </c>
      <c r="F47" s="5">
        <v>196.27</v>
      </c>
      <c r="H47" s="16"/>
    </row>
    <row r="48" spans="2:8" ht="19.95" customHeight="1" x14ac:dyDescent="0.3">
      <c r="B48" s="9">
        <v>44957</v>
      </c>
      <c r="C48" s="4" t="s">
        <v>5</v>
      </c>
      <c r="D48" s="4" t="s">
        <v>14</v>
      </c>
      <c r="E48" s="4" t="s">
        <v>8</v>
      </c>
      <c r="F48" s="5">
        <v>157.19999999999999</v>
      </c>
      <c r="H48" s="16"/>
    </row>
    <row r="49" spans="2:8" ht="19.95" customHeight="1" x14ac:dyDescent="0.3">
      <c r="B49" s="9">
        <v>44967</v>
      </c>
      <c r="C49" s="4" t="s">
        <v>5</v>
      </c>
      <c r="D49" s="4" t="s">
        <v>16</v>
      </c>
      <c r="E49" s="4" t="s">
        <v>8</v>
      </c>
      <c r="F49" s="5">
        <v>480.71</v>
      </c>
      <c r="H49" s="16"/>
    </row>
    <row r="50" spans="2:8" ht="19.95" customHeight="1" x14ac:dyDescent="0.3">
      <c r="B50" s="9">
        <v>44967</v>
      </c>
      <c r="C50" s="4" t="s">
        <v>5</v>
      </c>
      <c r="D50" s="4" t="s">
        <v>13</v>
      </c>
      <c r="E50" s="4" t="s">
        <v>8</v>
      </c>
      <c r="F50" s="5">
        <v>97.94</v>
      </c>
      <c r="H50" s="16"/>
    </row>
    <row r="51" spans="2:8" ht="19.95" customHeight="1" x14ac:dyDescent="0.3">
      <c r="B51" s="9">
        <v>44967</v>
      </c>
      <c r="C51" s="4" t="s">
        <v>5</v>
      </c>
      <c r="D51" s="4" t="s">
        <v>16</v>
      </c>
      <c r="E51" s="4" t="s">
        <v>8</v>
      </c>
      <c r="F51" s="5">
        <v>480.71</v>
      </c>
      <c r="H51" s="16"/>
    </row>
    <row r="52" spans="2:8" ht="19.95" customHeight="1" x14ac:dyDescent="0.3">
      <c r="B52" s="9">
        <v>44967</v>
      </c>
      <c r="C52" s="4" t="s">
        <v>5</v>
      </c>
      <c r="D52" s="4" t="s">
        <v>13</v>
      </c>
      <c r="E52" s="4" t="s">
        <v>8</v>
      </c>
      <c r="F52" s="5">
        <v>97.94</v>
      </c>
      <c r="H52" s="16"/>
    </row>
    <row r="53" spans="2:8" ht="19.95" customHeight="1" x14ac:dyDescent="0.3">
      <c r="B53" s="9">
        <v>44968</v>
      </c>
      <c r="C53" s="4" t="s">
        <v>5</v>
      </c>
      <c r="D53" s="4" t="s">
        <v>14</v>
      </c>
      <c r="E53" s="4" t="s">
        <v>8</v>
      </c>
      <c r="F53" s="5">
        <v>463.18</v>
      </c>
      <c r="H53" s="16"/>
    </row>
    <row r="54" spans="2:8" ht="19.95" customHeight="1" x14ac:dyDescent="0.3">
      <c r="B54" s="9">
        <v>44968</v>
      </c>
      <c r="C54" s="4" t="s">
        <v>5</v>
      </c>
      <c r="D54" s="4" t="s">
        <v>14</v>
      </c>
      <c r="E54" s="4" t="s">
        <v>8</v>
      </c>
      <c r="F54" s="5">
        <v>426.54</v>
      </c>
      <c r="H54" s="16"/>
    </row>
    <row r="55" spans="2:8" ht="19.95" customHeight="1" x14ac:dyDescent="0.3">
      <c r="B55" s="9">
        <v>44968</v>
      </c>
      <c r="C55" s="4" t="s">
        <v>5</v>
      </c>
      <c r="D55" s="4" t="s">
        <v>14</v>
      </c>
      <c r="E55" s="4" t="s">
        <v>8</v>
      </c>
      <c r="F55" s="5">
        <v>463.18</v>
      </c>
      <c r="H55" s="16"/>
    </row>
    <row r="56" spans="2:8" ht="19.95" customHeight="1" x14ac:dyDescent="0.3">
      <c r="B56" s="9">
        <v>44968</v>
      </c>
      <c r="C56" s="4" t="s">
        <v>5</v>
      </c>
      <c r="D56" s="4" t="s">
        <v>14</v>
      </c>
      <c r="E56" s="4" t="s">
        <v>8</v>
      </c>
      <c r="F56" s="5">
        <v>426.54</v>
      </c>
      <c r="H56" s="16"/>
    </row>
    <row r="57" spans="2:8" ht="19.95" customHeight="1" x14ac:dyDescent="0.3">
      <c r="B57" s="9">
        <v>44982</v>
      </c>
      <c r="C57" s="4" t="s">
        <v>5</v>
      </c>
      <c r="D57" s="4" t="s">
        <v>16</v>
      </c>
      <c r="E57" s="4" t="s">
        <v>8</v>
      </c>
      <c r="F57" s="5">
        <v>2342.38</v>
      </c>
      <c r="H57" s="16"/>
    </row>
    <row r="58" spans="2:8" ht="19.95" customHeight="1" x14ac:dyDescent="0.3">
      <c r="B58" s="9">
        <v>44982</v>
      </c>
      <c r="C58" s="4" t="s">
        <v>5</v>
      </c>
      <c r="D58" s="4" t="s">
        <v>13</v>
      </c>
      <c r="E58" s="4" t="s">
        <v>8</v>
      </c>
      <c r="F58" s="5">
        <v>174.29</v>
      </c>
      <c r="H58" s="16"/>
    </row>
    <row r="59" spans="2:8" ht="19.95" customHeight="1" x14ac:dyDescent="0.3">
      <c r="B59" s="9">
        <v>44982</v>
      </c>
      <c r="C59" s="4" t="s">
        <v>5</v>
      </c>
      <c r="D59" s="4" t="s">
        <v>16</v>
      </c>
      <c r="E59" s="4" t="s">
        <v>8</v>
      </c>
      <c r="F59" s="5">
        <v>2342.38</v>
      </c>
      <c r="H59" s="16"/>
    </row>
    <row r="60" spans="2:8" ht="19.95" customHeight="1" x14ac:dyDescent="0.3">
      <c r="B60" s="9">
        <v>44982</v>
      </c>
      <c r="C60" s="4" t="s">
        <v>5</v>
      </c>
      <c r="D60" s="4" t="s">
        <v>13</v>
      </c>
      <c r="E60" s="4" t="s">
        <v>8</v>
      </c>
      <c r="F60" s="5">
        <v>174.29</v>
      </c>
      <c r="H60" s="16"/>
    </row>
    <row r="61" spans="2:8" ht="19.95" customHeight="1" x14ac:dyDescent="0.3">
      <c r="B61" s="9">
        <v>44985</v>
      </c>
      <c r="C61" s="4" t="s">
        <v>5</v>
      </c>
      <c r="D61" s="4" t="s">
        <v>13</v>
      </c>
      <c r="E61" s="4" t="s">
        <v>8</v>
      </c>
      <c r="F61" s="5">
        <v>4483.83</v>
      </c>
      <c r="H61" s="16"/>
    </row>
    <row r="62" spans="2:8" ht="19.95" customHeight="1" x14ac:dyDescent="0.3">
      <c r="B62" s="9">
        <v>44985</v>
      </c>
      <c r="C62" s="4" t="s">
        <v>5</v>
      </c>
      <c r="D62" s="4" t="s">
        <v>14</v>
      </c>
      <c r="E62" s="4" t="s">
        <v>8</v>
      </c>
      <c r="F62" s="5">
        <v>453.05</v>
      </c>
      <c r="H62" s="16"/>
    </row>
    <row r="63" spans="2:8" ht="19.95" customHeight="1" x14ac:dyDescent="0.3">
      <c r="B63" s="9">
        <v>44985</v>
      </c>
      <c r="C63" s="4" t="s">
        <v>5</v>
      </c>
      <c r="D63" s="4" t="s">
        <v>13</v>
      </c>
      <c r="E63" s="4" t="s">
        <v>8</v>
      </c>
      <c r="F63" s="5">
        <v>134.43</v>
      </c>
      <c r="H63" s="16"/>
    </row>
    <row r="64" spans="2:8" ht="19.95" customHeight="1" x14ac:dyDescent="0.3">
      <c r="B64" s="9">
        <v>44985</v>
      </c>
      <c r="C64" s="4" t="s">
        <v>5</v>
      </c>
      <c r="D64" s="4" t="s">
        <v>14</v>
      </c>
      <c r="E64" s="4" t="s">
        <v>8</v>
      </c>
      <c r="F64" s="5">
        <v>7252.25</v>
      </c>
      <c r="H64" s="16"/>
    </row>
    <row r="65" spans="1:8" ht="19.95" customHeight="1" x14ac:dyDescent="0.3">
      <c r="B65" s="9">
        <v>44985</v>
      </c>
      <c r="C65" s="4" t="s">
        <v>5</v>
      </c>
      <c r="D65" s="4" t="s">
        <v>14</v>
      </c>
      <c r="E65" s="4" t="s">
        <v>8</v>
      </c>
      <c r="F65" s="5">
        <v>1133.5</v>
      </c>
      <c r="H65" s="16"/>
    </row>
    <row r="66" spans="1:8" ht="19.95" customHeight="1" x14ac:dyDescent="0.3">
      <c r="B66" s="9">
        <v>44985</v>
      </c>
      <c r="C66" s="4" t="s">
        <v>5</v>
      </c>
      <c r="D66" s="4" t="s">
        <v>14</v>
      </c>
      <c r="E66" s="4" t="s">
        <v>8</v>
      </c>
      <c r="F66" s="5">
        <v>741.39</v>
      </c>
      <c r="H66" s="16"/>
    </row>
    <row r="67" spans="1:8" ht="19.95" customHeight="1" x14ac:dyDescent="0.3">
      <c r="B67" s="9">
        <v>44985</v>
      </c>
      <c r="C67" s="4" t="s">
        <v>5</v>
      </c>
      <c r="D67" s="4" t="s">
        <v>15</v>
      </c>
      <c r="E67" s="4" t="s">
        <v>8</v>
      </c>
      <c r="F67" s="5">
        <v>339</v>
      </c>
      <c r="H67" s="16"/>
    </row>
    <row r="68" spans="1:8" ht="19.95" customHeight="1" x14ac:dyDescent="0.3">
      <c r="B68" s="9">
        <v>44985</v>
      </c>
      <c r="C68" s="4" t="s">
        <v>5</v>
      </c>
      <c r="D68" s="4" t="s">
        <v>15</v>
      </c>
      <c r="E68" s="4" t="s">
        <v>8</v>
      </c>
      <c r="F68" s="5">
        <v>178.31</v>
      </c>
      <c r="H68" s="16"/>
    </row>
    <row r="69" spans="1:8" ht="19.95" customHeight="1" x14ac:dyDescent="0.3">
      <c r="B69" s="9">
        <v>44985</v>
      </c>
      <c r="C69" s="4" t="s">
        <v>5</v>
      </c>
      <c r="D69" s="4" t="s">
        <v>13</v>
      </c>
      <c r="E69" s="4" t="s">
        <v>8</v>
      </c>
      <c r="F69" s="5">
        <v>120.79</v>
      </c>
      <c r="H69" s="16"/>
    </row>
    <row r="70" spans="1:8" ht="19.95" customHeight="1" x14ac:dyDescent="0.3">
      <c r="B70" s="9">
        <v>44985</v>
      </c>
      <c r="C70" s="4" t="s">
        <v>5</v>
      </c>
      <c r="D70" s="4" t="s">
        <v>16</v>
      </c>
      <c r="E70" s="4" t="s">
        <v>8</v>
      </c>
      <c r="F70" s="5">
        <v>120.41</v>
      </c>
      <c r="H70" s="16"/>
    </row>
    <row r="71" spans="1:8" ht="19.95" customHeight="1" x14ac:dyDescent="0.3">
      <c r="B71" s="9">
        <v>44985</v>
      </c>
      <c r="C71" s="4" t="s">
        <v>5</v>
      </c>
      <c r="D71" s="4" t="s">
        <v>16</v>
      </c>
      <c r="E71" s="4" t="s">
        <v>8</v>
      </c>
      <c r="F71" s="5">
        <v>85.97</v>
      </c>
      <c r="H71" s="16"/>
    </row>
    <row r="72" spans="1:8" ht="19.95" customHeight="1" x14ac:dyDescent="0.3">
      <c r="B72" s="9">
        <v>44985</v>
      </c>
      <c r="C72" s="4" t="s">
        <v>5</v>
      </c>
      <c r="D72" s="4" t="s">
        <v>16</v>
      </c>
      <c r="E72" s="4" t="s">
        <v>8</v>
      </c>
      <c r="F72" s="5">
        <v>53.1</v>
      </c>
      <c r="H72" s="16"/>
    </row>
    <row r="73" spans="1:8" ht="19.95" customHeight="1" x14ac:dyDescent="0.3">
      <c r="B73" s="9">
        <v>44985</v>
      </c>
      <c r="C73" s="4" t="s">
        <v>5</v>
      </c>
      <c r="D73" s="4" t="s">
        <v>13</v>
      </c>
      <c r="E73" s="4" t="s">
        <v>8</v>
      </c>
      <c r="F73" s="5">
        <v>4483.83</v>
      </c>
      <c r="H73" s="16"/>
    </row>
    <row r="74" spans="1:8" ht="19.95" customHeight="1" x14ac:dyDescent="0.3">
      <c r="B74" s="9">
        <v>44985</v>
      </c>
      <c r="C74" s="4" t="s">
        <v>5</v>
      </c>
      <c r="D74" s="4" t="s">
        <v>14</v>
      </c>
      <c r="E74" s="4" t="s">
        <v>8</v>
      </c>
      <c r="F74" s="5">
        <v>453.05</v>
      </c>
      <c r="H74" s="16"/>
    </row>
    <row r="75" spans="1:8" ht="19.95" customHeight="1" x14ac:dyDescent="0.3">
      <c r="B75" s="9">
        <v>44985</v>
      </c>
      <c r="C75" s="4" t="s">
        <v>5</v>
      </c>
      <c r="D75" s="4" t="s">
        <v>13</v>
      </c>
      <c r="E75" s="4" t="s">
        <v>8</v>
      </c>
      <c r="F75" s="5">
        <v>134.43</v>
      </c>
      <c r="H75" s="16"/>
    </row>
    <row r="76" spans="1:8" ht="19.95" customHeight="1" x14ac:dyDescent="0.3">
      <c r="B76" s="9">
        <v>44985</v>
      </c>
      <c r="C76" s="4" t="s">
        <v>5</v>
      </c>
      <c r="D76" s="4" t="s">
        <v>14</v>
      </c>
      <c r="E76" s="4" t="s">
        <v>8</v>
      </c>
      <c r="F76" s="5">
        <v>7252.25</v>
      </c>
      <c r="H76" s="16"/>
    </row>
    <row r="77" spans="1:8" ht="19.95" customHeight="1" x14ac:dyDescent="0.3">
      <c r="B77" s="9">
        <v>44985</v>
      </c>
      <c r="C77" s="4" t="s">
        <v>5</v>
      </c>
      <c r="D77" s="4" t="s">
        <v>14</v>
      </c>
      <c r="E77" s="4" t="s">
        <v>8</v>
      </c>
      <c r="F77" s="5">
        <v>1133.5</v>
      </c>
      <c r="H77" s="16"/>
    </row>
    <row r="78" spans="1:8" ht="19.95" customHeight="1" x14ac:dyDescent="0.3">
      <c r="B78" s="9">
        <v>44985</v>
      </c>
      <c r="C78" s="4" t="s">
        <v>5</v>
      </c>
      <c r="D78" s="4" t="s">
        <v>14</v>
      </c>
      <c r="E78" s="4" t="s">
        <v>8</v>
      </c>
      <c r="F78" s="5">
        <v>741.39</v>
      </c>
      <c r="H78" s="16"/>
    </row>
    <row r="79" spans="1:8" ht="19.95" customHeight="1" x14ac:dyDescent="0.3">
      <c r="A79" s="1"/>
      <c r="B79" s="9">
        <v>44985</v>
      </c>
      <c r="C79" s="4" t="s">
        <v>5</v>
      </c>
      <c r="D79" s="4" t="s">
        <v>15</v>
      </c>
      <c r="E79" s="4" t="s">
        <v>8</v>
      </c>
      <c r="F79" s="5">
        <v>339</v>
      </c>
      <c r="H79" s="16"/>
    </row>
    <row r="80" spans="1:8" ht="19.95" customHeight="1" x14ac:dyDescent="0.3">
      <c r="A80" s="1"/>
      <c r="B80" s="9">
        <v>44985</v>
      </c>
      <c r="C80" s="4" t="s">
        <v>5</v>
      </c>
      <c r="D80" s="4" t="s">
        <v>15</v>
      </c>
      <c r="E80" s="4" t="s">
        <v>8</v>
      </c>
      <c r="F80" s="5">
        <v>178.31</v>
      </c>
      <c r="H80" s="16"/>
    </row>
    <row r="81" spans="2:8" ht="19.95" customHeight="1" x14ac:dyDescent="0.3">
      <c r="B81" s="9">
        <v>44985</v>
      </c>
      <c r="C81" s="4" t="s">
        <v>5</v>
      </c>
      <c r="D81" s="4" t="s">
        <v>13</v>
      </c>
      <c r="E81" s="4" t="s">
        <v>8</v>
      </c>
      <c r="F81" s="5">
        <v>120.79</v>
      </c>
      <c r="H81" s="16"/>
    </row>
    <row r="82" spans="2:8" ht="19.95" customHeight="1" x14ac:dyDescent="0.3">
      <c r="B82" s="9">
        <v>44985</v>
      </c>
      <c r="C82" s="4" t="s">
        <v>5</v>
      </c>
      <c r="D82" s="4" t="s">
        <v>16</v>
      </c>
      <c r="E82" s="4" t="s">
        <v>8</v>
      </c>
      <c r="F82" s="5">
        <v>120.41</v>
      </c>
      <c r="H82" s="16"/>
    </row>
    <row r="83" spans="2:8" ht="19.95" customHeight="1" x14ac:dyDescent="0.3">
      <c r="B83" s="9">
        <v>44985</v>
      </c>
      <c r="C83" s="4" t="s">
        <v>5</v>
      </c>
      <c r="D83" s="4" t="s">
        <v>16</v>
      </c>
      <c r="E83" s="4" t="s">
        <v>8</v>
      </c>
      <c r="F83" s="5">
        <v>85.97</v>
      </c>
      <c r="H83" s="16"/>
    </row>
    <row r="84" spans="2:8" ht="19.95" customHeight="1" x14ac:dyDescent="0.3">
      <c r="B84" s="9">
        <v>44985</v>
      </c>
      <c r="C84" s="4" t="s">
        <v>5</v>
      </c>
      <c r="D84" s="4" t="s">
        <v>16</v>
      </c>
      <c r="E84" s="4" t="s">
        <v>8</v>
      </c>
      <c r="F84" s="5">
        <v>53.1</v>
      </c>
      <c r="H84" s="16"/>
    </row>
    <row r="85" spans="2:8" ht="19.95" customHeight="1" x14ac:dyDescent="0.3">
      <c r="B85" s="9">
        <v>44995</v>
      </c>
      <c r="C85" s="4" t="s">
        <v>5</v>
      </c>
      <c r="D85" s="4" t="s">
        <v>13</v>
      </c>
      <c r="E85" s="4" t="s">
        <v>8</v>
      </c>
      <c r="F85" s="5">
        <v>607.23</v>
      </c>
      <c r="H85" s="16"/>
    </row>
    <row r="86" spans="2:8" ht="19.95" customHeight="1" x14ac:dyDescent="0.3">
      <c r="B86" s="9">
        <v>44995</v>
      </c>
      <c r="C86" s="4" t="s">
        <v>5</v>
      </c>
      <c r="D86" s="4" t="s">
        <v>16</v>
      </c>
      <c r="E86" s="4" t="s">
        <v>8</v>
      </c>
      <c r="F86" s="5">
        <v>291.14999999999998</v>
      </c>
      <c r="H86" s="16"/>
    </row>
    <row r="87" spans="2:8" ht="19.95" customHeight="1" x14ac:dyDescent="0.3">
      <c r="B87" s="9">
        <v>44995</v>
      </c>
      <c r="C87" s="4" t="s">
        <v>5</v>
      </c>
      <c r="D87" s="4" t="s">
        <v>13</v>
      </c>
      <c r="E87" s="4" t="s">
        <v>8</v>
      </c>
      <c r="F87" s="5">
        <v>607.23</v>
      </c>
      <c r="H87" s="16"/>
    </row>
    <row r="88" spans="2:8" ht="19.95" customHeight="1" x14ac:dyDescent="0.3">
      <c r="B88" s="9">
        <v>44995</v>
      </c>
      <c r="C88" s="4" t="s">
        <v>5</v>
      </c>
      <c r="D88" s="4" t="s">
        <v>16</v>
      </c>
      <c r="E88" s="4" t="s">
        <v>8</v>
      </c>
      <c r="F88" s="5">
        <v>291.14999999999998</v>
      </c>
      <c r="H88" s="16"/>
    </row>
    <row r="89" spans="2:8" ht="19.95" customHeight="1" x14ac:dyDescent="0.3">
      <c r="B89" s="9">
        <v>44996</v>
      </c>
      <c r="C89" s="4" t="s">
        <v>5</v>
      </c>
      <c r="D89" s="4" t="s">
        <v>15</v>
      </c>
      <c r="E89" s="4" t="s">
        <v>8</v>
      </c>
      <c r="F89" s="5">
        <v>866.17</v>
      </c>
      <c r="H89" s="16"/>
    </row>
    <row r="90" spans="2:8" ht="19.95" customHeight="1" x14ac:dyDescent="0.3">
      <c r="B90" s="9">
        <v>44996</v>
      </c>
      <c r="C90" s="4" t="s">
        <v>5</v>
      </c>
      <c r="D90" s="4" t="s">
        <v>14</v>
      </c>
      <c r="E90" s="4" t="s">
        <v>8</v>
      </c>
      <c r="F90" s="5">
        <v>70.2</v>
      </c>
      <c r="H90" s="16"/>
    </row>
    <row r="91" spans="2:8" ht="19.95" customHeight="1" x14ac:dyDescent="0.3">
      <c r="B91" s="9">
        <v>44996</v>
      </c>
      <c r="C91" s="4" t="s">
        <v>5</v>
      </c>
      <c r="D91" s="4" t="s">
        <v>15</v>
      </c>
      <c r="E91" s="4" t="s">
        <v>8</v>
      </c>
      <c r="F91" s="5">
        <v>866.17</v>
      </c>
      <c r="H91" s="16"/>
    </row>
    <row r="92" spans="2:8" ht="19.95" customHeight="1" x14ac:dyDescent="0.3">
      <c r="B92" s="9">
        <v>44996</v>
      </c>
      <c r="C92" s="4" t="s">
        <v>5</v>
      </c>
      <c r="D92" s="4" t="s">
        <v>14</v>
      </c>
      <c r="E92" s="4" t="s">
        <v>8</v>
      </c>
      <c r="F92" s="5">
        <v>70.2</v>
      </c>
      <c r="H92" s="16"/>
    </row>
    <row r="93" spans="2:8" ht="19.95" customHeight="1" x14ac:dyDescent="0.3">
      <c r="B93" s="9">
        <v>45010</v>
      </c>
      <c r="C93" s="4" t="s">
        <v>5</v>
      </c>
      <c r="D93" s="4" t="s">
        <v>16</v>
      </c>
      <c r="E93" s="4" t="s">
        <v>8</v>
      </c>
      <c r="F93" s="5">
        <v>650.30999999999995</v>
      </c>
      <c r="H93" s="16"/>
    </row>
    <row r="94" spans="2:8" ht="19.95" customHeight="1" x14ac:dyDescent="0.3">
      <c r="B94" s="9">
        <v>45010</v>
      </c>
      <c r="C94" s="4" t="s">
        <v>5</v>
      </c>
      <c r="D94" s="4" t="s">
        <v>16</v>
      </c>
      <c r="E94" s="4" t="s">
        <v>8</v>
      </c>
      <c r="F94" s="5">
        <v>650.30999999999995</v>
      </c>
      <c r="H94" s="16"/>
    </row>
    <row r="95" spans="2:8" ht="19.95" customHeight="1" x14ac:dyDescent="0.3">
      <c r="B95" s="9">
        <v>45016</v>
      </c>
      <c r="C95" s="4" t="s">
        <v>5</v>
      </c>
      <c r="D95" s="4" t="s">
        <v>16</v>
      </c>
      <c r="E95" s="4" t="s">
        <v>8</v>
      </c>
      <c r="F95" s="5">
        <v>4365.2700000000004</v>
      </c>
      <c r="H95" s="16"/>
    </row>
    <row r="96" spans="2:8" ht="19.95" customHeight="1" x14ac:dyDescent="0.3">
      <c r="B96" s="9">
        <v>45016</v>
      </c>
      <c r="C96" s="4" t="s">
        <v>5</v>
      </c>
      <c r="D96" s="4" t="s">
        <v>15</v>
      </c>
      <c r="E96" s="4" t="s">
        <v>8</v>
      </c>
      <c r="F96" s="5">
        <v>917.92</v>
      </c>
      <c r="H96" s="16"/>
    </row>
    <row r="97" spans="2:8" ht="19.95" customHeight="1" x14ac:dyDescent="0.3">
      <c r="B97" s="9">
        <v>45016</v>
      </c>
      <c r="C97" s="4" t="s">
        <v>5</v>
      </c>
      <c r="D97" s="4" t="s">
        <v>15</v>
      </c>
      <c r="E97" s="4" t="s">
        <v>8</v>
      </c>
      <c r="F97" s="5">
        <f>716.36-81</f>
        <v>635.36</v>
      </c>
      <c r="H97" s="16"/>
    </row>
    <row r="98" spans="2:8" ht="19.95" customHeight="1" x14ac:dyDescent="0.3">
      <c r="B98" s="9">
        <v>45016</v>
      </c>
      <c r="C98" s="4" t="s">
        <v>5</v>
      </c>
      <c r="D98" s="4" t="s">
        <v>15</v>
      </c>
      <c r="E98" s="4" t="s">
        <v>8</v>
      </c>
      <c r="F98" s="5">
        <v>-598.66</v>
      </c>
      <c r="H98" s="16"/>
    </row>
    <row r="99" spans="2:8" ht="19.95" customHeight="1" x14ac:dyDescent="0.3">
      <c r="B99" s="9">
        <v>45016</v>
      </c>
      <c r="C99" s="4" t="s">
        <v>5</v>
      </c>
      <c r="D99" s="4" t="s">
        <v>13</v>
      </c>
      <c r="E99" s="4" t="s">
        <v>8</v>
      </c>
      <c r="F99" s="5">
        <v>3046.98</v>
      </c>
      <c r="H99" s="16"/>
    </row>
    <row r="100" spans="2:8" ht="19.95" customHeight="1" x14ac:dyDescent="0.3">
      <c r="B100" s="9">
        <v>45016</v>
      </c>
      <c r="C100" s="4" t="s">
        <v>5</v>
      </c>
      <c r="D100" s="4" t="s">
        <v>14</v>
      </c>
      <c r="E100" s="4" t="s">
        <v>8</v>
      </c>
      <c r="F100" s="5">
        <v>2468.09</v>
      </c>
      <c r="H100" s="16"/>
    </row>
    <row r="101" spans="2:8" ht="19.95" customHeight="1" x14ac:dyDescent="0.3">
      <c r="B101" s="9">
        <v>45016</v>
      </c>
      <c r="C101" s="4" t="s">
        <v>5</v>
      </c>
      <c r="D101" s="4" t="s">
        <v>13</v>
      </c>
      <c r="E101" s="4" t="s">
        <v>8</v>
      </c>
      <c r="F101" s="5">
        <v>161.12</v>
      </c>
      <c r="H101" s="16"/>
    </row>
    <row r="102" spans="2:8" ht="19.95" customHeight="1" x14ac:dyDescent="0.3">
      <c r="B102" s="9">
        <v>45016</v>
      </c>
      <c r="C102" s="4" t="s">
        <v>5</v>
      </c>
      <c r="D102" s="4" t="s">
        <v>16</v>
      </c>
      <c r="E102" s="4" t="s">
        <v>8</v>
      </c>
      <c r="F102" s="5">
        <v>4365.2700000000004</v>
      </c>
      <c r="H102" s="16"/>
    </row>
    <row r="103" spans="2:8" ht="19.95" customHeight="1" x14ac:dyDescent="0.3">
      <c r="B103" s="9">
        <v>45016</v>
      </c>
      <c r="C103" s="4" t="s">
        <v>5</v>
      </c>
      <c r="D103" s="4" t="s">
        <v>15</v>
      </c>
      <c r="E103" s="4" t="s">
        <v>8</v>
      </c>
      <c r="F103" s="5">
        <v>917.92</v>
      </c>
      <c r="H103" s="16"/>
    </row>
    <row r="104" spans="2:8" ht="19.95" customHeight="1" x14ac:dyDescent="0.3">
      <c r="B104" s="9">
        <v>45016</v>
      </c>
      <c r="C104" s="4" t="s">
        <v>5</v>
      </c>
      <c r="D104" s="4" t="s">
        <v>15</v>
      </c>
      <c r="E104" s="4" t="s">
        <v>8</v>
      </c>
      <c r="F104" s="5">
        <f>716.36-81</f>
        <v>635.36</v>
      </c>
      <c r="H104" s="16"/>
    </row>
    <row r="105" spans="2:8" ht="19.95" customHeight="1" x14ac:dyDescent="0.3">
      <c r="B105" s="9">
        <v>45016</v>
      </c>
      <c r="C105" s="4" t="s">
        <v>5</v>
      </c>
      <c r="D105" s="4" t="s">
        <v>15</v>
      </c>
      <c r="E105" s="4" t="s">
        <v>8</v>
      </c>
      <c r="F105" s="5">
        <v>-598.66</v>
      </c>
      <c r="H105" s="16"/>
    </row>
    <row r="106" spans="2:8" ht="19.95" customHeight="1" x14ac:dyDescent="0.3">
      <c r="B106" s="9">
        <v>45016</v>
      </c>
      <c r="C106" s="4" t="s">
        <v>5</v>
      </c>
      <c r="D106" s="4" t="s">
        <v>13</v>
      </c>
      <c r="E106" s="4" t="s">
        <v>8</v>
      </c>
      <c r="F106" s="5">
        <v>3046.98</v>
      </c>
      <c r="H106" s="16"/>
    </row>
    <row r="107" spans="2:8" ht="19.95" customHeight="1" x14ac:dyDescent="0.3">
      <c r="B107" s="9">
        <v>45016</v>
      </c>
      <c r="C107" s="4" t="s">
        <v>5</v>
      </c>
      <c r="D107" s="4" t="s">
        <v>14</v>
      </c>
      <c r="E107" s="4" t="s">
        <v>8</v>
      </c>
      <c r="F107" s="5">
        <v>2468.09</v>
      </c>
      <c r="H107" s="16"/>
    </row>
    <row r="108" spans="2:8" ht="19.95" customHeight="1" x14ac:dyDescent="0.3">
      <c r="B108" s="9">
        <v>45016</v>
      </c>
      <c r="C108" s="4" t="s">
        <v>5</v>
      </c>
      <c r="D108" s="4" t="s">
        <v>13</v>
      </c>
      <c r="E108" s="4" t="s">
        <v>8</v>
      </c>
      <c r="F108" s="5">
        <v>161.12</v>
      </c>
      <c r="H108" s="16"/>
    </row>
    <row r="109" spans="2:8" ht="19.95" customHeight="1" x14ac:dyDescent="0.3">
      <c r="B109" s="9">
        <v>45016</v>
      </c>
      <c r="C109" s="4" t="s">
        <v>5</v>
      </c>
      <c r="D109" s="4" t="s">
        <v>13</v>
      </c>
      <c r="E109" s="4" t="s">
        <v>8</v>
      </c>
      <c r="F109" s="5">
        <f>2794.53+161.12</f>
        <v>2955.65</v>
      </c>
      <c r="H109" s="16"/>
    </row>
    <row r="110" spans="2:8" ht="19.95" customHeight="1" x14ac:dyDescent="0.3">
      <c r="B110" s="9">
        <v>44938</v>
      </c>
      <c r="C110" s="4" t="s">
        <v>5</v>
      </c>
      <c r="D110" s="4" t="s">
        <v>14</v>
      </c>
      <c r="E110" s="4" t="s">
        <v>9</v>
      </c>
      <c r="F110" s="5">
        <v>4925</v>
      </c>
      <c r="H110" s="16"/>
    </row>
    <row r="111" spans="2:8" ht="19.95" customHeight="1" x14ac:dyDescent="0.3">
      <c r="B111" s="9">
        <v>44939</v>
      </c>
      <c r="C111" s="4" t="s">
        <v>5</v>
      </c>
      <c r="D111" s="4" t="s">
        <v>14</v>
      </c>
      <c r="E111" s="4" t="s">
        <v>8</v>
      </c>
      <c r="F111" s="5">
        <v>118.27</v>
      </c>
      <c r="H111" s="16"/>
    </row>
    <row r="112" spans="2:8" ht="19.95" customHeight="1" x14ac:dyDescent="0.3">
      <c r="B112" s="9">
        <v>44939</v>
      </c>
      <c r="C112" s="4" t="s">
        <v>5</v>
      </c>
      <c r="D112" s="4" t="s">
        <v>16</v>
      </c>
      <c r="E112" s="4" t="s">
        <v>8</v>
      </c>
      <c r="F112" s="5">
        <v>69.88</v>
      </c>
      <c r="H112" s="16"/>
    </row>
    <row r="113" spans="2:8" ht="19.95" customHeight="1" x14ac:dyDescent="0.3">
      <c r="B113" s="9">
        <v>44939</v>
      </c>
      <c r="C113" s="4" t="s">
        <v>5</v>
      </c>
      <c r="D113" s="4" t="s">
        <v>15</v>
      </c>
      <c r="E113" s="4" t="s">
        <v>9</v>
      </c>
      <c r="F113" s="5">
        <v>3311.03</v>
      </c>
      <c r="H113" s="16"/>
    </row>
    <row r="114" spans="2:8" ht="19.95" customHeight="1" x14ac:dyDescent="0.3">
      <c r="B114" s="9">
        <v>44939</v>
      </c>
      <c r="C114" s="4" t="s">
        <v>5</v>
      </c>
      <c r="D114" s="4" t="s">
        <v>16</v>
      </c>
      <c r="E114" s="4" t="s">
        <v>11</v>
      </c>
      <c r="F114" s="5">
        <v>708.7</v>
      </c>
      <c r="H114" s="16"/>
    </row>
    <row r="115" spans="2:8" ht="19.95" customHeight="1" x14ac:dyDescent="0.3">
      <c r="B115" s="9">
        <v>44939</v>
      </c>
      <c r="C115" s="4" t="s">
        <v>5</v>
      </c>
      <c r="D115" s="4" t="s">
        <v>14</v>
      </c>
      <c r="E115" s="4" t="s">
        <v>8</v>
      </c>
      <c r="F115" s="5">
        <v>118.27</v>
      </c>
      <c r="H115" s="16"/>
    </row>
    <row r="116" spans="2:8" ht="19.95" customHeight="1" x14ac:dyDescent="0.3">
      <c r="B116" s="9">
        <v>44939</v>
      </c>
      <c r="C116" s="4" t="s">
        <v>5</v>
      </c>
      <c r="D116" s="4" t="s">
        <v>16</v>
      </c>
      <c r="E116" s="4" t="s">
        <v>8</v>
      </c>
      <c r="F116" s="5">
        <v>69.88</v>
      </c>
      <c r="H116" s="16"/>
    </row>
    <row r="117" spans="2:8" ht="19.95" customHeight="1" x14ac:dyDescent="0.3">
      <c r="B117" s="9">
        <v>44939</v>
      </c>
      <c r="C117" s="4" t="s">
        <v>5</v>
      </c>
      <c r="D117" s="4" t="s">
        <v>14</v>
      </c>
      <c r="E117" s="4" t="s">
        <v>8</v>
      </c>
      <c r="F117" s="5">
        <v>118.27</v>
      </c>
      <c r="H117" s="16"/>
    </row>
    <row r="118" spans="2:8" ht="19.95" customHeight="1" x14ac:dyDescent="0.3">
      <c r="B118" s="9">
        <v>44939</v>
      </c>
      <c r="C118" s="4" t="s">
        <v>5</v>
      </c>
      <c r="D118" s="4" t="s">
        <v>16</v>
      </c>
      <c r="E118" s="4" t="s">
        <v>8</v>
      </c>
      <c r="F118" s="5">
        <v>69.88</v>
      </c>
      <c r="H118" s="16"/>
    </row>
    <row r="119" spans="2:8" ht="19.95" customHeight="1" x14ac:dyDescent="0.3">
      <c r="B119" s="9">
        <v>44581</v>
      </c>
      <c r="C119" s="4" t="s">
        <v>5</v>
      </c>
      <c r="D119" s="4" t="s">
        <v>13</v>
      </c>
      <c r="E119" s="4" t="s">
        <v>8</v>
      </c>
      <c r="F119" s="5">
        <v>5860.18</v>
      </c>
      <c r="H119" s="16"/>
    </row>
    <row r="120" spans="2:8" ht="19.95" customHeight="1" x14ac:dyDescent="0.3">
      <c r="B120" s="9">
        <v>44946</v>
      </c>
      <c r="C120" s="4" t="s">
        <v>5</v>
      </c>
      <c r="D120" s="4" t="s">
        <v>16</v>
      </c>
      <c r="E120" s="4" t="s">
        <v>9</v>
      </c>
      <c r="F120" s="5">
        <v>0</v>
      </c>
      <c r="H120" s="16"/>
    </row>
    <row r="121" spans="2:8" ht="19.95" customHeight="1" x14ac:dyDescent="0.3">
      <c r="B121" s="9">
        <v>44953</v>
      </c>
      <c r="C121" s="4" t="s">
        <v>5</v>
      </c>
      <c r="D121" s="4" t="s">
        <v>15</v>
      </c>
      <c r="E121" s="4" t="s">
        <v>11</v>
      </c>
      <c r="F121" s="5">
        <v>0</v>
      </c>
      <c r="H121" s="16"/>
    </row>
    <row r="122" spans="2:8" ht="19.95" customHeight="1" x14ac:dyDescent="0.3">
      <c r="B122" s="9">
        <v>44589</v>
      </c>
      <c r="C122" s="4" t="s">
        <v>5</v>
      </c>
      <c r="D122" s="4" t="s">
        <v>15</v>
      </c>
      <c r="E122" s="4" t="s">
        <v>8</v>
      </c>
      <c r="F122" s="5">
        <v>376.59</v>
      </c>
      <c r="H122" s="16"/>
    </row>
    <row r="123" spans="2:8" ht="19.95" customHeight="1" x14ac:dyDescent="0.3">
      <c r="B123" s="9">
        <v>44589</v>
      </c>
      <c r="C123" s="4" t="s">
        <v>5</v>
      </c>
      <c r="D123" s="4" t="s">
        <v>15</v>
      </c>
      <c r="E123" s="4" t="s">
        <v>9</v>
      </c>
      <c r="F123" s="5">
        <v>23669.89</v>
      </c>
      <c r="H123" s="16"/>
    </row>
    <row r="124" spans="2:8" ht="19.95" customHeight="1" x14ac:dyDescent="0.3">
      <c r="B124" s="9">
        <v>44592</v>
      </c>
      <c r="C124" s="4" t="s">
        <v>5</v>
      </c>
      <c r="D124" s="4" t="s">
        <v>13</v>
      </c>
      <c r="E124" s="4" t="s">
        <v>8</v>
      </c>
      <c r="F124" s="5">
        <v>156.65</v>
      </c>
      <c r="H124" s="16"/>
    </row>
    <row r="125" spans="2:8" ht="19.95" customHeight="1" x14ac:dyDescent="0.3">
      <c r="B125" s="9">
        <v>44592</v>
      </c>
      <c r="C125" s="4" t="s">
        <v>5</v>
      </c>
      <c r="D125" s="4" t="s">
        <v>16</v>
      </c>
      <c r="E125" s="4" t="s">
        <v>9</v>
      </c>
      <c r="F125" s="5">
        <v>1</v>
      </c>
      <c r="H125" s="16"/>
    </row>
    <row r="126" spans="2:8" ht="19.95" customHeight="1" x14ac:dyDescent="0.3">
      <c r="B126" s="9">
        <v>44592</v>
      </c>
      <c r="C126" s="4" t="s">
        <v>5</v>
      </c>
      <c r="D126" s="4" t="s">
        <v>15</v>
      </c>
      <c r="E126" s="4" t="s">
        <v>9</v>
      </c>
      <c r="F126" s="5">
        <v>81.150000000000006</v>
      </c>
      <c r="H126" s="16"/>
    </row>
    <row r="127" spans="2:8" ht="19.95" customHeight="1" x14ac:dyDescent="0.3">
      <c r="B127" s="9">
        <v>44592</v>
      </c>
      <c r="C127" s="4" t="s">
        <v>5</v>
      </c>
      <c r="D127" s="4" t="s">
        <v>14</v>
      </c>
      <c r="E127" s="4" t="s">
        <v>9</v>
      </c>
      <c r="F127" s="5">
        <v>8</v>
      </c>
      <c r="H127" s="16"/>
    </row>
    <row r="128" spans="2:8" ht="19.95" customHeight="1" x14ac:dyDescent="0.3">
      <c r="B128" s="9">
        <v>44592</v>
      </c>
      <c r="C128" s="4" t="s">
        <v>5</v>
      </c>
      <c r="D128" s="4" t="s">
        <v>14</v>
      </c>
      <c r="E128" s="4" t="s">
        <v>9</v>
      </c>
      <c r="F128" s="5">
        <v>0.5</v>
      </c>
      <c r="H128" s="16"/>
    </row>
    <row r="129" spans="2:8" ht="19.95" customHeight="1" x14ac:dyDescent="0.3">
      <c r="B129" s="9">
        <v>44592</v>
      </c>
      <c r="C129" s="4" t="s">
        <v>5</v>
      </c>
      <c r="D129" s="4" t="s">
        <v>16</v>
      </c>
      <c r="E129" s="4" t="s">
        <v>9</v>
      </c>
      <c r="F129" s="5">
        <v>10</v>
      </c>
      <c r="H129" s="16"/>
    </row>
    <row r="130" spans="2:8" ht="19.95" customHeight="1" x14ac:dyDescent="0.3">
      <c r="B130" s="9">
        <v>44592</v>
      </c>
      <c r="C130" s="4" t="s">
        <v>5</v>
      </c>
      <c r="D130" s="4" t="s">
        <v>13</v>
      </c>
      <c r="E130" s="4" t="s">
        <v>9</v>
      </c>
      <c r="F130" s="5">
        <v>25</v>
      </c>
      <c r="H130" s="16"/>
    </row>
    <row r="131" spans="2:8" ht="19.95" customHeight="1" x14ac:dyDescent="0.3">
      <c r="B131" s="9">
        <v>44592</v>
      </c>
      <c r="C131" s="4" t="s">
        <v>5</v>
      </c>
      <c r="D131" s="4" t="s">
        <v>13</v>
      </c>
      <c r="E131" s="4" t="s">
        <v>9</v>
      </c>
      <c r="F131" s="5">
        <v>28.7</v>
      </c>
      <c r="H131" s="16"/>
    </row>
    <row r="132" spans="2:8" ht="19.95" customHeight="1" x14ac:dyDescent="0.3">
      <c r="B132" s="9">
        <v>44592</v>
      </c>
      <c r="C132" s="4" t="s">
        <v>5</v>
      </c>
      <c r="D132" s="4" t="s">
        <v>13</v>
      </c>
      <c r="E132" s="4" t="s">
        <v>9</v>
      </c>
      <c r="F132" s="5">
        <v>91</v>
      </c>
      <c r="H132" s="16"/>
    </row>
    <row r="133" spans="2:8" ht="19.95" customHeight="1" x14ac:dyDescent="0.3">
      <c r="B133" s="9">
        <v>44592</v>
      </c>
      <c r="C133" s="4" t="s">
        <v>5</v>
      </c>
      <c r="D133" s="4" t="s">
        <v>14</v>
      </c>
      <c r="E133" s="4" t="s">
        <v>9</v>
      </c>
      <c r="F133" s="5">
        <v>2.5</v>
      </c>
      <c r="H133" s="16"/>
    </row>
    <row r="134" spans="2:8" ht="19.95" customHeight="1" x14ac:dyDescent="0.3">
      <c r="B134" s="9">
        <v>44592</v>
      </c>
      <c r="C134" s="4" t="s">
        <v>5</v>
      </c>
      <c r="D134" s="4" t="s">
        <v>15</v>
      </c>
      <c r="E134" s="4" t="s">
        <v>11</v>
      </c>
      <c r="F134" s="5">
        <v>237.52</v>
      </c>
      <c r="H134" s="16"/>
    </row>
    <row r="135" spans="2:8" ht="19.95" customHeight="1" x14ac:dyDescent="0.3">
      <c r="B135" s="9">
        <v>44592</v>
      </c>
      <c r="C135" s="4" t="s">
        <v>5</v>
      </c>
      <c r="D135" s="4" t="s">
        <v>13</v>
      </c>
      <c r="E135" s="4" t="s">
        <v>11</v>
      </c>
      <c r="F135" s="5">
        <v>50</v>
      </c>
      <c r="H135" s="16"/>
    </row>
    <row r="136" spans="2:8" ht="19.95" customHeight="1" x14ac:dyDescent="0.3">
      <c r="B136" s="9">
        <v>44592</v>
      </c>
      <c r="C136" s="4" t="s">
        <v>5</v>
      </c>
      <c r="D136" s="4" t="s">
        <v>15</v>
      </c>
      <c r="E136" s="4" t="s">
        <v>9</v>
      </c>
      <c r="F136" s="5">
        <v>195.73</v>
      </c>
      <c r="H136" s="16"/>
    </row>
    <row r="137" spans="2:8" ht="19.95" customHeight="1" x14ac:dyDescent="0.3">
      <c r="B137" s="9">
        <v>44592</v>
      </c>
      <c r="C137" s="4" t="s">
        <v>5</v>
      </c>
      <c r="D137" s="4" t="s">
        <v>16</v>
      </c>
      <c r="E137" s="4" t="s">
        <v>9</v>
      </c>
      <c r="F137" s="5">
        <v>120</v>
      </c>
      <c r="H137" s="16"/>
    </row>
    <row r="138" spans="2:8" ht="19.95" customHeight="1" x14ac:dyDescent="0.3">
      <c r="B138" s="9">
        <v>44957</v>
      </c>
      <c r="C138" s="4" t="s">
        <v>5</v>
      </c>
      <c r="D138" s="4" t="s">
        <v>14</v>
      </c>
      <c r="E138" s="4" t="s">
        <v>9</v>
      </c>
      <c r="F138" s="5">
        <v>571.70000000000005</v>
      </c>
      <c r="H138" s="16"/>
    </row>
    <row r="139" spans="2:8" ht="19.95" customHeight="1" x14ac:dyDescent="0.3">
      <c r="B139" s="9">
        <v>44957</v>
      </c>
      <c r="C139" s="4" t="s">
        <v>5</v>
      </c>
      <c r="D139" s="4" t="s">
        <v>13</v>
      </c>
      <c r="E139" s="4" t="s">
        <v>9</v>
      </c>
      <c r="F139" s="5">
        <v>106.45</v>
      </c>
      <c r="H139" s="16"/>
    </row>
    <row r="140" spans="2:8" ht="19.95" customHeight="1" x14ac:dyDescent="0.3">
      <c r="B140" s="9">
        <v>44957</v>
      </c>
      <c r="C140" s="4" t="s">
        <v>5</v>
      </c>
      <c r="D140" s="4" t="s">
        <v>14</v>
      </c>
      <c r="E140" s="4" t="s">
        <v>9</v>
      </c>
      <c r="F140" s="5">
        <v>0</v>
      </c>
      <c r="H140" s="16"/>
    </row>
    <row r="141" spans="2:8" ht="19.95" customHeight="1" x14ac:dyDescent="0.3">
      <c r="B141" s="9">
        <v>44957</v>
      </c>
      <c r="C141" s="4" t="s">
        <v>5</v>
      </c>
      <c r="D141" s="4" t="s">
        <v>14</v>
      </c>
      <c r="E141" s="4" t="s">
        <v>9</v>
      </c>
      <c r="F141" s="5">
        <v>91.55</v>
      </c>
      <c r="H141" s="16"/>
    </row>
    <row r="142" spans="2:8" ht="19.95" customHeight="1" x14ac:dyDescent="0.3">
      <c r="B142" s="9">
        <v>44957</v>
      </c>
      <c r="C142" s="4" t="s">
        <v>5</v>
      </c>
      <c r="D142" s="4" t="s">
        <v>16</v>
      </c>
      <c r="E142" s="4" t="s">
        <v>9</v>
      </c>
      <c r="F142" s="5">
        <v>114.41</v>
      </c>
      <c r="H142" s="16"/>
    </row>
    <row r="143" spans="2:8" ht="19.95" customHeight="1" x14ac:dyDescent="0.3">
      <c r="B143" s="9">
        <v>44957</v>
      </c>
      <c r="C143" s="4" t="s">
        <v>5</v>
      </c>
      <c r="D143" s="4" t="s">
        <v>16</v>
      </c>
      <c r="E143" s="4" t="s">
        <v>9</v>
      </c>
      <c r="F143" s="5">
        <v>77.05</v>
      </c>
      <c r="H143" s="16"/>
    </row>
    <row r="144" spans="2:8" ht="19.95" customHeight="1" x14ac:dyDescent="0.3">
      <c r="B144" s="9">
        <v>44957</v>
      </c>
      <c r="C144" s="4" t="s">
        <v>5</v>
      </c>
      <c r="D144" s="4" t="s">
        <v>14</v>
      </c>
      <c r="E144" s="4" t="s">
        <v>9</v>
      </c>
      <c r="F144" s="5">
        <v>1274.42</v>
      </c>
      <c r="H144" s="16"/>
    </row>
    <row r="145" spans="2:8" ht="19.95" customHeight="1" x14ac:dyDescent="0.3">
      <c r="B145" s="9">
        <v>44957</v>
      </c>
      <c r="C145" s="4" t="s">
        <v>5</v>
      </c>
      <c r="D145" s="4" t="s">
        <v>14</v>
      </c>
      <c r="E145" s="4" t="s">
        <v>11</v>
      </c>
      <c r="F145" s="5">
        <v>4440.1899999999996</v>
      </c>
      <c r="H145" s="16"/>
    </row>
    <row r="146" spans="2:8" ht="19.95" customHeight="1" x14ac:dyDescent="0.3">
      <c r="B146" s="9">
        <v>44957</v>
      </c>
      <c r="C146" s="4" t="s">
        <v>5</v>
      </c>
      <c r="D146" s="4" t="s">
        <v>14</v>
      </c>
      <c r="E146" s="4" t="s">
        <v>11</v>
      </c>
      <c r="F146" s="5">
        <v>25711.8</v>
      </c>
      <c r="H146" s="16"/>
    </row>
    <row r="147" spans="2:8" ht="19.95" customHeight="1" x14ac:dyDescent="0.3">
      <c r="B147" s="9">
        <v>44957</v>
      </c>
      <c r="C147" s="4" t="s">
        <v>5</v>
      </c>
      <c r="D147" s="4" t="s">
        <v>13</v>
      </c>
      <c r="E147" s="4" t="s">
        <v>11</v>
      </c>
      <c r="F147" s="5">
        <v>11920.89</v>
      </c>
      <c r="H147" s="16"/>
    </row>
    <row r="148" spans="2:8" ht="19.95" customHeight="1" x14ac:dyDescent="0.3">
      <c r="B148" s="9">
        <v>44957</v>
      </c>
      <c r="C148" s="4" t="s">
        <v>5</v>
      </c>
      <c r="D148" s="4" t="s">
        <v>14</v>
      </c>
      <c r="E148" s="4" t="s">
        <v>11</v>
      </c>
      <c r="F148" s="5">
        <v>0</v>
      </c>
      <c r="H148" s="16"/>
    </row>
    <row r="149" spans="2:8" ht="19.95" customHeight="1" x14ac:dyDescent="0.3">
      <c r="B149" s="9">
        <v>44957</v>
      </c>
      <c r="C149" s="4" t="s">
        <v>5</v>
      </c>
      <c r="D149" s="4" t="s">
        <v>13</v>
      </c>
      <c r="E149" s="4" t="s">
        <v>10</v>
      </c>
      <c r="F149" s="5">
        <v>567.80999999999995</v>
      </c>
      <c r="H149" s="16"/>
    </row>
    <row r="150" spans="2:8" ht="19.95" customHeight="1" x14ac:dyDescent="0.3">
      <c r="B150" s="9">
        <v>44957</v>
      </c>
      <c r="C150" s="4" t="s">
        <v>5</v>
      </c>
      <c r="D150" s="4" t="s">
        <v>15</v>
      </c>
      <c r="E150" s="4" t="s">
        <v>9</v>
      </c>
      <c r="F150" s="5">
        <v>18</v>
      </c>
      <c r="H150" s="16"/>
    </row>
    <row r="151" spans="2:8" ht="19.95" customHeight="1" x14ac:dyDescent="0.3">
      <c r="B151" s="9">
        <v>44957</v>
      </c>
      <c r="C151" s="4" t="s">
        <v>5</v>
      </c>
      <c r="D151" s="4" t="s">
        <v>15</v>
      </c>
      <c r="E151" s="4" t="s">
        <v>9</v>
      </c>
      <c r="F151" s="5">
        <v>36.869999999999997</v>
      </c>
      <c r="H151" s="16"/>
    </row>
    <row r="152" spans="2:8" ht="19.95" customHeight="1" x14ac:dyDescent="0.3">
      <c r="B152" s="9">
        <v>44957</v>
      </c>
      <c r="C152" s="4" t="s">
        <v>5</v>
      </c>
      <c r="D152" s="4" t="s">
        <v>16</v>
      </c>
      <c r="E152" s="4" t="s">
        <v>9</v>
      </c>
      <c r="F152" s="5">
        <v>652.48</v>
      </c>
      <c r="H152" s="16"/>
    </row>
    <row r="153" spans="2:8" ht="19.95" customHeight="1" x14ac:dyDescent="0.3">
      <c r="B153" s="9">
        <v>44957</v>
      </c>
      <c r="C153" s="4" t="s">
        <v>5</v>
      </c>
      <c r="D153" s="4" t="s">
        <v>15</v>
      </c>
      <c r="E153" s="4" t="s">
        <v>9</v>
      </c>
      <c r="F153" s="5">
        <v>93.78</v>
      </c>
      <c r="H153" s="16"/>
    </row>
    <row r="154" spans="2:8" ht="19.95" customHeight="1" x14ac:dyDescent="0.3">
      <c r="B154" s="9">
        <v>44957</v>
      </c>
      <c r="C154" s="4" t="s">
        <v>5</v>
      </c>
      <c r="D154" s="4" t="s">
        <v>14</v>
      </c>
      <c r="E154" s="4" t="s">
        <v>9</v>
      </c>
      <c r="F154" s="5">
        <v>217.23</v>
      </c>
      <c r="H154" s="16"/>
    </row>
    <row r="155" spans="2:8" ht="19.95" customHeight="1" x14ac:dyDescent="0.3">
      <c r="B155" s="9">
        <v>44957</v>
      </c>
      <c r="C155" s="4" t="s">
        <v>5</v>
      </c>
      <c r="D155" s="4" t="s">
        <v>14</v>
      </c>
      <c r="E155" s="4" t="s">
        <v>9</v>
      </c>
      <c r="F155" s="5">
        <v>3.31</v>
      </c>
      <c r="H155" s="16"/>
    </row>
    <row r="156" spans="2:8" ht="19.95" customHeight="1" x14ac:dyDescent="0.3">
      <c r="B156" s="9">
        <v>44957</v>
      </c>
      <c r="C156" s="4" t="s">
        <v>5</v>
      </c>
      <c r="D156" s="4" t="s">
        <v>16</v>
      </c>
      <c r="E156" s="4" t="s">
        <v>9</v>
      </c>
      <c r="F156" s="5">
        <v>52.1</v>
      </c>
      <c r="H156" s="16"/>
    </row>
    <row r="157" spans="2:8" ht="19.95" customHeight="1" x14ac:dyDescent="0.3">
      <c r="B157" s="9">
        <v>44957</v>
      </c>
      <c r="C157" s="4" t="s">
        <v>5</v>
      </c>
      <c r="D157" s="4" t="s">
        <v>13</v>
      </c>
      <c r="E157" s="4" t="s">
        <v>9</v>
      </c>
      <c r="F157" s="5">
        <v>29.47</v>
      </c>
      <c r="H157" s="16"/>
    </row>
    <row r="158" spans="2:8" ht="19.95" customHeight="1" x14ac:dyDescent="0.3">
      <c r="B158" s="9">
        <v>44957</v>
      </c>
      <c r="C158" s="4" t="s">
        <v>5</v>
      </c>
      <c r="D158" s="4" t="s">
        <v>13</v>
      </c>
      <c r="E158" s="4" t="s">
        <v>9</v>
      </c>
      <c r="F158" s="5">
        <v>74.25</v>
      </c>
      <c r="H158" s="16"/>
    </row>
    <row r="159" spans="2:8" ht="19.95" customHeight="1" x14ac:dyDescent="0.3">
      <c r="B159" s="9">
        <v>44957</v>
      </c>
      <c r="C159" s="4" t="s">
        <v>5</v>
      </c>
      <c r="D159" s="4" t="s">
        <v>13</v>
      </c>
      <c r="E159" s="4" t="s">
        <v>9</v>
      </c>
      <c r="F159" s="5">
        <v>47.45</v>
      </c>
      <c r="H159" s="16"/>
    </row>
    <row r="160" spans="2:8" ht="19.95" customHeight="1" x14ac:dyDescent="0.3">
      <c r="B160" s="9">
        <v>44957</v>
      </c>
      <c r="C160" s="4" t="s">
        <v>5</v>
      </c>
      <c r="D160" s="4" t="s">
        <v>14</v>
      </c>
      <c r="E160" s="4" t="s">
        <v>9</v>
      </c>
      <c r="F160" s="5">
        <v>47.92</v>
      </c>
      <c r="H160" s="16"/>
    </row>
    <row r="161" spans="2:8" ht="19.95" customHeight="1" x14ac:dyDescent="0.3">
      <c r="B161" s="9">
        <v>44957</v>
      </c>
      <c r="C161" s="4" t="s">
        <v>5</v>
      </c>
      <c r="D161" s="4" t="s">
        <v>15</v>
      </c>
      <c r="E161" s="4" t="s">
        <v>9</v>
      </c>
      <c r="F161" s="5">
        <v>28.17</v>
      </c>
      <c r="H161" s="16"/>
    </row>
    <row r="162" spans="2:8" ht="19.95" customHeight="1" x14ac:dyDescent="0.3">
      <c r="B162" s="9">
        <v>44958</v>
      </c>
      <c r="C162" s="4" t="s">
        <v>5</v>
      </c>
      <c r="D162" s="4" t="s">
        <v>15</v>
      </c>
      <c r="E162" s="4" t="s">
        <v>9</v>
      </c>
      <c r="F162" s="5">
        <v>5339.87</v>
      </c>
      <c r="H162" s="16"/>
    </row>
    <row r="163" spans="2:8" ht="19.95" customHeight="1" x14ac:dyDescent="0.3">
      <c r="B163" s="9">
        <v>44958</v>
      </c>
      <c r="C163" s="4" t="s">
        <v>5</v>
      </c>
      <c r="D163" s="4" t="s">
        <v>14</v>
      </c>
      <c r="E163" s="4" t="s">
        <v>9</v>
      </c>
      <c r="F163" s="5">
        <v>0</v>
      </c>
      <c r="H163" s="16"/>
    </row>
    <row r="164" spans="2:8" ht="19.95" customHeight="1" x14ac:dyDescent="0.3">
      <c r="B164" s="9">
        <v>44967</v>
      </c>
      <c r="C164" s="4" t="s">
        <v>5</v>
      </c>
      <c r="D164" s="4" t="s">
        <v>13</v>
      </c>
      <c r="E164" s="4" t="s">
        <v>9</v>
      </c>
      <c r="F164" s="5">
        <v>3311.03</v>
      </c>
      <c r="H164" s="16"/>
    </row>
    <row r="165" spans="2:8" ht="19.95" customHeight="1" x14ac:dyDescent="0.3">
      <c r="B165" s="9">
        <v>44603</v>
      </c>
      <c r="C165" s="4" t="s">
        <v>5</v>
      </c>
      <c r="D165" s="4" t="s">
        <v>14</v>
      </c>
      <c r="E165" s="4" t="s">
        <v>8</v>
      </c>
      <c r="F165" s="5">
        <v>463.18</v>
      </c>
      <c r="H165" s="16"/>
    </row>
    <row r="166" spans="2:8" ht="19.95" customHeight="1" x14ac:dyDescent="0.3">
      <c r="B166" s="9">
        <v>44603</v>
      </c>
      <c r="C166" s="4" t="s">
        <v>5</v>
      </c>
      <c r="D166" s="4" t="s">
        <v>14</v>
      </c>
      <c r="E166" s="4" t="s">
        <v>8</v>
      </c>
      <c r="F166" s="5">
        <v>426.54</v>
      </c>
      <c r="H166" s="16"/>
    </row>
    <row r="167" spans="2:8" ht="19.95" customHeight="1" x14ac:dyDescent="0.3">
      <c r="B167" s="9">
        <v>44603</v>
      </c>
      <c r="C167" s="4" t="s">
        <v>5</v>
      </c>
      <c r="D167" s="4" t="s">
        <v>15</v>
      </c>
      <c r="E167" s="4" t="s">
        <v>9</v>
      </c>
      <c r="F167" s="5">
        <v>3311.03</v>
      </c>
      <c r="H167" s="16"/>
    </row>
    <row r="168" spans="2:8" ht="19.95" customHeight="1" x14ac:dyDescent="0.3">
      <c r="B168" s="9">
        <v>44617</v>
      </c>
      <c r="C168" s="4" t="s">
        <v>5</v>
      </c>
      <c r="D168" s="4" t="s">
        <v>16</v>
      </c>
      <c r="E168" s="4" t="s">
        <v>8</v>
      </c>
      <c r="F168" s="5">
        <v>2342.38</v>
      </c>
      <c r="H168" s="16"/>
    </row>
    <row r="169" spans="2:8" ht="19.95" customHeight="1" x14ac:dyDescent="0.3">
      <c r="B169" s="9">
        <v>44617</v>
      </c>
      <c r="C169" s="4" t="s">
        <v>5</v>
      </c>
      <c r="D169" s="4" t="s">
        <v>13</v>
      </c>
      <c r="E169" s="4" t="s">
        <v>8</v>
      </c>
      <c r="F169" s="5">
        <v>174.29</v>
      </c>
      <c r="H169" s="16"/>
    </row>
    <row r="170" spans="2:8" ht="19.95" customHeight="1" x14ac:dyDescent="0.3">
      <c r="B170" s="9">
        <v>44620</v>
      </c>
      <c r="C170" s="4" t="s">
        <v>5</v>
      </c>
      <c r="D170" s="4" t="s">
        <v>13</v>
      </c>
      <c r="E170" s="4" t="s">
        <v>8</v>
      </c>
      <c r="F170" s="5">
        <v>4483.83</v>
      </c>
      <c r="H170" s="16"/>
    </row>
    <row r="171" spans="2:8" ht="19.95" customHeight="1" x14ac:dyDescent="0.3">
      <c r="B171" s="9">
        <v>44620</v>
      </c>
      <c r="C171" s="4" t="s">
        <v>5</v>
      </c>
      <c r="D171" s="4" t="s">
        <v>14</v>
      </c>
      <c r="E171" s="4" t="s">
        <v>8</v>
      </c>
      <c r="F171" s="5">
        <v>453.05</v>
      </c>
      <c r="H171" s="16"/>
    </row>
    <row r="172" spans="2:8" ht="19.95" customHeight="1" x14ac:dyDescent="0.3">
      <c r="B172" s="9">
        <v>44620</v>
      </c>
      <c r="C172" s="4" t="s">
        <v>5</v>
      </c>
      <c r="D172" s="4" t="s">
        <v>13</v>
      </c>
      <c r="E172" s="4" t="s">
        <v>8</v>
      </c>
      <c r="F172" s="5">
        <v>134.43</v>
      </c>
      <c r="H172" s="16"/>
    </row>
    <row r="173" spans="2:8" ht="19.95" customHeight="1" x14ac:dyDescent="0.3">
      <c r="B173" s="9">
        <v>44620</v>
      </c>
      <c r="C173" s="4" t="s">
        <v>5</v>
      </c>
      <c r="D173" s="4" t="s">
        <v>16</v>
      </c>
      <c r="E173" s="4" t="s">
        <v>9</v>
      </c>
      <c r="F173" s="5">
        <v>105.51</v>
      </c>
      <c r="H173" s="16"/>
    </row>
    <row r="174" spans="2:8" ht="19.95" customHeight="1" x14ac:dyDescent="0.3">
      <c r="B174" s="9">
        <v>44620</v>
      </c>
      <c r="C174" s="4" t="s">
        <v>5</v>
      </c>
      <c r="D174" s="4" t="s">
        <v>14</v>
      </c>
      <c r="E174" s="4" t="s">
        <v>9</v>
      </c>
      <c r="F174" s="5">
        <v>2</v>
      </c>
      <c r="H174" s="16"/>
    </row>
    <row r="175" spans="2:8" ht="19.95" customHeight="1" x14ac:dyDescent="0.3">
      <c r="B175" s="9">
        <v>44620</v>
      </c>
      <c r="C175" s="4" t="s">
        <v>5</v>
      </c>
      <c r="D175" s="4" t="s">
        <v>13</v>
      </c>
      <c r="E175" s="4" t="s">
        <v>9</v>
      </c>
      <c r="F175" s="5">
        <v>529.32000000000005</v>
      </c>
      <c r="H175" s="16"/>
    </row>
    <row r="176" spans="2:8" ht="19.95" customHeight="1" x14ac:dyDescent="0.3">
      <c r="B176" s="9">
        <v>44620</v>
      </c>
      <c r="C176" s="4" t="s">
        <v>5</v>
      </c>
      <c r="D176" s="4" t="s">
        <v>14</v>
      </c>
      <c r="E176" s="4" t="s">
        <v>9</v>
      </c>
      <c r="F176" s="5">
        <v>0.25</v>
      </c>
      <c r="H176" s="16"/>
    </row>
    <row r="177" spans="2:8" ht="19.95" customHeight="1" x14ac:dyDescent="0.3">
      <c r="B177" s="9">
        <v>44620</v>
      </c>
      <c r="C177" s="4" t="s">
        <v>5</v>
      </c>
      <c r="D177" s="4" t="s">
        <v>14</v>
      </c>
      <c r="E177" s="4" t="s">
        <v>9</v>
      </c>
      <c r="F177" s="5">
        <v>117.15</v>
      </c>
      <c r="H177" s="16"/>
    </row>
    <row r="178" spans="2:8" ht="19.95" customHeight="1" x14ac:dyDescent="0.3">
      <c r="B178" s="9">
        <v>44620</v>
      </c>
      <c r="C178" s="4" t="s">
        <v>5</v>
      </c>
      <c r="D178" s="4" t="s">
        <v>16</v>
      </c>
      <c r="E178" s="4" t="s">
        <v>9</v>
      </c>
      <c r="F178" s="5">
        <v>101.4</v>
      </c>
      <c r="H178" s="16"/>
    </row>
    <row r="179" spans="2:8" ht="19.95" customHeight="1" x14ac:dyDescent="0.3">
      <c r="B179" s="9">
        <v>44620</v>
      </c>
      <c r="C179" s="4" t="s">
        <v>5</v>
      </c>
      <c r="D179" s="4" t="s">
        <v>15</v>
      </c>
      <c r="E179" s="4" t="s">
        <v>11</v>
      </c>
      <c r="F179" s="5">
        <v>312.2</v>
      </c>
      <c r="H179" s="16"/>
    </row>
    <row r="180" spans="2:8" ht="19.95" customHeight="1" x14ac:dyDescent="0.3">
      <c r="B180" s="9">
        <v>44620</v>
      </c>
      <c r="C180" s="4" t="s">
        <v>5</v>
      </c>
      <c r="D180" s="4" t="s">
        <v>15</v>
      </c>
      <c r="E180" s="4" t="s">
        <v>11</v>
      </c>
      <c r="F180" s="5">
        <v>177.07</v>
      </c>
      <c r="H180" s="16"/>
    </row>
    <row r="181" spans="2:8" ht="19.95" customHeight="1" x14ac:dyDescent="0.3">
      <c r="B181" s="9">
        <v>44620</v>
      </c>
      <c r="C181" s="4" t="s">
        <v>5</v>
      </c>
      <c r="D181" s="4" t="s">
        <v>16</v>
      </c>
      <c r="E181" s="4" t="s">
        <v>10</v>
      </c>
      <c r="F181" s="5">
        <v>1866.37</v>
      </c>
      <c r="H181" s="16"/>
    </row>
    <row r="182" spans="2:8" ht="19.95" customHeight="1" x14ac:dyDescent="0.3">
      <c r="B182" s="9">
        <v>44620</v>
      </c>
      <c r="C182" s="4" t="s">
        <v>5</v>
      </c>
      <c r="D182" s="4" t="s">
        <v>14</v>
      </c>
      <c r="E182" s="4" t="s">
        <v>9</v>
      </c>
      <c r="F182" s="5">
        <v>104.2</v>
      </c>
      <c r="H182" s="16"/>
    </row>
    <row r="183" spans="2:8" ht="19.95" customHeight="1" x14ac:dyDescent="0.3">
      <c r="B183" s="9">
        <v>44620</v>
      </c>
      <c r="C183" s="4" t="s">
        <v>5</v>
      </c>
      <c r="D183" s="4" t="s">
        <v>13</v>
      </c>
      <c r="E183" s="4" t="s">
        <v>9</v>
      </c>
      <c r="F183" s="5">
        <v>116.47</v>
      </c>
      <c r="H183" s="16"/>
    </row>
    <row r="184" spans="2:8" ht="19.95" customHeight="1" x14ac:dyDescent="0.3">
      <c r="B184" s="9">
        <v>44620</v>
      </c>
      <c r="C184" s="4" t="s">
        <v>5</v>
      </c>
      <c r="D184" s="4" t="s">
        <v>14</v>
      </c>
      <c r="E184" s="4" t="s">
        <v>9</v>
      </c>
      <c r="F184" s="5">
        <v>1300.8599999999999</v>
      </c>
      <c r="H184" s="16"/>
    </row>
    <row r="185" spans="2:8" ht="19.95" customHeight="1" x14ac:dyDescent="0.3">
      <c r="B185" s="9">
        <v>44620</v>
      </c>
      <c r="C185" s="4" t="s">
        <v>5</v>
      </c>
      <c r="D185" s="4" t="s">
        <v>14</v>
      </c>
      <c r="E185" s="4" t="s">
        <v>9</v>
      </c>
      <c r="F185" s="5">
        <v>282.64</v>
      </c>
      <c r="H185" s="16"/>
    </row>
    <row r="186" spans="2:8" ht="19.95" customHeight="1" x14ac:dyDescent="0.3">
      <c r="B186" s="9">
        <v>44620</v>
      </c>
      <c r="C186" s="4" t="s">
        <v>5</v>
      </c>
      <c r="D186" s="4" t="s">
        <v>16</v>
      </c>
      <c r="E186" s="4" t="s">
        <v>9</v>
      </c>
      <c r="F186" s="5">
        <v>200.58</v>
      </c>
      <c r="H186" s="16"/>
    </row>
    <row r="187" spans="2:8" ht="19.95" customHeight="1" x14ac:dyDescent="0.3">
      <c r="B187" s="9">
        <v>44620</v>
      </c>
      <c r="C187" s="4" t="s">
        <v>5</v>
      </c>
      <c r="D187" s="4" t="s">
        <v>16</v>
      </c>
      <c r="E187" s="4" t="s">
        <v>9</v>
      </c>
      <c r="F187" s="5">
        <v>53.79</v>
      </c>
      <c r="H187" s="16"/>
    </row>
    <row r="188" spans="2:8" ht="19.95" customHeight="1" x14ac:dyDescent="0.3">
      <c r="B188" s="9">
        <v>44620</v>
      </c>
      <c r="C188" s="4" t="s">
        <v>5</v>
      </c>
      <c r="D188" s="4" t="s">
        <v>14</v>
      </c>
      <c r="E188" s="4" t="s">
        <v>9</v>
      </c>
      <c r="F188" s="5">
        <v>651.38</v>
      </c>
      <c r="H188" s="16"/>
    </row>
    <row r="189" spans="2:8" ht="19.95" customHeight="1" x14ac:dyDescent="0.3">
      <c r="B189" s="9">
        <v>44620</v>
      </c>
      <c r="C189" s="4" t="s">
        <v>5</v>
      </c>
      <c r="D189" s="4" t="s">
        <v>15</v>
      </c>
      <c r="E189" s="4" t="s">
        <v>9</v>
      </c>
      <c r="F189" s="5">
        <v>91.98</v>
      </c>
      <c r="H189" s="16"/>
    </row>
    <row r="190" spans="2:8" ht="19.95" customHeight="1" x14ac:dyDescent="0.3">
      <c r="B190" s="9">
        <v>44620</v>
      </c>
      <c r="C190" s="4" t="s">
        <v>5</v>
      </c>
      <c r="D190" s="4" t="s">
        <v>14</v>
      </c>
      <c r="E190" s="4" t="s">
        <v>9</v>
      </c>
      <c r="F190" s="5">
        <v>197.98</v>
      </c>
      <c r="H190" s="16"/>
    </row>
    <row r="191" spans="2:8" ht="19.95" customHeight="1" x14ac:dyDescent="0.3">
      <c r="B191" s="9">
        <v>44620</v>
      </c>
      <c r="C191" s="4" t="s">
        <v>5</v>
      </c>
      <c r="D191" s="4" t="s">
        <v>13</v>
      </c>
      <c r="E191" s="4" t="s">
        <v>9</v>
      </c>
      <c r="F191" s="5">
        <v>187.56</v>
      </c>
      <c r="H191" s="16"/>
    </row>
    <row r="192" spans="2:8" ht="19.95" customHeight="1" x14ac:dyDescent="0.3">
      <c r="B192" s="9">
        <v>44620</v>
      </c>
      <c r="C192" s="4" t="s">
        <v>5</v>
      </c>
      <c r="D192" s="4" t="s">
        <v>14</v>
      </c>
      <c r="E192" s="4" t="s">
        <v>9</v>
      </c>
      <c r="F192" s="5">
        <v>568.97</v>
      </c>
      <c r="H192" s="16"/>
    </row>
    <row r="193" spans="2:8" ht="19.95" customHeight="1" x14ac:dyDescent="0.3">
      <c r="B193" s="9">
        <v>44620</v>
      </c>
      <c r="C193" s="4" t="s">
        <v>5</v>
      </c>
      <c r="D193" s="4" t="s">
        <v>13</v>
      </c>
      <c r="E193" s="4" t="s">
        <v>9</v>
      </c>
      <c r="F193" s="5">
        <v>59.92</v>
      </c>
      <c r="H193" s="16"/>
    </row>
    <row r="194" spans="2:8" ht="19.95" customHeight="1" x14ac:dyDescent="0.3">
      <c r="B194" s="9">
        <v>44620</v>
      </c>
      <c r="C194" s="4" t="s">
        <v>5</v>
      </c>
      <c r="D194" s="4" t="s">
        <v>14</v>
      </c>
      <c r="E194" s="4" t="s">
        <v>9</v>
      </c>
      <c r="F194" s="5">
        <v>294.37</v>
      </c>
      <c r="H194" s="16"/>
    </row>
    <row r="195" spans="2:8" ht="19.95" customHeight="1" x14ac:dyDescent="0.3">
      <c r="B195" s="9">
        <v>44620</v>
      </c>
      <c r="C195" s="4" t="s">
        <v>5</v>
      </c>
      <c r="D195" s="4" t="s">
        <v>15</v>
      </c>
      <c r="E195" s="4" t="s">
        <v>9</v>
      </c>
      <c r="F195" s="5">
        <v>15.29</v>
      </c>
      <c r="H195" s="16"/>
    </row>
    <row r="196" spans="2:8" ht="19.95" customHeight="1" x14ac:dyDescent="0.3">
      <c r="B196" s="9">
        <v>44985</v>
      </c>
      <c r="C196" s="4" t="s">
        <v>5</v>
      </c>
      <c r="D196" s="4" t="s">
        <v>14</v>
      </c>
      <c r="E196" s="4" t="s">
        <v>9</v>
      </c>
      <c r="F196" s="5">
        <v>1.5</v>
      </c>
      <c r="H196" s="16"/>
    </row>
    <row r="197" spans="2:8" ht="19.95" customHeight="1" x14ac:dyDescent="0.3">
      <c r="B197" s="9">
        <v>44985</v>
      </c>
      <c r="C197" s="4" t="s">
        <v>5</v>
      </c>
      <c r="D197" s="4" t="s">
        <v>13</v>
      </c>
      <c r="E197" s="4" t="s">
        <v>9</v>
      </c>
      <c r="F197" s="5">
        <v>3</v>
      </c>
      <c r="H197" s="16"/>
    </row>
    <row r="198" spans="2:8" ht="19.95" customHeight="1" x14ac:dyDescent="0.3">
      <c r="B198" s="9">
        <v>44985</v>
      </c>
      <c r="C198" s="4" t="s">
        <v>5</v>
      </c>
      <c r="D198" s="4" t="s">
        <v>14</v>
      </c>
      <c r="E198" s="4" t="s">
        <v>9</v>
      </c>
      <c r="F198" s="5">
        <v>91.3</v>
      </c>
      <c r="H198" s="16"/>
    </row>
    <row r="199" spans="2:8" ht="19.95" customHeight="1" x14ac:dyDescent="0.3">
      <c r="B199" s="9">
        <v>44985</v>
      </c>
      <c r="C199" s="4" t="s">
        <v>5</v>
      </c>
      <c r="D199" s="4" t="s">
        <v>15</v>
      </c>
      <c r="E199" s="4" t="s">
        <v>9</v>
      </c>
      <c r="F199" s="5">
        <v>2</v>
      </c>
      <c r="H199" s="16"/>
    </row>
    <row r="200" spans="2:8" ht="19.95" customHeight="1" x14ac:dyDescent="0.3">
      <c r="B200" s="9">
        <v>44985</v>
      </c>
      <c r="C200" s="4" t="s">
        <v>5</v>
      </c>
      <c r="D200" s="4" t="s">
        <v>15</v>
      </c>
      <c r="E200" s="4" t="s">
        <v>9</v>
      </c>
      <c r="F200" s="5">
        <v>3</v>
      </c>
      <c r="H200" s="16"/>
    </row>
    <row r="201" spans="2:8" ht="19.95" customHeight="1" x14ac:dyDescent="0.3">
      <c r="B201" s="9">
        <v>44985</v>
      </c>
      <c r="C201" s="4" t="s">
        <v>5</v>
      </c>
      <c r="D201" s="4" t="s">
        <v>14</v>
      </c>
      <c r="E201" s="4" t="s">
        <v>9</v>
      </c>
      <c r="F201" s="5">
        <v>1</v>
      </c>
      <c r="H201" s="16"/>
    </row>
    <row r="202" spans="2:8" ht="19.95" customHeight="1" x14ac:dyDescent="0.3">
      <c r="B202" s="9">
        <v>44985</v>
      </c>
      <c r="C202" s="4" t="s">
        <v>5</v>
      </c>
      <c r="D202" s="4" t="s">
        <v>14</v>
      </c>
      <c r="E202" s="4" t="s">
        <v>9</v>
      </c>
      <c r="F202" s="5">
        <v>2.25</v>
      </c>
      <c r="H202" s="16"/>
    </row>
    <row r="203" spans="2:8" ht="19.95" customHeight="1" x14ac:dyDescent="0.3">
      <c r="B203" s="9">
        <v>44985</v>
      </c>
      <c r="C203" s="4" t="s">
        <v>5</v>
      </c>
      <c r="D203" s="4" t="s">
        <v>14</v>
      </c>
      <c r="E203" s="4" t="s">
        <v>9</v>
      </c>
      <c r="F203" s="5">
        <v>64.75</v>
      </c>
      <c r="H203" s="16"/>
    </row>
    <row r="204" spans="2:8" ht="19.95" customHeight="1" x14ac:dyDescent="0.3">
      <c r="B204" s="9">
        <v>44985</v>
      </c>
      <c r="C204" s="4" t="s">
        <v>5</v>
      </c>
      <c r="D204" s="4" t="s">
        <v>13</v>
      </c>
      <c r="E204" s="4" t="s">
        <v>9</v>
      </c>
      <c r="F204" s="5">
        <v>193</v>
      </c>
      <c r="H204" s="16"/>
    </row>
    <row r="205" spans="2:8" ht="19.95" customHeight="1" x14ac:dyDescent="0.3">
      <c r="B205" s="9">
        <v>44985</v>
      </c>
      <c r="C205" s="4" t="s">
        <v>5</v>
      </c>
      <c r="D205" s="4" t="s">
        <v>15</v>
      </c>
      <c r="E205" s="4" t="s">
        <v>9</v>
      </c>
      <c r="F205" s="5">
        <v>188</v>
      </c>
      <c r="H205" s="16"/>
    </row>
    <row r="206" spans="2:8" ht="19.95" customHeight="1" x14ac:dyDescent="0.3">
      <c r="B206" s="9">
        <v>44985</v>
      </c>
      <c r="C206" s="4" t="s">
        <v>5</v>
      </c>
      <c r="D206" s="4" t="s">
        <v>16</v>
      </c>
      <c r="E206" s="4" t="s">
        <v>9</v>
      </c>
      <c r="F206" s="5">
        <v>1.5</v>
      </c>
      <c r="H206" s="16"/>
    </row>
    <row r="207" spans="2:8" ht="19.95" customHeight="1" x14ac:dyDescent="0.3">
      <c r="B207" s="9">
        <v>44985</v>
      </c>
      <c r="C207" s="4" t="s">
        <v>5</v>
      </c>
      <c r="D207" s="4" t="s">
        <v>13</v>
      </c>
      <c r="E207" s="4" t="s">
        <v>9</v>
      </c>
      <c r="F207" s="5">
        <v>690</v>
      </c>
      <c r="H207" s="16"/>
    </row>
    <row r="208" spans="2:8" ht="19.95" customHeight="1" x14ac:dyDescent="0.3">
      <c r="B208" s="9">
        <v>44985</v>
      </c>
      <c r="C208" s="4" t="s">
        <v>5</v>
      </c>
      <c r="D208" s="4" t="s">
        <v>13</v>
      </c>
      <c r="E208" s="4" t="s">
        <v>9</v>
      </c>
      <c r="F208" s="5">
        <v>4.25</v>
      </c>
      <c r="H208" s="16"/>
    </row>
    <row r="209" spans="1:8" ht="19.95" customHeight="1" x14ac:dyDescent="0.3">
      <c r="B209" s="9">
        <v>44985</v>
      </c>
      <c r="C209" s="4" t="s">
        <v>5</v>
      </c>
      <c r="D209" s="4" t="s">
        <v>15</v>
      </c>
      <c r="E209" s="4" t="s">
        <v>9</v>
      </c>
      <c r="F209" s="5">
        <v>2.5</v>
      </c>
      <c r="H209" s="16"/>
    </row>
    <row r="210" spans="1:8" ht="19.95" customHeight="1" x14ac:dyDescent="0.3">
      <c r="B210" s="9">
        <v>44985</v>
      </c>
      <c r="C210" s="4" t="s">
        <v>5</v>
      </c>
      <c r="D210" s="4" t="s">
        <v>13</v>
      </c>
      <c r="E210" s="4" t="s">
        <v>9</v>
      </c>
      <c r="F210" s="5">
        <v>9892</v>
      </c>
      <c r="H210" s="16"/>
    </row>
    <row r="211" spans="1:8" ht="19.95" customHeight="1" x14ac:dyDescent="0.3">
      <c r="B211" s="9">
        <v>44985</v>
      </c>
      <c r="C211" s="4" t="s">
        <v>5</v>
      </c>
      <c r="D211" s="4" t="s">
        <v>15</v>
      </c>
      <c r="E211" s="4" t="s">
        <v>9</v>
      </c>
      <c r="F211" s="5">
        <v>103.41</v>
      </c>
      <c r="H211" s="16"/>
    </row>
    <row r="212" spans="1:8" ht="19.95" customHeight="1" x14ac:dyDescent="0.3">
      <c r="B212" s="9">
        <v>44985</v>
      </c>
      <c r="C212" s="4" t="s">
        <v>5</v>
      </c>
      <c r="D212" s="4" t="s">
        <v>15</v>
      </c>
      <c r="E212" s="4" t="s">
        <v>9</v>
      </c>
      <c r="F212" s="5">
        <v>2114.0300000000002</v>
      </c>
      <c r="H212" s="16"/>
    </row>
    <row r="213" spans="1:8" ht="19.95" customHeight="1" x14ac:dyDescent="0.3">
      <c r="A213" s="9"/>
      <c r="B213" s="9">
        <v>44985</v>
      </c>
      <c r="C213" s="4" t="s">
        <v>5</v>
      </c>
      <c r="D213" s="4" t="s">
        <v>14</v>
      </c>
      <c r="E213" s="4" t="s">
        <v>9</v>
      </c>
      <c r="F213" s="5">
        <v>42</v>
      </c>
      <c r="H213" s="16"/>
    </row>
    <row r="214" spans="1:8" ht="19.95" customHeight="1" x14ac:dyDescent="0.3">
      <c r="A214" s="9"/>
      <c r="B214" s="9">
        <v>44985</v>
      </c>
      <c r="C214" s="4" t="s">
        <v>5</v>
      </c>
      <c r="D214" s="4" t="s">
        <v>16</v>
      </c>
      <c r="E214" s="4" t="s">
        <v>9</v>
      </c>
      <c r="F214" s="5">
        <v>1.75</v>
      </c>
      <c r="H214" s="16"/>
    </row>
    <row r="215" spans="1:8" ht="19.95" customHeight="1" x14ac:dyDescent="0.3">
      <c r="A215" s="9"/>
      <c r="B215" s="9">
        <v>44985</v>
      </c>
      <c r="C215" s="4" t="s">
        <v>5</v>
      </c>
      <c r="D215" s="4" t="s">
        <v>16</v>
      </c>
      <c r="E215" s="4" t="s">
        <v>9</v>
      </c>
      <c r="F215" s="5">
        <v>1886</v>
      </c>
      <c r="H215" s="16"/>
    </row>
    <row r="216" spans="1:8" ht="19.95" customHeight="1" x14ac:dyDescent="0.3">
      <c r="A216" s="9"/>
      <c r="B216" s="9">
        <v>44985</v>
      </c>
      <c r="C216" s="4" t="s">
        <v>5</v>
      </c>
      <c r="D216" s="4" t="s">
        <v>15</v>
      </c>
      <c r="E216" s="4" t="s">
        <v>11</v>
      </c>
      <c r="F216" s="5">
        <v>66.06</v>
      </c>
      <c r="H216" s="16"/>
    </row>
    <row r="217" spans="1:8" ht="19.95" customHeight="1" x14ac:dyDescent="0.3">
      <c r="A217" s="9"/>
      <c r="B217" s="9">
        <v>44985</v>
      </c>
      <c r="C217" s="4" t="s">
        <v>5</v>
      </c>
      <c r="D217" s="4" t="s">
        <v>13</v>
      </c>
      <c r="E217" s="4" t="s">
        <v>10</v>
      </c>
      <c r="F217" s="5">
        <v>13290.95</v>
      </c>
      <c r="H217" s="16"/>
    </row>
    <row r="218" spans="1:8" ht="19.95" customHeight="1" x14ac:dyDescent="0.3">
      <c r="A218" s="9"/>
      <c r="B218" s="9">
        <v>44985</v>
      </c>
      <c r="C218" s="4" t="s">
        <v>5</v>
      </c>
      <c r="D218" s="4" t="s">
        <v>13</v>
      </c>
      <c r="E218" s="4" t="s">
        <v>10</v>
      </c>
      <c r="F218" s="5">
        <v>12846.76</v>
      </c>
      <c r="H218" s="16"/>
    </row>
    <row r="219" spans="1:8" ht="19.95" customHeight="1" x14ac:dyDescent="0.3">
      <c r="A219" s="9"/>
      <c r="B219" s="9">
        <v>44985</v>
      </c>
      <c r="C219" s="4" t="s">
        <v>5</v>
      </c>
      <c r="D219" s="4" t="s">
        <v>16</v>
      </c>
      <c r="E219" s="4" t="s">
        <v>9</v>
      </c>
      <c r="F219" s="5">
        <v>11.48</v>
      </c>
      <c r="H219" s="16"/>
    </row>
    <row r="220" spans="1:8" ht="19.95" customHeight="1" x14ac:dyDescent="0.3">
      <c r="A220" s="9"/>
      <c r="B220" s="9">
        <v>44985</v>
      </c>
      <c r="C220" s="4" t="s">
        <v>5</v>
      </c>
      <c r="D220" s="4" t="s">
        <v>14</v>
      </c>
      <c r="E220" s="4" t="s">
        <v>9</v>
      </c>
      <c r="F220" s="5">
        <v>30.94</v>
      </c>
      <c r="H220" s="16"/>
    </row>
    <row r="221" spans="1:8" ht="19.95" customHeight="1" x14ac:dyDescent="0.3">
      <c r="A221" s="9"/>
      <c r="B221" s="9">
        <v>44985</v>
      </c>
      <c r="C221" s="4" t="s">
        <v>5</v>
      </c>
      <c r="D221" s="4" t="s">
        <v>13</v>
      </c>
      <c r="E221" s="4" t="s">
        <v>9</v>
      </c>
      <c r="F221" s="5">
        <v>99.65</v>
      </c>
      <c r="H221" s="16"/>
    </row>
    <row r="222" spans="1:8" ht="19.95" customHeight="1" x14ac:dyDescent="0.3">
      <c r="A222" s="9"/>
      <c r="B222" s="9">
        <v>44985</v>
      </c>
      <c r="C222" s="4" t="s">
        <v>5</v>
      </c>
      <c r="D222" s="4" t="s">
        <v>14</v>
      </c>
      <c r="E222" s="4" t="s">
        <v>9</v>
      </c>
      <c r="F222" s="5">
        <v>36.299999999999997</v>
      </c>
      <c r="H222" s="16"/>
    </row>
    <row r="223" spans="1:8" ht="19.95" customHeight="1" x14ac:dyDescent="0.3">
      <c r="A223" s="9"/>
      <c r="B223" s="9">
        <v>44985</v>
      </c>
      <c r="C223" s="4" t="s">
        <v>5</v>
      </c>
      <c r="D223" s="4" t="s">
        <v>14</v>
      </c>
      <c r="E223" s="4" t="s">
        <v>9</v>
      </c>
      <c r="F223" s="5">
        <v>37.97</v>
      </c>
      <c r="H223" s="16"/>
    </row>
    <row r="224" spans="1:8" ht="19.95" customHeight="1" x14ac:dyDescent="0.3">
      <c r="A224" s="9"/>
      <c r="B224" s="9">
        <v>44985</v>
      </c>
      <c r="C224" s="4" t="s">
        <v>5</v>
      </c>
      <c r="D224" s="4" t="s">
        <v>16</v>
      </c>
      <c r="E224" s="4" t="s">
        <v>9</v>
      </c>
      <c r="F224" s="5">
        <v>38</v>
      </c>
      <c r="H224" s="16"/>
    </row>
    <row r="225" spans="1:8" ht="19.95" customHeight="1" x14ac:dyDescent="0.3">
      <c r="A225" s="9"/>
      <c r="B225" s="9">
        <v>44985</v>
      </c>
      <c r="C225" s="4" t="s">
        <v>5</v>
      </c>
      <c r="D225" s="4" t="s">
        <v>16</v>
      </c>
      <c r="E225" s="4" t="s">
        <v>9</v>
      </c>
      <c r="F225" s="5">
        <v>345.47</v>
      </c>
      <c r="H225" s="16"/>
    </row>
    <row r="226" spans="1:8" ht="19.95" customHeight="1" x14ac:dyDescent="0.3">
      <c r="A226" s="9"/>
      <c r="B226" s="9">
        <v>44985</v>
      </c>
      <c r="C226" s="4" t="s">
        <v>5</v>
      </c>
      <c r="D226" s="4" t="s">
        <v>14</v>
      </c>
      <c r="E226" s="4" t="s">
        <v>9</v>
      </c>
      <c r="F226" s="5">
        <v>26.7</v>
      </c>
      <c r="H226" s="16"/>
    </row>
    <row r="227" spans="1:8" ht="19.95" customHeight="1" x14ac:dyDescent="0.3">
      <c r="A227" s="9"/>
      <c r="B227" s="9">
        <v>44985</v>
      </c>
      <c r="C227" s="4" t="s">
        <v>5</v>
      </c>
      <c r="D227" s="4" t="s">
        <v>15</v>
      </c>
      <c r="E227" s="4" t="s">
        <v>9</v>
      </c>
      <c r="F227" s="5">
        <v>303.44</v>
      </c>
      <c r="H227" s="16"/>
    </row>
    <row r="228" spans="1:8" ht="19.95" customHeight="1" x14ac:dyDescent="0.3">
      <c r="A228" s="9"/>
      <c r="B228" s="9">
        <v>44985</v>
      </c>
      <c r="C228" s="4" t="s">
        <v>5</v>
      </c>
      <c r="D228" s="4" t="s">
        <v>14</v>
      </c>
      <c r="E228" s="4" t="s">
        <v>9</v>
      </c>
      <c r="F228" s="5">
        <v>169.51</v>
      </c>
      <c r="H228" s="16"/>
    </row>
    <row r="229" spans="1:8" ht="19.95" customHeight="1" x14ac:dyDescent="0.3">
      <c r="A229" s="9"/>
      <c r="B229" s="9">
        <v>44985</v>
      </c>
      <c r="C229" s="4" t="s">
        <v>5</v>
      </c>
      <c r="D229" s="4" t="s">
        <v>13</v>
      </c>
      <c r="E229" s="4" t="s">
        <v>9</v>
      </c>
      <c r="F229" s="5">
        <v>131.13</v>
      </c>
      <c r="H229" s="16"/>
    </row>
    <row r="230" spans="1:8" ht="19.95" customHeight="1" x14ac:dyDescent="0.3">
      <c r="A230" s="9"/>
      <c r="B230" s="9">
        <v>44985</v>
      </c>
      <c r="C230" s="4" t="s">
        <v>5</v>
      </c>
      <c r="D230" s="4" t="s">
        <v>14</v>
      </c>
      <c r="E230" s="4" t="s">
        <v>9</v>
      </c>
      <c r="F230" s="5">
        <v>964.29</v>
      </c>
      <c r="H230" s="16"/>
    </row>
    <row r="231" spans="1:8" ht="19.95" customHeight="1" x14ac:dyDescent="0.3">
      <c r="A231" s="9"/>
      <c r="B231" s="9">
        <v>44986</v>
      </c>
      <c r="C231" s="4" t="s">
        <v>5</v>
      </c>
      <c r="D231" s="4" t="s">
        <v>15</v>
      </c>
      <c r="E231" s="4" t="s">
        <v>9</v>
      </c>
      <c r="F231" s="5">
        <v>5868.11</v>
      </c>
      <c r="H231" s="16"/>
    </row>
    <row r="232" spans="1:8" ht="19.95" customHeight="1" x14ac:dyDescent="0.3">
      <c r="A232" s="9"/>
      <c r="B232" s="9">
        <v>44988</v>
      </c>
      <c r="C232" s="4" t="s">
        <v>5</v>
      </c>
      <c r="D232" s="4" t="s">
        <v>14</v>
      </c>
      <c r="E232" s="4" t="s">
        <v>9</v>
      </c>
      <c r="F232" s="5">
        <v>0</v>
      </c>
      <c r="H232" s="16"/>
    </row>
    <row r="233" spans="1:8" ht="19.95" customHeight="1" x14ac:dyDescent="0.3">
      <c r="A233" s="9"/>
      <c r="B233" s="9">
        <v>44995</v>
      </c>
      <c r="C233" s="4" t="s">
        <v>5</v>
      </c>
      <c r="D233" s="4" t="s">
        <v>14</v>
      </c>
      <c r="E233" s="4" t="s">
        <v>9</v>
      </c>
      <c r="F233" s="5">
        <v>3392.69</v>
      </c>
      <c r="H233" s="16"/>
    </row>
    <row r="234" spans="1:8" ht="19.95" customHeight="1" x14ac:dyDescent="0.3">
      <c r="A234" s="9"/>
      <c r="B234" s="9">
        <v>44631</v>
      </c>
      <c r="C234" s="4" t="s">
        <v>5</v>
      </c>
      <c r="D234" s="4" t="s">
        <v>15</v>
      </c>
      <c r="E234" s="4" t="s">
        <v>8</v>
      </c>
      <c r="F234" s="5">
        <v>866.17</v>
      </c>
      <c r="H234" s="16"/>
    </row>
    <row r="235" spans="1:8" ht="19.95" customHeight="1" x14ac:dyDescent="0.3">
      <c r="A235" s="9"/>
      <c r="B235" s="9">
        <v>44631</v>
      </c>
      <c r="C235" s="4" t="s">
        <v>5</v>
      </c>
      <c r="D235" s="4" t="s">
        <v>14</v>
      </c>
      <c r="E235" s="4" t="s">
        <v>8</v>
      </c>
      <c r="F235" s="5">
        <v>70.2</v>
      </c>
      <c r="H235" s="16"/>
    </row>
    <row r="236" spans="1:8" ht="19.95" customHeight="1" x14ac:dyDescent="0.3">
      <c r="A236" s="9"/>
      <c r="B236" s="9">
        <v>44631</v>
      </c>
      <c r="C236" s="4" t="s">
        <v>5</v>
      </c>
      <c r="D236" s="4" t="s">
        <v>16</v>
      </c>
      <c r="E236" s="4" t="s">
        <v>9</v>
      </c>
      <c r="F236" s="5">
        <v>3311.03</v>
      </c>
      <c r="H236" s="16"/>
    </row>
    <row r="237" spans="1:8" ht="19.95" customHeight="1" x14ac:dyDescent="0.3">
      <c r="A237" s="9"/>
      <c r="B237" s="9">
        <v>45009</v>
      </c>
      <c r="C237" s="4" t="s">
        <v>5</v>
      </c>
      <c r="D237" s="4" t="s">
        <v>13</v>
      </c>
      <c r="E237" s="4" t="s">
        <v>9</v>
      </c>
      <c r="F237" s="5">
        <v>-15.96</v>
      </c>
      <c r="H237" s="16"/>
    </row>
    <row r="238" spans="1:8" ht="19.95" customHeight="1" x14ac:dyDescent="0.3">
      <c r="A238" s="9"/>
      <c r="B238" s="9">
        <v>45009</v>
      </c>
      <c r="C238" s="4" t="s">
        <v>5</v>
      </c>
      <c r="D238" s="4" t="s">
        <v>14</v>
      </c>
      <c r="E238" s="4" t="s">
        <v>9</v>
      </c>
      <c r="F238" s="5">
        <v>29.7</v>
      </c>
      <c r="H238" s="16"/>
    </row>
    <row r="239" spans="1:8" ht="19.95" customHeight="1" x14ac:dyDescent="0.3">
      <c r="A239" s="9"/>
      <c r="B239" s="9">
        <v>44645</v>
      </c>
      <c r="C239" s="4" t="s">
        <v>5</v>
      </c>
      <c r="D239" s="4" t="s">
        <v>16</v>
      </c>
      <c r="E239" s="4" t="s">
        <v>8</v>
      </c>
      <c r="F239" s="5">
        <v>650.30999999999995</v>
      </c>
      <c r="H239" s="16"/>
    </row>
    <row r="240" spans="1:8" ht="19.95" customHeight="1" x14ac:dyDescent="0.3">
      <c r="A240" s="9"/>
      <c r="B240" s="9">
        <v>44645</v>
      </c>
      <c r="C240" s="4" t="s">
        <v>5</v>
      </c>
      <c r="D240" s="4" t="s">
        <v>13</v>
      </c>
      <c r="E240" s="4" t="s">
        <v>11</v>
      </c>
      <c r="F240" s="5">
        <v>1159.5899999999999</v>
      </c>
      <c r="H240" s="16"/>
    </row>
    <row r="241" spans="1:8" ht="19.95" customHeight="1" x14ac:dyDescent="0.3">
      <c r="A241" s="9"/>
      <c r="B241" s="9">
        <v>44651</v>
      </c>
      <c r="C241" s="4" t="s">
        <v>5</v>
      </c>
      <c r="D241" s="4" t="s">
        <v>16</v>
      </c>
      <c r="E241" s="4" t="s">
        <v>8</v>
      </c>
      <c r="F241" s="5">
        <v>4365.2700000000004</v>
      </c>
      <c r="H241" s="16"/>
    </row>
    <row r="242" spans="1:8" ht="19.95" customHeight="1" x14ac:dyDescent="0.3">
      <c r="A242" s="9"/>
      <c r="B242" s="9">
        <v>44651</v>
      </c>
      <c r="C242" s="4" t="s">
        <v>5</v>
      </c>
      <c r="D242" s="4" t="s">
        <v>15</v>
      </c>
      <c r="E242" s="4" t="s">
        <v>8</v>
      </c>
      <c r="F242" s="5">
        <v>917.92</v>
      </c>
      <c r="H242" s="16"/>
    </row>
    <row r="243" spans="1:8" ht="19.95" customHeight="1" x14ac:dyDescent="0.3">
      <c r="A243" s="9"/>
      <c r="B243" s="9">
        <v>44651</v>
      </c>
      <c r="C243" s="4" t="s">
        <v>5</v>
      </c>
      <c r="D243" s="4" t="s">
        <v>15</v>
      </c>
      <c r="E243" s="4" t="s">
        <v>8</v>
      </c>
      <c r="F243" s="5">
        <f>716.36-81</f>
        <v>635.36</v>
      </c>
      <c r="H243" s="16"/>
    </row>
    <row r="244" spans="1:8" ht="19.95" customHeight="1" x14ac:dyDescent="0.3">
      <c r="A244" s="9"/>
      <c r="B244" s="9">
        <v>44651</v>
      </c>
      <c r="C244" s="4" t="s">
        <v>5</v>
      </c>
      <c r="D244" s="4" t="s">
        <v>15</v>
      </c>
      <c r="E244" s="4" t="s">
        <v>8</v>
      </c>
      <c r="F244" s="5">
        <v>-598.66</v>
      </c>
      <c r="H244" s="16"/>
    </row>
    <row r="245" spans="1:8" ht="19.95" customHeight="1" x14ac:dyDescent="0.3">
      <c r="A245" s="9"/>
      <c r="B245" s="9">
        <v>44651</v>
      </c>
      <c r="C245" s="4" t="s">
        <v>5</v>
      </c>
      <c r="D245" s="4" t="s">
        <v>14</v>
      </c>
      <c r="E245" s="4" t="s">
        <v>9</v>
      </c>
      <c r="F245" s="5">
        <v>2202.7399999999998</v>
      </c>
      <c r="H245" s="16"/>
    </row>
    <row r="246" spans="1:8" ht="19.95" customHeight="1" x14ac:dyDescent="0.3">
      <c r="A246" s="9"/>
      <c r="B246" s="9">
        <v>44651</v>
      </c>
      <c r="C246" s="4" t="s">
        <v>5</v>
      </c>
      <c r="D246" s="4" t="s">
        <v>15</v>
      </c>
      <c r="E246" s="4" t="s">
        <v>9</v>
      </c>
      <c r="F246" s="5">
        <v>97.3</v>
      </c>
      <c r="H246" s="16"/>
    </row>
    <row r="247" spans="1:8" ht="19.95" customHeight="1" x14ac:dyDescent="0.3">
      <c r="A247" s="9"/>
      <c r="B247" s="9">
        <v>44651</v>
      </c>
      <c r="C247" s="4" t="s">
        <v>5</v>
      </c>
      <c r="D247" s="4" t="s">
        <v>14</v>
      </c>
      <c r="E247" s="4" t="s">
        <v>9</v>
      </c>
      <c r="F247" s="5">
        <v>97.85</v>
      </c>
      <c r="H247" s="16"/>
    </row>
    <row r="248" spans="1:8" ht="19.95" customHeight="1" x14ac:dyDescent="0.3">
      <c r="A248" s="9"/>
      <c r="B248" s="9">
        <v>44651</v>
      </c>
      <c r="C248" s="4" t="s">
        <v>5</v>
      </c>
      <c r="D248" s="4" t="s">
        <v>13</v>
      </c>
      <c r="E248" s="4" t="s">
        <v>9</v>
      </c>
      <c r="F248" s="5">
        <v>91.7</v>
      </c>
      <c r="H248" s="16"/>
    </row>
    <row r="249" spans="1:8" ht="19.95" customHeight="1" x14ac:dyDescent="0.3">
      <c r="A249" s="9"/>
      <c r="B249" s="9">
        <v>44651</v>
      </c>
      <c r="C249" s="4" t="s">
        <v>5</v>
      </c>
      <c r="D249" s="4" t="s">
        <v>14</v>
      </c>
      <c r="E249" s="4" t="s">
        <v>9</v>
      </c>
      <c r="F249" s="5">
        <v>25</v>
      </c>
      <c r="H249" s="16"/>
    </row>
    <row r="250" spans="1:8" ht="19.95" customHeight="1" x14ac:dyDescent="0.3">
      <c r="A250" s="9"/>
      <c r="B250" s="9">
        <v>44651</v>
      </c>
      <c r="C250" s="4" t="s">
        <v>5</v>
      </c>
      <c r="D250" s="4" t="s">
        <v>13</v>
      </c>
      <c r="E250" s="4" t="s">
        <v>9</v>
      </c>
      <c r="F250" s="5">
        <v>76.03</v>
      </c>
      <c r="H250" s="16"/>
    </row>
    <row r="251" spans="1:8" ht="19.95" customHeight="1" x14ac:dyDescent="0.3">
      <c r="A251" s="9"/>
      <c r="B251" s="9">
        <v>44651</v>
      </c>
      <c r="C251" s="4" t="s">
        <v>5</v>
      </c>
      <c r="D251" s="4" t="s">
        <v>14</v>
      </c>
      <c r="E251" s="4" t="s">
        <v>9</v>
      </c>
      <c r="F251" s="5">
        <v>95.66</v>
      </c>
      <c r="H251" s="16"/>
    </row>
    <row r="252" spans="1:8" ht="19.95" customHeight="1" x14ac:dyDescent="0.3">
      <c r="A252" s="9"/>
      <c r="B252" s="9">
        <v>44651</v>
      </c>
      <c r="C252" s="4" t="s">
        <v>5</v>
      </c>
      <c r="D252" s="4" t="s">
        <v>15</v>
      </c>
      <c r="E252" s="4" t="s">
        <v>9</v>
      </c>
      <c r="F252" s="5">
        <v>662.66</v>
      </c>
      <c r="H252" s="16"/>
    </row>
    <row r="253" spans="1:8" ht="19.95" customHeight="1" x14ac:dyDescent="0.3">
      <c r="A253" s="9"/>
      <c r="B253" s="9">
        <v>44651</v>
      </c>
      <c r="C253" s="4" t="s">
        <v>5</v>
      </c>
      <c r="D253" s="4" t="s">
        <v>15</v>
      </c>
      <c r="E253" s="4" t="s">
        <v>9</v>
      </c>
      <c r="F253" s="5">
        <v>2</v>
      </c>
      <c r="H253" s="16"/>
    </row>
    <row r="254" spans="1:8" ht="19.95" customHeight="1" x14ac:dyDescent="0.3">
      <c r="A254" s="9"/>
      <c r="B254" s="9">
        <v>44651</v>
      </c>
      <c r="C254" s="4" t="s">
        <v>5</v>
      </c>
      <c r="D254" s="4" t="s">
        <v>15</v>
      </c>
      <c r="E254" s="4" t="s">
        <v>11</v>
      </c>
      <c r="F254" s="5">
        <v>4147.8100000000004</v>
      </c>
      <c r="H254" s="16"/>
    </row>
    <row r="255" spans="1:8" ht="19.95" customHeight="1" x14ac:dyDescent="0.3">
      <c r="A255" s="9"/>
      <c r="B255" s="9">
        <v>44651</v>
      </c>
      <c r="C255" s="4" t="s">
        <v>5</v>
      </c>
      <c r="D255" s="4" t="s">
        <v>14</v>
      </c>
      <c r="E255" s="4" t="s">
        <v>11</v>
      </c>
      <c r="F255" s="5">
        <v>1604.02</v>
      </c>
      <c r="H255" s="16"/>
    </row>
    <row r="256" spans="1:8" ht="19.95" customHeight="1" x14ac:dyDescent="0.3">
      <c r="A256" s="9"/>
      <c r="B256" s="9">
        <v>44651</v>
      </c>
      <c r="C256" s="4" t="s">
        <v>5</v>
      </c>
      <c r="D256" s="4" t="s">
        <v>15</v>
      </c>
      <c r="E256" s="4" t="s">
        <v>10</v>
      </c>
      <c r="F256" s="5">
        <v>8214.34</v>
      </c>
      <c r="H256" s="16"/>
    </row>
    <row r="257" spans="1:8" ht="19.95" customHeight="1" x14ac:dyDescent="0.3">
      <c r="A257" s="9"/>
      <c r="B257" s="9">
        <v>44651</v>
      </c>
      <c r="C257" s="4" t="s">
        <v>5</v>
      </c>
      <c r="D257" s="4" t="s">
        <v>13</v>
      </c>
      <c r="E257" s="4" t="s">
        <v>10</v>
      </c>
      <c r="F257" s="5">
        <v>3102.66</v>
      </c>
      <c r="H257" s="16"/>
    </row>
    <row r="258" spans="1:8" ht="19.95" customHeight="1" x14ac:dyDescent="0.3">
      <c r="A258" s="9"/>
      <c r="B258" s="9">
        <v>44651</v>
      </c>
      <c r="C258" s="4" t="s">
        <v>5</v>
      </c>
      <c r="D258" s="4" t="s">
        <v>15</v>
      </c>
      <c r="E258" s="4" t="s">
        <v>10</v>
      </c>
      <c r="F258" s="5">
        <v>2574.4699999999998</v>
      </c>
      <c r="H258" s="16"/>
    </row>
    <row r="259" spans="1:8" ht="19.95" customHeight="1" x14ac:dyDescent="0.3">
      <c r="A259" s="9"/>
      <c r="B259" s="9">
        <v>44651</v>
      </c>
      <c r="C259" s="4" t="s">
        <v>5</v>
      </c>
      <c r="D259" s="4" t="s">
        <v>15</v>
      </c>
      <c r="E259" s="4" t="s">
        <v>9</v>
      </c>
      <c r="F259" s="5">
        <v>1049.51</v>
      </c>
      <c r="H259" s="16"/>
    </row>
    <row r="260" spans="1:8" ht="19.95" customHeight="1" x14ac:dyDescent="0.3">
      <c r="A260" s="9"/>
      <c r="B260" s="9">
        <v>44651</v>
      </c>
      <c r="C260" s="4" t="s">
        <v>5</v>
      </c>
      <c r="D260" s="4" t="s">
        <v>14</v>
      </c>
      <c r="E260" s="4" t="s">
        <v>9</v>
      </c>
      <c r="F260" s="5">
        <v>78.61</v>
      </c>
      <c r="H260" s="16"/>
    </row>
    <row r="261" spans="1:8" ht="19.95" customHeight="1" x14ac:dyDescent="0.3">
      <c r="A261" s="9"/>
      <c r="B261" s="9">
        <v>44651</v>
      </c>
      <c r="C261" s="4" t="s">
        <v>5</v>
      </c>
      <c r="D261" s="4" t="s">
        <v>14</v>
      </c>
      <c r="E261" s="4" t="s">
        <v>9</v>
      </c>
      <c r="F261" s="5">
        <v>9.99</v>
      </c>
      <c r="H261" s="16"/>
    </row>
    <row r="262" spans="1:8" ht="19.95" customHeight="1" x14ac:dyDescent="0.3">
      <c r="A262" s="9"/>
      <c r="B262" s="9">
        <v>44651</v>
      </c>
      <c r="C262" s="4" t="s">
        <v>5</v>
      </c>
      <c r="D262" s="4" t="s">
        <v>14</v>
      </c>
      <c r="E262" s="4" t="s">
        <v>9</v>
      </c>
      <c r="F262" s="5">
        <v>200.59</v>
      </c>
      <c r="H262" s="16"/>
    </row>
    <row r="263" spans="1:8" ht="19.95" customHeight="1" x14ac:dyDescent="0.3">
      <c r="A263" s="9"/>
      <c r="B263" s="9">
        <v>44651</v>
      </c>
      <c r="C263" s="4" t="s">
        <v>5</v>
      </c>
      <c r="D263" s="4" t="s">
        <v>13</v>
      </c>
      <c r="E263" s="4" t="s">
        <v>9</v>
      </c>
      <c r="F263" s="5">
        <v>139.37</v>
      </c>
      <c r="H263" s="16"/>
    </row>
    <row r="264" spans="1:8" ht="19.95" customHeight="1" x14ac:dyDescent="0.3">
      <c r="A264" s="9"/>
      <c r="B264" s="9">
        <v>44651</v>
      </c>
      <c r="C264" s="4" t="s">
        <v>5</v>
      </c>
      <c r="D264" s="4" t="s">
        <v>15</v>
      </c>
      <c r="E264" s="4" t="s">
        <v>9</v>
      </c>
      <c r="F264" s="5">
        <v>221.43</v>
      </c>
      <c r="H264" s="16"/>
    </row>
    <row r="265" spans="1:8" ht="19.95" customHeight="1" x14ac:dyDescent="0.3">
      <c r="A265" s="9"/>
      <c r="B265" s="9">
        <v>44651</v>
      </c>
      <c r="C265" s="4" t="s">
        <v>5</v>
      </c>
      <c r="D265" s="4" t="s">
        <v>16</v>
      </c>
      <c r="E265" s="4" t="s">
        <v>9</v>
      </c>
      <c r="F265" s="5">
        <v>176.28</v>
      </c>
      <c r="H265" s="16"/>
    </row>
    <row r="266" spans="1:8" ht="19.95" customHeight="1" x14ac:dyDescent="0.3">
      <c r="A266" s="9"/>
      <c r="B266" s="9">
        <v>44651</v>
      </c>
      <c r="C266" s="4" t="s">
        <v>5</v>
      </c>
      <c r="D266" s="4" t="s">
        <v>13</v>
      </c>
      <c r="E266" s="4" t="s">
        <v>9</v>
      </c>
      <c r="F266" s="5">
        <v>332.14</v>
      </c>
      <c r="H266" s="16"/>
    </row>
    <row r="267" spans="1:8" ht="19.95" customHeight="1" x14ac:dyDescent="0.3">
      <c r="A267" s="9"/>
      <c r="B267" s="9">
        <v>44651</v>
      </c>
      <c r="C267" s="4" t="s">
        <v>5</v>
      </c>
      <c r="D267" s="4" t="s">
        <v>13</v>
      </c>
      <c r="E267" s="4" t="s">
        <v>9</v>
      </c>
      <c r="F267" s="5">
        <v>237.51</v>
      </c>
      <c r="H267" s="16"/>
    </row>
    <row r="268" spans="1:8" ht="19.95" customHeight="1" x14ac:dyDescent="0.3">
      <c r="A268" s="9"/>
      <c r="B268" s="9">
        <v>44651</v>
      </c>
      <c r="C268" s="4" t="s">
        <v>5</v>
      </c>
      <c r="D268" s="4" t="s">
        <v>15</v>
      </c>
      <c r="E268" s="4" t="s">
        <v>9</v>
      </c>
      <c r="F268" s="5">
        <v>104.5</v>
      </c>
      <c r="H268" s="16"/>
    </row>
    <row r="269" spans="1:8" ht="19.95" customHeight="1" x14ac:dyDescent="0.3">
      <c r="A269" s="9"/>
      <c r="B269" s="9">
        <v>44651</v>
      </c>
      <c r="C269" s="4" t="s">
        <v>5</v>
      </c>
      <c r="D269" s="4" t="s">
        <v>13</v>
      </c>
      <c r="E269" s="4" t="s">
        <v>9</v>
      </c>
      <c r="F269" s="5">
        <v>305.74</v>
      </c>
      <c r="H269" s="16"/>
    </row>
    <row r="270" spans="1:8" ht="19.95" customHeight="1" x14ac:dyDescent="0.3">
      <c r="A270" s="9"/>
      <c r="B270" s="9">
        <v>44651</v>
      </c>
      <c r="C270" s="4" t="s">
        <v>5</v>
      </c>
      <c r="D270" s="4" t="s">
        <v>15</v>
      </c>
      <c r="E270" s="4" t="s">
        <v>9</v>
      </c>
      <c r="F270" s="5">
        <v>688.49</v>
      </c>
      <c r="H270" s="16"/>
    </row>
    <row r="271" spans="1:8" ht="19.95" customHeight="1" x14ac:dyDescent="0.3">
      <c r="A271" s="9"/>
      <c r="B271" s="9">
        <v>44651</v>
      </c>
      <c r="C271" s="4" t="s">
        <v>5</v>
      </c>
      <c r="D271" s="4" t="s">
        <v>15</v>
      </c>
      <c r="E271" s="4" t="s">
        <v>9</v>
      </c>
      <c r="F271" s="5">
        <v>115.92</v>
      </c>
      <c r="H271" s="16"/>
    </row>
    <row r="272" spans="1:8" ht="19.95" customHeight="1" x14ac:dyDescent="0.3">
      <c r="A272" s="9"/>
      <c r="B272" s="9">
        <v>44651</v>
      </c>
      <c r="C272" s="4" t="s">
        <v>5</v>
      </c>
      <c r="D272" s="4" t="s">
        <v>14</v>
      </c>
      <c r="E272" s="4" t="s">
        <v>9</v>
      </c>
      <c r="F272" s="5">
        <v>200.58</v>
      </c>
      <c r="H272" s="16"/>
    </row>
    <row r="273" spans="1:8" ht="19.95" customHeight="1" x14ac:dyDescent="0.3">
      <c r="A273" s="9"/>
      <c r="B273" s="9">
        <v>44651</v>
      </c>
      <c r="C273" s="4" t="s">
        <v>5</v>
      </c>
      <c r="D273" s="4" t="s">
        <v>16</v>
      </c>
      <c r="E273" s="4" t="s">
        <v>9</v>
      </c>
      <c r="F273" s="5">
        <v>69.03</v>
      </c>
      <c r="H273" s="16"/>
    </row>
    <row r="274" spans="1:8" ht="19.95" customHeight="1" x14ac:dyDescent="0.3">
      <c r="A274" s="9"/>
      <c r="B274" s="9">
        <v>44651</v>
      </c>
      <c r="C274" s="4" t="s">
        <v>5</v>
      </c>
      <c r="D274" s="4" t="s">
        <v>16</v>
      </c>
      <c r="E274" s="4" t="s">
        <v>9</v>
      </c>
      <c r="F274" s="5">
        <v>237.06</v>
      </c>
      <c r="H274" s="16"/>
    </row>
    <row r="275" spans="1:8" ht="19.95" customHeight="1" x14ac:dyDescent="0.3">
      <c r="A275" s="9"/>
      <c r="B275" s="9">
        <v>44651</v>
      </c>
      <c r="C275" s="4" t="s">
        <v>5</v>
      </c>
      <c r="D275" s="4" t="s">
        <v>15</v>
      </c>
      <c r="E275" s="4" t="s">
        <v>9</v>
      </c>
      <c r="F275" s="5">
        <v>71.180000000000007</v>
      </c>
      <c r="H275" s="16"/>
    </row>
    <row r="276" spans="1:8" ht="19.95" customHeight="1" x14ac:dyDescent="0.3">
      <c r="A276" s="9"/>
      <c r="B276" s="9">
        <v>44651</v>
      </c>
      <c r="C276" s="4" t="s">
        <v>5</v>
      </c>
      <c r="D276" s="4" t="s">
        <v>14</v>
      </c>
      <c r="E276" s="4" t="s">
        <v>9</v>
      </c>
      <c r="F276" s="5">
        <v>2</v>
      </c>
      <c r="H276" s="16"/>
    </row>
    <row r="277" spans="1:8" ht="19.95" customHeight="1" x14ac:dyDescent="0.3">
      <c r="A277" s="9"/>
      <c r="B277" s="9">
        <v>44651</v>
      </c>
      <c r="C277" s="4" t="s">
        <v>5</v>
      </c>
      <c r="D277" s="4" t="s">
        <v>14</v>
      </c>
      <c r="E277" s="4" t="s">
        <v>9</v>
      </c>
      <c r="F277" s="5">
        <v>82.92</v>
      </c>
      <c r="H277" s="16"/>
    </row>
    <row r="278" spans="1:8" ht="19.95" customHeight="1" x14ac:dyDescent="0.3">
      <c r="A278" s="9"/>
      <c r="B278" s="9">
        <v>44651</v>
      </c>
      <c r="C278" s="4" t="s">
        <v>5</v>
      </c>
      <c r="D278" s="4" t="s">
        <v>13</v>
      </c>
      <c r="E278" s="4" t="s">
        <v>9</v>
      </c>
      <c r="F278" s="5">
        <v>250</v>
      </c>
      <c r="H278" s="16"/>
    </row>
    <row r="279" spans="1:8" ht="19.95" customHeight="1" x14ac:dyDescent="0.3">
      <c r="A279" s="9"/>
      <c r="B279" s="9">
        <v>44651</v>
      </c>
      <c r="C279" s="4" t="s">
        <v>5</v>
      </c>
      <c r="D279" s="4" t="s">
        <v>14</v>
      </c>
      <c r="E279" s="4" t="s">
        <v>9</v>
      </c>
      <c r="F279" s="5">
        <v>250</v>
      </c>
      <c r="H279" s="16"/>
    </row>
    <row r="280" spans="1:8" ht="19.95" customHeight="1" x14ac:dyDescent="0.3">
      <c r="A280" s="9"/>
      <c r="B280" s="9">
        <v>44651</v>
      </c>
      <c r="C280" s="4" t="s">
        <v>5</v>
      </c>
      <c r="D280" s="4" t="s">
        <v>15</v>
      </c>
      <c r="E280" s="4" t="s">
        <v>9</v>
      </c>
      <c r="F280" s="5">
        <v>250</v>
      </c>
      <c r="H280" s="16"/>
    </row>
    <row r="281" spans="1:8" ht="19.95" customHeight="1" x14ac:dyDescent="0.3">
      <c r="A281" s="9"/>
      <c r="B281" s="9">
        <v>44651</v>
      </c>
      <c r="C281" s="4" t="s">
        <v>5</v>
      </c>
      <c r="D281" s="4" t="s">
        <v>15</v>
      </c>
      <c r="E281" s="4" t="s">
        <v>9</v>
      </c>
      <c r="F281" s="5">
        <v>250</v>
      </c>
      <c r="H281" s="16"/>
    </row>
    <row r="282" spans="1:8" ht="19.95" customHeight="1" x14ac:dyDescent="0.3">
      <c r="A282" s="9"/>
      <c r="B282" s="9">
        <v>44651</v>
      </c>
      <c r="C282" s="4" t="s">
        <v>5</v>
      </c>
      <c r="D282" s="4" t="s">
        <v>16</v>
      </c>
      <c r="E282" s="4" t="s">
        <v>9</v>
      </c>
      <c r="F282" s="5">
        <v>25</v>
      </c>
      <c r="H282" s="16"/>
    </row>
    <row r="283" spans="1:8" ht="19.95" customHeight="1" x14ac:dyDescent="0.3">
      <c r="A283" s="9"/>
      <c r="B283" s="9">
        <v>44651</v>
      </c>
      <c r="C283" s="4" t="s">
        <v>5</v>
      </c>
      <c r="D283" s="4" t="s">
        <v>15</v>
      </c>
      <c r="E283" s="4" t="s">
        <v>9</v>
      </c>
      <c r="F283" s="5">
        <v>347.08</v>
      </c>
      <c r="H283" s="16"/>
    </row>
    <row r="284" spans="1:8" ht="19.95" customHeight="1" x14ac:dyDescent="0.3">
      <c r="A284" s="9"/>
      <c r="B284" s="9">
        <v>44651</v>
      </c>
      <c r="C284" s="4" t="s">
        <v>5</v>
      </c>
      <c r="D284" s="4" t="s">
        <v>13</v>
      </c>
      <c r="E284" s="4" t="s">
        <v>9</v>
      </c>
      <c r="F284" s="5">
        <v>137.81</v>
      </c>
      <c r="H284" s="16"/>
    </row>
    <row r="285" spans="1:8" ht="19.95" customHeight="1" x14ac:dyDescent="0.3">
      <c r="A285" s="9"/>
      <c r="B285" s="9">
        <v>44651</v>
      </c>
      <c r="C285" s="4" t="s">
        <v>5</v>
      </c>
      <c r="D285" s="4" t="s">
        <v>15</v>
      </c>
      <c r="E285" s="4" t="s">
        <v>9</v>
      </c>
      <c r="F285" s="5">
        <v>380</v>
      </c>
      <c r="H285" s="16"/>
    </row>
    <row r="286" spans="1:8" ht="19.95" customHeight="1" x14ac:dyDescent="0.3">
      <c r="A286" s="9"/>
      <c r="B286" s="9">
        <v>44651</v>
      </c>
      <c r="C286" s="4" t="s">
        <v>5</v>
      </c>
      <c r="D286" s="4" t="s">
        <v>15</v>
      </c>
      <c r="E286" s="4" t="s">
        <v>9</v>
      </c>
      <c r="F286" s="5">
        <v>2564.25</v>
      </c>
      <c r="H286" s="16"/>
    </row>
    <row r="287" spans="1:8" ht="19.95" customHeight="1" x14ac:dyDescent="0.3">
      <c r="A287" s="9"/>
      <c r="B287" s="9">
        <v>44651</v>
      </c>
      <c r="C287" s="4" t="s">
        <v>5</v>
      </c>
      <c r="D287" s="4" t="s">
        <v>13</v>
      </c>
      <c r="E287" s="4" t="s">
        <v>9</v>
      </c>
      <c r="F287" s="5">
        <v>23.92</v>
      </c>
      <c r="H287" s="16"/>
    </row>
    <row r="288" spans="1:8" ht="19.95" customHeight="1" x14ac:dyDescent="0.3">
      <c r="A288" s="9"/>
      <c r="B288" s="9">
        <v>44651</v>
      </c>
      <c r="C288" s="4" t="s">
        <v>5</v>
      </c>
      <c r="D288" s="4" t="s">
        <v>15</v>
      </c>
      <c r="E288" s="4" t="s">
        <v>9</v>
      </c>
      <c r="F288" s="5">
        <v>37.49</v>
      </c>
      <c r="H288" s="16"/>
    </row>
    <row r="289" spans="1:8" ht="19.95" customHeight="1" x14ac:dyDescent="0.3">
      <c r="A289" s="9"/>
      <c r="B289" s="9">
        <v>44651</v>
      </c>
      <c r="C289" s="4" t="s">
        <v>5</v>
      </c>
      <c r="D289" s="4" t="s">
        <v>14</v>
      </c>
      <c r="E289" s="4" t="s">
        <v>9</v>
      </c>
      <c r="F289" s="5">
        <v>26.82</v>
      </c>
      <c r="H289" s="16"/>
    </row>
    <row r="290" spans="1:8" ht="19.95" customHeight="1" x14ac:dyDescent="0.3">
      <c r="A290" s="9"/>
      <c r="B290" s="9">
        <v>44651</v>
      </c>
      <c r="C290" s="4" t="s">
        <v>5</v>
      </c>
      <c r="D290" s="4" t="s">
        <v>14</v>
      </c>
      <c r="E290" s="4" t="s">
        <v>9</v>
      </c>
      <c r="F290" s="5">
        <v>62.2</v>
      </c>
      <c r="H290" s="16"/>
    </row>
    <row r="291" spans="1:8" ht="19.95" customHeight="1" x14ac:dyDescent="0.3">
      <c r="A291" s="9"/>
      <c r="B291" s="9">
        <v>44651</v>
      </c>
      <c r="C291" s="4" t="s">
        <v>5</v>
      </c>
      <c r="D291" s="4" t="s">
        <v>16</v>
      </c>
      <c r="E291" s="4" t="s">
        <v>9</v>
      </c>
      <c r="F291" s="5">
        <v>27.9</v>
      </c>
      <c r="H291" s="16"/>
    </row>
    <row r="292" spans="1:8" ht="19.95" customHeight="1" x14ac:dyDescent="0.3">
      <c r="A292" s="9"/>
      <c r="B292" s="9">
        <v>44651</v>
      </c>
      <c r="C292" s="4" t="s">
        <v>5</v>
      </c>
      <c r="D292" s="4" t="s">
        <v>13</v>
      </c>
      <c r="E292" s="4" t="s">
        <v>9</v>
      </c>
      <c r="F292" s="5">
        <v>81.67</v>
      </c>
      <c r="H292" s="16"/>
    </row>
    <row r="293" spans="1:8" ht="19.95" customHeight="1" x14ac:dyDescent="0.3">
      <c r="A293" s="9"/>
      <c r="B293" s="9">
        <v>44651</v>
      </c>
      <c r="C293" s="4" t="s">
        <v>5</v>
      </c>
      <c r="D293" s="4" t="s">
        <v>13</v>
      </c>
      <c r="E293" s="4" t="s">
        <v>9</v>
      </c>
      <c r="F293" s="5">
        <v>19</v>
      </c>
      <c r="H293" s="16"/>
    </row>
    <row r="294" spans="1:8" ht="19.95" customHeight="1" x14ac:dyDescent="0.3">
      <c r="A294" s="9"/>
      <c r="B294" s="9">
        <v>44651</v>
      </c>
      <c r="C294" s="4" t="s">
        <v>5</v>
      </c>
      <c r="D294" s="4" t="s">
        <v>13</v>
      </c>
      <c r="E294" s="4" t="s">
        <v>9</v>
      </c>
      <c r="F294" s="5">
        <v>54.83</v>
      </c>
      <c r="H294" s="16"/>
    </row>
    <row r="295" spans="1:8" ht="19.95" customHeight="1" x14ac:dyDescent="0.3">
      <c r="A295" s="9"/>
      <c r="B295" s="9">
        <v>44651</v>
      </c>
      <c r="C295" s="4" t="s">
        <v>5</v>
      </c>
      <c r="D295" s="4" t="s">
        <v>14</v>
      </c>
      <c r="E295" s="4" t="s">
        <v>9</v>
      </c>
      <c r="F295" s="5">
        <v>20.47</v>
      </c>
      <c r="H295" s="16"/>
    </row>
    <row r="296" spans="1:8" ht="19.95" customHeight="1" x14ac:dyDescent="0.3">
      <c r="A296" s="9"/>
      <c r="B296" s="9">
        <v>44651</v>
      </c>
      <c r="C296" s="4" t="s">
        <v>5</v>
      </c>
      <c r="D296" s="4" t="s">
        <v>15</v>
      </c>
      <c r="E296" s="4" t="s">
        <v>9</v>
      </c>
      <c r="F296" s="5">
        <v>225</v>
      </c>
      <c r="H296" s="16"/>
    </row>
    <row r="297" spans="1:8" ht="19.95" customHeight="1" x14ac:dyDescent="0.3">
      <c r="A297" s="9"/>
      <c r="B297" s="9">
        <v>44651</v>
      </c>
      <c r="C297" s="4" t="s">
        <v>5</v>
      </c>
      <c r="D297" s="4" t="s">
        <v>16</v>
      </c>
      <c r="E297" s="4" t="s">
        <v>9</v>
      </c>
      <c r="F297" s="5">
        <v>100</v>
      </c>
      <c r="H297" s="16"/>
    </row>
    <row r="298" spans="1:8" ht="19.95" customHeight="1" x14ac:dyDescent="0.3">
      <c r="A298" s="9"/>
      <c r="B298" s="9">
        <v>44651</v>
      </c>
      <c r="C298" s="4" t="s">
        <v>5</v>
      </c>
      <c r="D298" s="4" t="s">
        <v>14</v>
      </c>
      <c r="E298" s="4" t="s">
        <v>9</v>
      </c>
      <c r="F298" s="5">
        <v>250</v>
      </c>
      <c r="H298" s="16"/>
    </row>
    <row r="299" spans="1:8" ht="19.95" customHeight="1" x14ac:dyDescent="0.3">
      <c r="A299" s="9"/>
      <c r="B299" s="9">
        <v>44651</v>
      </c>
      <c r="C299" s="4" t="s">
        <v>5</v>
      </c>
      <c r="D299" s="4" t="s">
        <v>13</v>
      </c>
      <c r="E299" s="4" t="s">
        <v>9</v>
      </c>
      <c r="F299" s="5">
        <v>284.51</v>
      </c>
      <c r="H299" s="16"/>
    </row>
    <row r="300" spans="1:8" ht="19.95" customHeight="1" x14ac:dyDescent="0.3">
      <c r="A300" s="9"/>
      <c r="B300" s="9">
        <v>45016</v>
      </c>
      <c r="C300" s="4" t="s">
        <v>5</v>
      </c>
      <c r="D300" s="4" t="s">
        <v>15</v>
      </c>
      <c r="E300" s="4" t="s">
        <v>9</v>
      </c>
      <c r="F300" s="5">
        <v>288.95</v>
      </c>
      <c r="H300" s="16"/>
    </row>
    <row r="301" spans="1:8" ht="19.95" customHeight="1" x14ac:dyDescent="0.3">
      <c r="A301" s="9"/>
      <c r="B301" s="9">
        <v>45016</v>
      </c>
      <c r="C301" s="4" t="s">
        <v>5</v>
      </c>
      <c r="D301" s="4" t="s">
        <v>15</v>
      </c>
      <c r="E301" s="4" t="s">
        <v>9</v>
      </c>
      <c r="F301" s="5">
        <v>1087.68</v>
      </c>
      <c r="H301" s="16"/>
    </row>
    <row r="302" spans="1:8" ht="19.95" customHeight="1" x14ac:dyDescent="0.3">
      <c r="A302" s="9"/>
      <c r="B302" s="9">
        <v>45016</v>
      </c>
      <c r="C302" s="4" t="s">
        <v>5</v>
      </c>
      <c r="D302" s="4" t="s">
        <v>16</v>
      </c>
      <c r="E302" s="4" t="s">
        <v>9</v>
      </c>
      <c r="F302" s="5">
        <v>4.8899999999999997</v>
      </c>
      <c r="H302" s="16"/>
    </row>
    <row r="303" spans="1:8" ht="19.95" customHeight="1" x14ac:dyDescent="0.3">
      <c r="A303" s="9"/>
      <c r="B303" s="9">
        <v>45016</v>
      </c>
      <c r="C303" s="4" t="s">
        <v>5</v>
      </c>
      <c r="D303" s="4" t="s">
        <v>15</v>
      </c>
      <c r="E303" s="4" t="s">
        <v>11</v>
      </c>
      <c r="F303" s="5">
        <v>2033.4</v>
      </c>
      <c r="H303" s="16"/>
    </row>
    <row r="304" spans="1:8" ht="19.95" customHeight="1" x14ac:dyDescent="0.3">
      <c r="A304" s="9"/>
      <c r="B304" s="9">
        <v>45016</v>
      </c>
      <c r="C304" s="4" t="s">
        <v>5</v>
      </c>
      <c r="D304" s="4" t="s">
        <v>14</v>
      </c>
      <c r="E304" s="4" t="s">
        <v>10</v>
      </c>
      <c r="F304" s="5">
        <v>1947.66</v>
      </c>
      <c r="H304" s="16"/>
    </row>
    <row r="305" spans="1:8" ht="19.95" customHeight="1" x14ac:dyDescent="0.3">
      <c r="A305" s="9"/>
      <c r="B305" s="9">
        <v>45016</v>
      </c>
      <c r="C305" s="4" t="s">
        <v>5</v>
      </c>
      <c r="D305" s="4" t="s">
        <v>13</v>
      </c>
      <c r="E305" s="4" t="s">
        <v>9</v>
      </c>
      <c r="F305" s="5">
        <v>390.66</v>
      </c>
      <c r="H305" s="16"/>
    </row>
    <row r="306" spans="1:8" ht="19.95" customHeight="1" x14ac:dyDescent="0.3">
      <c r="A306" s="9"/>
      <c r="B306" s="9">
        <v>45016</v>
      </c>
      <c r="C306" s="4" t="s">
        <v>5</v>
      </c>
      <c r="D306" s="4" t="s">
        <v>14</v>
      </c>
      <c r="E306" s="4" t="s">
        <v>9</v>
      </c>
      <c r="F306" s="5">
        <v>108.18</v>
      </c>
      <c r="H306" s="16"/>
    </row>
    <row r="307" spans="1:8" ht="19.95" customHeight="1" x14ac:dyDescent="0.3">
      <c r="A307" s="9"/>
      <c r="B307" s="9">
        <v>45016</v>
      </c>
      <c r="C307" s="4" t="s">
        <v>5</v>
      </c>
      <c r="D307" s="4" t="s">
        <v>15</v>
      </c>
      <c r="E307" s="4" t="s">
        <v>9</v>
      </c>
      <c r="F307" s="5">
        <v>27.68</v>
      </c>
      <c r="H307" s="16"/>
    </row>
    <row r="308" spans="1:8" ht="19.95" customHeight="1" x14ac:dyDescent="0.3">
      <c r="A308" s="9"/>
      <c r="B308" s="9">
        <v>44659</v>
      </c>
      <c r="C308" s="4" t="s">
        <v>5</v>
      </c>
      <c r="D308" s="4" t="s">
        <v>14</v>
      </c>
      <c r="E308" s="4" t="s">
        <v>8</v>
      </c>
      <c r="F308" s="5">
        <v>1584.17</v>
      </c>
      <c r="H308" s="16"/>
    </row>
    <row r="309" spans="1:8" ht="19.95" customHeight="1" x14ac:dyDescent="0.3">
      <c r="A309" s="9"/>
      <c r="B309" s="9">
        <v>44659</v>
      </c>
      <c r="C309" s="4" t="s">
        <v>5</v>
      </c>
      <c r="D309" s="4" t="s">
        <v>15</v>
      </c>
      <c r="E309" s="4" t="s">
        <v>8</v>
      </c>
      <c r="F309" s="5">
        <v>658.98</v>
      </c>
      <c r="H309" s="16"/>
    </row>
    <row r="310" spans="1:8" ht="19.95" customHeight="1" x14ac:dyDescent="0.3">
      <c r="A310" s="9"/>
      <c r="B310" s="9">
        <v>44659</v>
      </c>
      <c r="C310" s="4" t="s">
        <v>5</v>
      </c>
      <c r="D310" s="4" t="s">
        <v>14</v>
      </c>
      <c r="E310" s="4" t="s">
        <v>9</v>
      </c>
      <c r="F310" s="5">
        <v>3311.03</v>
      </c>
      <c r="H310" s="16"/>
    </row>
    <row r="311" spans="1:8" ht="19.95" customHeight="1" x14ac:dyDescent="0.3">
      <c r="A311" s="9"/>
      <c r="B311" s="9">
        <v>44663</v>
      </c>
      <c r="C311" s="4" t="s">
        <v>5</v>
      </c>
      <c r="D311" s="4" t="s">
        <v>14</v>
      </c>
      <c r="E311" s="4" t="s">
        <v>11</v>
      </c>
      <c r="F311" s="5">
        <v>-602.20000000000005</v>
      </c>
      <c r="H311" s="16"/>
    </row>
    <row r="312" spans="1:8" ht="19.95" customHeight="1" x14ac:dyDescent="0.3">
      <c r="A312" s="9"/>
      <c r="B312" s="9">
        <v>44663</v>
      </c>
      <c r="C312" s="4" t="s">
        <v>5</v>
      </c>
      <c r="D312" s="4" t="s">
        <v>15</v>
      </c>
      <c r="E312" s="4" t="s">
        <v>10</v>
      </c>
      <c r="F312" s="5">
        <v>-1340.52</v>
      </c>
      <c r="H312" s="16"/>
    </row>
    <row r="313" spans="1:8" ht="19.95" customHeight="1" x14ac:dyDescent="0.3">
      <c r="A313" s="9"/>
      <c r="B313" s="9">
        <v>44666</v>
      </c>
      <c r="C313" s="4" t="s">
        <v>5</v>
      </c>
      <c r="D313" s="4" t="s">
        <v>14</v>
      </c>
      <c r="E313" s="4" t="s">
        <v>9</v>
      </c>
      <c r="F313" s="5">
        <v>-157.4</v>
      </c>
      <c r="H313" s="16"/>
    </row>
    <row r="314" spans="1:8" ht="19.95" customHeight="1" x14ac:dyDescent="0.3">
      <c r="A314" s="9"/>
      <c r="B314" s="9">
        <v>44673</v>
      </c>
      <c r="C314" s="4" t="s">
        <v>5</v>
      </c>
      <c r="D314" s="4" t="s">
        <v>16</v>
      </c>
      <c r="E314" s="4" t="s">
        <v>8</v>
      </c>
      <c r="F314" s="5">
        <v>33.479999999999997</v>
      </c>
      <c r="H314" s="16"/>
    </row>
    <row r="315" spans="1:8" ht="19.95" customHeight="1" x14ac:dyDescent="0.3">
      <c r="A315" s="9"/>
      <c r="B315" s="9">
        <v>44681</v>
      </c>
      <c r="C315" s="4" t="s">
        <v>5</v>
      </c>
      <c r="D315" s="4" t="s">
        <v>14</v>
      </c>
      <c r="E315" s="4" t="s">
        <v>8</v>
      </c>
      <c r="F315" s="5">
        <v>2609.62</v>
      </c>
      <c r="H315" s="16"/>
    </row>
    <row r="316" spans="1:8" ht="19.95" customHeight="1" x14ac:dyDescent="0.3">
      <c r="A316" s="9"/>
      <c r="B316" s="9">
        <v>44681</v>
      </c>
      <c r="C316" s="4" t="s">
        <v>5</v>
      </c>
      <c r="D316" s="4" t="s">
        <v>13</v>
      </c>
      <c r="E316" s="4" t="s">
        <v>8</v>
      </c>
      <c r="F316" s="5">
        <v>645.79999999999995</v>
      </c>
      <c r="H316" s="16"/>
    </row>
    <row r="317" spans="1:8" ht="19.95" customHeight="1" x14ac:dyDescent="0.3">
      <c r="A317" s="9"/>
      <c r="B317" s="9">
        <v>44681</v>
      </c>
      <c r="C317" s="4" t="s">
        <v>5</v>
      </c>
      <c r="D317" s="4" t="s">
        <v>14</v>
      </c>
      <c r="E317" s="4" t="s">
        <v>9</v>
      </c>
      <c r="F317" s="5">
        <v>1</v>
      </c>
      <c r="H317" s="16"/>
    </row>
    <row r="318" spans="1:8" ht="19.95" customHeight="1" x14ac:dyDescent="0.3">
      <c r="A318" s="9"/>
      <c r="B318" s="9">
        <v>44681</v>
      </c>
      <c r="C318" s="4" t="s">
        <v>5</v>
      </c>
      <c r="D318" s="4" t="s">
        <v>13</v>
      </c>
      <c r="E318" s="4" t="s">
        <v>9</v>
      </c>
      <c r="F318" s="5">
        <v>15.6</v>
      </c>
      <c r="H318" s="16"/>
    </row>
    <row r="319" spans="1:8" ht="19.95" customHeight="1" x14ac:dyDescent="0.3">
      <c r="A319" s="9"/>
      <c r="B319" s="9">
        <v>44681</v>
      </c>
      <c r="C319" s="4" t="s">
        <v>5</v>
      </c>
      <c r="D319" s="4" t="s">
        <v>15</v>
      </c>
      <c r="E319" s="4" t="s">
        <v>9</v>
      </c>
      <c r="F319" s="5">
        <v>18.61</v>
      </c>
      <c r="H319" s="16"/>
    </row>
    <row r="320" spans="1:8" ht="19.95" customHeight="1" x14ac:dyDescent="0.3">
      <c r="A320" s="9"/>
      <c r="B320" s="9">
        <v>44681</v>
      </c>
      <c r="C320" s="4" t="s">
        <v>5</v>
      </c>
      <c r="D320" s="4" t="s">
        <v>16</v>
      </c>
      <c r="E320" s="4" t="s">
        <v>9</v>
      </c>
      <c r="F320" s="5">
        <v>6.03</v>
      </c>
      <c r="H320" s="16"/>
    </row>
    <row r="321" spans="1:8" ht="19.95" customHeight="1" x14ac:dyDescent="0.3">
      <c r="A321" s="9"/>
      <c r="B321" s="9">
        <v>44681</v>
      </c>
      <c r="C321" s="4" t="s">
        <v>5</v>
      </c>
      <c r="D321" s="4" t="s">
        <v>13</v>
      </c>
      <c r="E321" s="4" t="s">
        <v>9</v>
      </c>
      <c r="F321" s="5">
        <v>11.4</v>
      </c>
      <c r="H321" s="16"/>
    </row>
    <row r="322" spans="1:8" ht="19.95" customHeight="1" x14ac:dyDescent="0.3">
      <c r="A322" s="9"/>
      <c r="B322" s="9">
        <v>44681</v>
      </c>
      <c r="C322" s="4" t="s">
        <v>5</v>
      </c>
      <c r="D322" s="4" t="s">
        <v>13</v>
      </c>
      <c r="E322" s="4" t="s">
        <v>9</v>
      </c>
      <c r="F322" s="5">
        <v>3591.7</v>
      </c>
      <c r="H322" s="16"/>
    </row>
    <row r="323" spans="1:8" ht="19.95" customHeight="1" x14ac:dyDescent="0.3">
      <c r="A323" s="9"/>
      <c r="B323" s="9">
        <v>44681</v>
      </c>
      <c r="C323" s="4" t="s">
        <v>5</v>
      </c>
      <c r="D323" s="4" t="s">
        <v>15</v>
      </c>
      <c r="E323" s="4" t="s">
        <v>9</v>
      </c>
      <c r="F323" s="5">
        <v>62.6</v>
      </c>
      <c r="H323" s="16"/>
    </row>
    <row r="324" spans="1:8" ht="19.95" customHeight="1" x14ac:dyDescent="0.3">
      <c r="A324" s="9"/>
      <c r="B324" s="9">
        <v>44681</v>
      </c>
      <c r="C324" s="4" t="s">
        <v>5</v>
      </c>
      <c r="D324" s="4" t="s">
        <v>13</v>
      </c>
      <c r="E324" s="4" t="s">
        <v>9</v>
      </c>
      <c r="F324" s="5">
        <v>1</v>
      </c>
      <c r="H324" s="16"/>
    </row>
    <row r="325" spans="1:8" ht="19.95" customHeight="1" x14ac:dyDescent="0.3">
      <c r="A325" s="9"/>
      <c r="B325" s="9">
        <v>44681</v>
      </c>
      <c r="C325" s="4" t="s">
        <v>5</v>
      </c>
      <c r="D325" s="4" t="s">
        <v>15</v>
      </c>
      <c r="E325" s="4" t="s">
        <v>9</v>
      </c>
      <c r="F325" s="5">
        <v>2</v>
      </c>
      <c r="H325" s="16"/>
    </row>
    <row r="326" spans="1:8" ht="19.95" customHeight="1" x14ac:dyDescent="0.3">
      <c r="A326" s="9"/>
      <c r="B326" s="9">
        <v>44681</v>
      </c>
      <c r="C326" s="4" t="s">
        <v>5</v>
      </c>
      <c r="D326" s="4" t="s">
        <v>15</v>
      </c>
      <c r="E326" s="4" t="s">
        <v>9</v>
      </c>
      <c r="F326" s="5">
        <v>1.5</v>
      </c>
      <c r="H326" s="16"/>
    </row>
    <row r="327" spans="1:8" ht="19.95" customHeight="1" x14ac:dyDescent="0.3">
      <c r="A327" s="9"/>
      <c r="B327" s="9">
        <v>44681</v>
      </c>
      <c r="C327" s="4" t="s">
        <v>5</v>
      </c>
      <c r="D327" s="4" t="s">
        <v>14</v>
      </c>
      <c r="E327" s="4" t="s">
        <v>9</v>
      </c>
      <c r="F327" s="5">
        <v>5</v>
      </c>
      <c r="H327" s="16"/>
    </row>
    <row r="328" spans="1:8" ht="19.95" customHeight="1" x14ac:dyDescent="0.3">
      <c r="A328" s="9"/>
      <c r="B328" s="9">
        <v>44681</v>
      </c>
      <c r="C328" s="4" t="s">
        <v>5</v>
      </c>
      <c r="D328" s="4" t="s">
        <v>16</v>
      </c>
      <c r="E328" s="4" t="s">
        <v>9</v>
      </c>
      <c r="F328" s="5">
        <v>18.940000000000001</v>
      </c>
      <c r="H328" s="16"/>
    </row>
    <row r="329" spans="1:8" ht="19.95" customHeight="1" x14ac:dyDescent="0.3">
      <c r="A329" s="9"/>
      <c r="B329" s="9">
        <v>44681</v>
      </c>
      <c r="C329" s="4" t="s">
        <v>5</v>
      </c>
      <c r="D329" s="4" t="s">
        <v>16</v>
      </c>
      <c r="E329" s="4" t="s">
        <v>9</v>
      </c>
      <c r="F329" s="5">
        <v>30.16</v>
      </c>
      <c r="H329" s="16"/>
    </row>
    <row r="330" spans="1:8" ht="19.95" customHeight="1" x14ac:dyDescent="0.3">
      <c r="A330" s="9"/>
      <c r="B330" s="9">
        <v>44681</v>
      </c>
      <c r="C330" s="4" t="s">
        <v>5</v>
      </c>
      <c r="D330" s="4" t="s">
        <v>15</v>
      </c>
      <c r="E330" s="4" t="s">
        <v>9</v>
      </c>
      <c r="F330" s="5">
        <v>114.96</v>
      </c>
      <c r="H330" s="16"/>
    </row>
    <row r="331" spans="1:8" ht="19.95" customHeight="1" x14ac:dyDescent="0.3">
      <c r="A331" s="9"/>
      <c r="B331" s="9">
        <v>44681</v>
      </c>
      <c r="C331" s="4" t="s">
        <v>5</v>
      </c>
      <c r="D331" s="4" t="s">
        <v>14</v>
      </c>
      <c r="E331" s="4" t="s">
        <v>9</v>
      </c>
      <c r="F331" s="5">
        <v>1</v>
      </c>
      <c r="H331" s="16"/>
    </row>
    <row r="332" spans="1:8" ht="19.95" customHeight="1" x14ac:dyDescent="0.3">
      <c r="A332" s="9"/>
      <c r="B332" s="9">
        <v>44681</v>
      </c>
      <c r="C332" s="4" t="s">
        <v>5</v>
      </c>
      <c r="D332" s="4" t="s">
        <v>14</v>
      </c>
      <c r="E332" s="4" t="s">
        <v>9</v>
      </c>
      <c r="F332" s="5">
        <v>1.75</v>
      </c>
      <c r="H332" s="16"/>
    </row>
    <row r="333" spans="1:8" ht="19.95" customHeight="1" x14ac:dyDescent="0.3">
      <c r="A333" s="9"/>
      <c r="B333" s="9">
        <v>44681</v>
      </c>
      <c r="C333" s="4" t="s">
        <v>5</v>
      </c>
      <c r="D333" s="4" t="s">
        <v>13</v>
      </c>
      <c r="E333" s="4" t="s">
        <v>9</v>
      </c>
      <c r="F333" s="5">
        <v>1.25</v>
      </c>
      <c r="H333" s="16"/>
    </row>
    <row r="334" spans="1:8" ht="19.95" customHeight="1" x14ac:dyDescent="0.3">
      <c r="A334" s="9"/>
      <c r="B334" s="9">
        <v>44681</v>
      </c>
      <c r="C334" s="4" t="s">
        <v>5</v>
      </c>
      <c r="D334" s="4" t="s">
        <v>14</v>
      </c>
      <c r="E334" s="4" t="s">
        <v>9</v>
      </c>
      <c r="F334" s="5">
        <v>67.650000000000006</v>
      </c>
      <c r="H334" s="16"/>
    </row>
    <row r="335" spans="1:8" ht="19.95" customHeight="1" x14ac:dyDescent="0.3">
      <c r="A335" s="9"/>
      <c r="B335" s="9">
        <v>44681</v>
      </c>
      <c r="C335" s="4" t="s">
        <v>5</v>
      </c>
      <c r="D335" s="4" t="s">
        <v>16</v>
      </c>
      <c r="E335" s="4" t="s">
        <v>11</v>
      </c>
      <c r="F335" s="5">
        <v>4393.62</v>
      </c>
      <c r="H335" s="16"/>
    </row>
    <row r="336" spans="1:8" ht="19.95" customHeight="1" x14ac:dyDescent="0.3">
      <c r="A336" s="9"/>
      <c r="B336" s="9">
        <v>44681</v>
      </c>
      <c r="C336" s="4" t="s">
        <v>5</v>
      </c>
      <c r="D336" s="4" t="s">
        <v>13</v>
      </c>
      <c r="E336" s="4" t="s">
        <v>10</v>
      </c>
      <c r="F336" s="5">
        <v>64.61</v>
      </c>
      <c r="H336" s="16"/>
    </row>
    <row r="337" spans="1:8" ht="19.95" customHeight="1" x14ac:dyDescent="0.3">
      <c r="A337" s="9"/>
      <c r="B337" s="9">
        <v>44681</v>
      </c>
      <c r="C337" s="4" t="s">
        <v>5</v>
      </c>
      <c r="D337" s="4" t="s">
        <v>13</v>
      </c>
      <c r="E337" s="4" t="s">
        <v>10</v>
      </c>
      <c r="F337" s="5">
        <v>5387.88</v>
      </c>
      <c r="H337" s="16"/>
    </row>
    <row r="338" spans="1:8" ht="19.95" customHeight="1" x14ac:dyDescent="0.3">
      <c r="A338" s="9"/>
      <c r="B338" s="9">
        <v>44681</v>
      </c>
      <c r="C338" s="4" t="s">
        <v>5</v>
      </c>
      <c r="D338" s="4" t="s">
        <v>14</v>
      </c>
      <c r="E338" s="4" t="s">
        <v>10</v>
      </c>
      <c r="F338" s="5">
        <v>3140.49</v>
      </c>
      <c r="H338" s="16"/>
    </row>
    <row r="339" spans="1:8" ht="19.95" customHeight="1" x14ac:dyDescent="0.3">
      <c r="A339" s="9"/>
      <c r="B339" s="9">
        <v>44681</v>
      </c>
      <c r="C339" s="4" t="s">
        <v>5</v>
      </c>
      <c r="D339" s="4" t="s">
        <v>13</v>
      </c>
      <c r="E339" s="4" t="s">
        <v>10</v>
      </c>
      <c r="F339" s="5">
        <v>1371</v>
      </c>
      <c r="H339" s="16"/>
    </row>
    <row r="340" spans="1:8" ht="19.95" customHeight="1" x14ac:dyDescent="0.3">
      <c r="A340" s="9"/>
      <c r="B340" s="9">
        <v>44681</v>
      </c>
      <c r="C340" s="4" t="s">
        <v>5</v>
      </c>
      <c r="D340" s="4" t="s">
        <v>15</v>
      </c>
      <c r="E340" s="4" t="s">
        <v>10</v>
      </c>
      <c r="F340" s="5">
        <v>4103.88</v>
      </c>
      <c r="H340" s="16"/>
    </row>
    <row r="341" spans="1:8" ht="19.95" customHeight="1" x14ac:dyDescent="0.3">
      <c r="A341" s="9"/>
      <c r="B341" s="9">
        <v>44681</v>
      </c>
      <c r="C341" s="4" t="s">
        <v>5</v>
      </c>
      <c r="D341" s="4" t="s">
        <v>14</v>
      </c>
      <c r="E341" s="4" t="s">
        <v>9</v>
      </c>
      <c r="F341" s="5">
        <v>113.27</v>
      </c>
      <c r="H341" s="16"/>
    </row>
    <row r="342" spans="1:8" ht="19.95" customHeight="1" x14ac:dyDescent="0.3">
      <c r="A342" s="9"/>
      <c r="B342" s="9">
        <v>44681</v>
      </c>
      <c r="C342" s="4" t="s">
        <v>5</v>
      </c>
      <c r="D342" s="4" t="s">
        <v>14</v>
      </c>
      <c r="E342" s="4" t="s">
        <v>9</v>
      </c>
      <c r="F342" s="5">
        <v>663.68</v>
      </c>
      <c r="H342" s="16"/>
    </row>
    <row r="343" spans="1:8" ht="19.95" customHeight="1" x14ac:dyDescent="0.3">
      <c r="A343" s="9"/>
      <c r="B343" s="9">
        <v>44681</v>
      </c>
      <c r="C343" s="4" t="s">
        <v>5</v>
      </c>
      <c r="D343" s="4" t="s">
        <v>16</v>
      </c>
      <c r="E343" s="4" t="s">
        <v>9</v>
      </c>
      <c r="F343" s="5">
        <v>24.05</v>
      </c>
      <c r="H343" s="16"/>
    </row>
    <row r="344" spans="1:8" ht="19.95" customHeight="1" x14ac:dyDescent="0.3">
      <c r="A344" s="9"/>
      <c r="B344" s="9">
        <v>44681</v>
      </c>
      <c r="C344" s="4" t="s">
        <v>5</v>
      </c>
      <c r="D344" s="4" t="s">
        <v>16</v>
      </c>
      <c r="E344" s="4" t="s">
        <v>9</v>
      </c>
      <c r="F344" s="5">
        <v>30.8</v>
      </c>
      <c r="H344" s="16"/>
    </row>
    <row r="345" spans="1:8" ht="19.95" customHeight="1" x14ac:dyDescent="0.3">
      <c r="A345" s="9"/>
      <c r="B345" s="9">
        <v>44681</v>
      </c>
      <c r="C345" s="4" t="s">
        <v>5</v>
      </c>
      <c r="D345" s="4" t="s">
        <v>14</v>
      </c>
      <c r="E345" s="4" t="s">
        <v>9</v>
      </c>
      <c r="F345" s="5">
        <v>26.29</v>
      </c>
      <c r="H345" s="16"/>
    </row>
    <row r="346" spans="1:8" ht="19.95" customHeight="1" x14ac:dyDescent="0.3">
      <c r="A346" s="9"/>
      <c r="B346" s="9">
        <v>44681</v>
      </c>
      <c r="C346" s="4" t="s">
        <v>5</v>
      </c>
      <c r="D346" s="4" t="s">
        <v>15</v>
      </c>
      <c r="E346" s="4" t="s">
        <v>9</v>
      </c>
      <c r="F346" s="5">
        <v>12.53</v>
      </c>
      <c r="H346" s="16"/>
    </row>
    <row r="347" spans="1:8" ht="19.95" customHeight="1" x14ac:dyDescent="0.3">
      <c r="A347" s="9"/>
      <c r="B347" s="9">
        <v>44681</v>
      </c>
      <c r="C347" s="4" t="s">
        <v>5</v>
      </c>
      <c r="D347" s="4" t="s">
        <v>14</v>
      </c>
      <c r="E347" s="4" t="s">
        <v>9</v>
      </c>
      <c r="F347" s="5">
        <v>132.49</v>
      </c>
      <c r="H347" s="16"/>
    </row>
    <row r="348" spans="1:8" ht="19.95" customHeight="1" x14ac:dyDescent="0.3">
      <c r="A348" s="9"/>
      <c r="B348" s="9">
        <v>44681</v>
      </c>
      <c r="C348" s="4" t="s">
        <v>5</v>
      </c>
      <c r="D348" s="4" t="s">
        <v>13</v>
      </c>
      <c r="E348" s="4" t="s">
        <v>9</v>
      </c>
      <c r="F348" s="5">
        <v>615.08000000000004</v>
      </c>
      <c r="H348" s="16"/>
    </row>
    <row r="349" spans="1:8" ht="19.95" customHeight="1" x14ac:dyDescent="0.3">
      <c r="A349" s="9"/>
      <c r="B349" s="9">
        <v>44681</v>
      </c>
      <c r="C349" s="4" t="s">
        <v>5</v>
      </c>
      <c r="D349" s="4" t="s">
        <v>14</v>
      </c>
      <c r="E349" s="4" t="s">
        <v>9</v>
      </c>
      <c r="F349" s="5">
        <v>148.87</v>
      </c>
      <c r="H349" s="16"/>
    </row>
    <row r="350" spans="1:8" ht="19.95" customHeight="1" x14ac:dyDescent="0.3">
      <c r="A350" s="9"/>
      <c r="B350" s="9">
        <v>44681</v>
      </c>
      <c r="C350" s="4" t="s">
        <v>5</v>
      </c>
      <c r="D350" s="4" t="s">
        <v>13</v>
      </c>
      <c r="E350" s="4" t="s">
        <v>9</v>
      </c>
      <c r="F350" s="5">
        <v>135.5</v>
      </c>
      <c r="H350" s="16"/>
    </row>
    <row r="351" spans="1:8" ht="19.95" customHeight="1" x14ac:dyDescent="0.3">
      <c r="A351" s="9"/>
      <c r="B351" s="9">
        <v>44681</v>
      </c>
      <c r="C351" s="4" t="s">
        <v>5</v>
      </c>
      <c r="D351" s="4" t="s">
        <v>14</v>
      </c>
      <c r="E351" s="4" t="s">
        <v>9</v>
      </c>
      <c r="F351" s="5">
        <v>25.05</v>
      </c>
      <c r="H351" s="16"/>
    </row>
    <row r="352" spans="1:8" ht="19.95" customHeight="1" x14ac:dyDescent="0.3">
      <c r="A352" s="9"/>
      <c r="B352" s="9">
        <v>44681</v>
      </c>
      <c r="C352" s="4" t="s">
        <v>5</v>
      </c>
      <c r="D352" s="4" t="s">
        <v>15</v>
      </c>
      <c r="E352" s="4" t="s">
        <v>9</v>
      </c>
      <c r="F352" s="5">
        <v>0.75</v>
      </c>
      <c r="H352" s="16"/>
    </row>
    <row r="353" spans="1:8" ht="19.95" customHeight="1" x14ac:dyDescent="0.3">
      <c r="A353" s="9"/>
      <c r="B353" s="9">
        <v>44681</v>
      </c>
      <c r="C353" s="4" t="s">
        <v>5</v>
      </c>
      <c r="D353" s="4" t="s">
        <v>15</v>
      </c>
      <c r="E353" s="4" t="s">
        <v>9</v>
      </c>
      <c r="F353" s="5">
        <v>28.45</v>
      </c>
      <c r="H353" s="16"/>
    </row>
    <row r="354" spans="1:8" ht="19.95" customHeight="1" x14ac:dyDescent="0.3">
      <c r="A354" s="9"/>
      <c r="B354" s="9">
        <v>44681</v>
      </c>
      <c r="C354" s="4" t="s">
        <v>5</v>
      </c>
      <c r="D354" s="4" t="s">
        <v>14</v>
      </c>
      <c r="E354" s="4" t="s">
        <v>9</v>
      </c>
      <c r="F354" s="5">
        <v>299</v>
      </c>
      <c r="H354" s="16"/>
    </row>
    <row r="355" spans="1:8" ht="19.95" customHeight="1" x14ac:dyDescent="0.3">
      <c r="A355" s="9"/>
      <c r="B355" s="9">
        <v>44681</v>
      </c>
      <c r="C355" s="4" t="s">
        <v>5</v>
      </c>
      <c r="D355" s="4" t="s">
        <v>14</v>
      </c>
      <c r="E355" s="4" t="s">
        <v>9</v>
      </c>
      <c r="F355" s="5">
        <v>870</v>
      </c>
      <c r="H355" s="16"/>
    </row>
    <row r="356" spans="1:8" ht="19.95" customHeight="1" x14ac:dyDescent="0.3">
      <c r="A356" s="9"/>
      <c r="B356" s="9">
        <v>44681</v>
      </c>
      <c r="C356" s="4" t="s">
        <v>5</v>
      </c>
      <c r="D356" s="4" t="s">
        <v>14</v>
      </c>
      <c r="E356" s="4" t="s">
        <v>9</v>
      </c>
      <c r="F356" s="5">
        <v>61.32</v>
      </c>
      <c r="H356" s="16"/>
    </row>
    <row r="357" spans="1:8" ht="19.95" customHeight="1" x14ac:dyDescent="0.3">
      <c r="A357" s="9"/>
      <c r="B357" s="9">
        <v>44681</v>
      </c>
      <c r="C357" s="4" t="s">
        <v>5</v>
      </c>
      <c r="D357" s="4" t="s">
        <v>13</v>
      </c>
      <c r="E357" s="4" t="s">
        <v>9</v>
      </c>
      <c r="F357" s="5">
        <v>822.85</v>
      </c>
      <c r="H357" s="16"/>
    </row>
    <row r="358" spans="1:8" ht="19.95" customHeight="1" x14ac:dyDescent="0.3">
      <c r="A358" s="9"/>
      <c r="B358" s="9">
        <v>44681</v>
      </c>
      <c r="C358" s="4" t="s">
        <v>5</v>
      </c>
      <c r="D358" s="4" t="s">
        <v>15</v>
      </c>
      <c r="E358" s="4" t="s">
        <v>9</v>
      </c>
      <c r="F358" s="5">
        <v>202.07</v>
      </c>
      <c r="H358" s="16"/>
    </row>
    <row r="359" spans="1:8" ht="19.95" customHeight="1" x14ac:dyDescent="0.3">
      <c r="A359" s="9"/>
      <c r="B359" s="9">
        <v>44681</v>
      </c>
      <c r="C359" s="4" t="s">
        <v>5</v>
      </c>
      <c r="D359" s="4" t="s">
        <v>16</v>
      </c>
      <c r="E359" s="4" t="s">
        <v>9</v>
      </c>
      <c r="F359" s="5">
        <v>118.27</v>
      </c>
      <c r="H359" s="16"/>
    </row>
    <row r="360" spans="1:8" ht="19.95" customHeight="1" x14ac:dyDescent="0.3">
      <c r="A360" s="9"/>
      <c r="B360" s="9">
        <v>44681</v>
      </c>
      <c r="C360" s="4" t="s">
        <v>5</v>
      </c>
      <c r="D360" s="4" t="s">
        <v>13</v>
      </c>
      <c r="E360" s="4" t="s">
        <v>9</v>
      </c>
      <c r="F360" s="5">
        <v>10</v>
      </c>
      <c r="H360" s="16"/>
    </row>
    <row r="361" spans="1:8" ht="19.95" customHeight="1" x14ac:dyDescent="0.3">
      <c r="A361" s="9"/>
      <c r="B361" s="9">
        <v>44681</v>
      </c>
      <c r="C361" s="4" t="s">
        <v>5</v>
      </c>
      <c r="D361" s="4" t="s">
        <v>13</v>
      </c>
      <c r="E361" s="4" t="s">
        <v>9</v>
      </c>
      <c r="F361" s="5">
        <v>138.44999999999999</v>
      </c>
      <c r="H361" s="16"/>
    </row>
    <row r="362" spans="1:8" ht="19.95" customHeight="1" x14ac:dyDescent="0.3">
      <c r="A362" s="9"/>
      <c r="B362" s="9">
        <v>44681</v>
      </c>
      <c r="C362" s="4" t="s">
        <v>5</v>
      </c>
      <c r="D362" s="4" t="s">
        <v>15</v>
      </c>
      <c r="E362" s="4" t="s">
        <v>9</v>
      </c>
      <c r="F362" s="5">
        <v>1.75</v>
      </c>
      <c r="H362" s="16"/>
    </row>
    <row r="363" spans="1:8" ht="19.95" customHeight="1" x14ac:dyDescent="0.3">
      <c r="A363" s="9"/>
      <c r="B363" s="9">
        <v>44681</v>
      </c>
      <c r="C363" s="4" t="s">
        <v>5</v>
      </c>
      <c r="D363" s="4" t="s">
        <v>13</v>
      </c>
      <c r="E363" s="4" t="s">
        <v>9</v>
      </c>
      <c r="F363" s="5">
        <v>1706.69</v>
      </c>
      <c r="H363" s="16"/>
    </row>
    <row r="364" spans="1:8" ht="19.95" customHeight="1" x14ac:dyDescent="0.3">
      <c r="A364" s="9"/>
      <c r="B364" s="9">
        <v>44682</v>
      </c>
      <c r="C364" s="4" t="s">
        <v>5</v>
      </c>
      <c r="D364" s="4" t="s">
        <v>15</v>
      </c>
      <c r="E364" s="4" t="s">
        <v>9</v>
      </c>
      <c r="F364" s="5">
        <v>414.64</v>
      </c>
      <c r="H364" s="16"/>
    </row>
    <row r="365" spans="1:8" ht="19.95" customHeight="1" x14ac:dyDescent="0.3">
      <c r="A365" s="9"/>
      <c r="B365" s="9">
        <v>44687</v>
      </c>
      <c r="C365" s="4" t="s">
        <v>5</v>
      </c>
      <c r="D365" s="4" t="s">
        <v>15</v>
      </c>
      <c r="E365" s="4" t="s">
        <v>9</v>
      </c>
      <c r="F365" s="5">
        <v>3424.03</v>
      </c>
      <c r="H365" s="16"/>
    </row>
    <row r="366" spans="1:8" ht="19.95" customHeight="1" x14ac:dyDescent="0.3">
      <c r="A366" s="9"/>
      <c r="B366" s="9">
        <v>44687</v>
      </c>
      <c r="C366" s="4" t="s">
        <v>5</v>
      </c>
      <c r="D366" s="4" t="s">
        <v>13</v>
      </c>
      <c r="E366" s="4" t="s">
        <v>11</v>
      </c>
      <c r="F366" s="5">
        <v>2448.02</v>
      </c>
      <c r="H366" s="16"/>
    </row>
    <row r="367" spans="1:8" ht="19.95" customHeight="1" x14ac:dyDescent="0.3">
      <c r="A367" s="9"/>
      <c r="B367" s="9">
        <v>44691</v>
      </c>
      <c r="C367" s="4" t="s">
        <v>5</v>
      </c>
      <c r="D367" s="4" t="s">
        <v>16</v>
      </c>
      <c r="E367" s="4" t="s">
        <v>9</v>
      </c>
      <c r="F367" s="5">
        <v>-864.71</v>
      </c>
      <c r="H367" s="16"/>
    </row>
    <row r="368" spans="1:8" ht="19.95" customHeight="1" x14ac:dyDescent="0.3">
      <c r="A368" s="9"/>
      <c r="B368" s="9">
        <v>44712</v>
      </c>
      <c r="C368" s="4" t="s">
        <v>5</v>
      </c>
      <c r="D368" s="4" t="s">
        <v>16</v>
      </c>
      <c r="E368" s="4" t="s">
        <v>8</v>
      </c>
      <c r="F368" s="5">
        <v>7047.58</v>
      </c>
      <c r="H368" s="16"/>
    </row>
    <row r="369" spans="1:8" ht="19.95" customHeight="1" x14ac:dyDescent="0.3">
      <c r="A369" s="9"/>
      <c r="B369" s="9">
        <v>44712</v>
      </c>
      <c r="C369" s="4" t="s">
        <v>5</v>
      </c>
      <c r="D369" s="4" t="s">
        <v>13</v>
      </c>
      <c r="E369" s="4" t="s">
        <v>8</v>
      </c>
      <c r="F369" s="5">
        <v>649.85</v>
      </c>
      <c r="H369" s="16"/>
    </row>
    <row r="370" spans="1:8" ht="19.95" customHeight="1" x14ac:dyDescent="0.3">
      <c r="A370" s="9"/>
      <c r="B370" s="9">
        <v>44712</v>
      </c>
      <c r="C370" s="4" t="s">
        <v>5</v>
      </c>
      <c r="D370" s="4" t="s">
        <v>15</v>
      </c>
      <c r="E370" s="4" t="s">
        <v>8</v>
      </c>
      <c r="F370" s="5">
        <v>258</v>
      </c>
      <c r="H370" s="16"/>
    </row>
    <row r="371" spans="1:8" ht="19.95" customHeight="1" x14ac:dyDescent="0.3">
      <c r="A371" s="9"/>
      <c r="B371" s="9">
        <v>44712</v>
      </c>
      <c r="C371" s="4" t="s">
        <v>5</v>
      </c>
      <c r="D371" s="4" t="s">
        <v>15</v>
      </c>
      <c r="E371" s="4" t="s">
        <v>9</v>
      </c>
      <c r="F371" s="5">
        <v>1.5</v>
      </c>
      <c r="H371" s="16"/>
    </row>
    <row r="372" spans="1:8" ht="19.95" customHeight="1" x14ac:dyDescent="0.3">
      <c r="A372" s="9"/>
      <c r="B372" s="9">
        <v>44712</v>
      </c>
      <c r="C372" s="4" t="s">
        <v>5</v>
      </c>
      <c r="D372" s="4" t="s">
        <v>13</v>
      </c>
      <c r="E372" s="4" t="s">
        <v>9</v>
      </c>
      <c r="F372" s="5">
        <v>105.31</v>
      </c>
      <c r="H372" s="16"/>
    </row>
    <row r="373" spans="1:8" ht="19.95" customHeight="1" x14ac:dyDescent="0.3">
      <c r="A373" s="9"/>
      <c r="B373" s="9">
        <v>44712</v>
      </c>
      <c r="C373" s="4" t="s">
        <v>5</v>
      </c>
      <c r="D373" s="4" t="s">
        <v>15</v>
      </c>
      <c r="E373" s="4" t="s">
        <v>9</v>
      </c>
      <c r="F373" s="5">
        <v>28.5</v>
      </c>
      <c r="H373" s="16"/>
    </row>
    <row r="374" spans="1:8" ht="19.95" customHeight="1" x14ac:dyDescent="0.3">
      <c r="A374" s="9"/>
      <c r="B374" s="9">
        <v>44712</v>
      </c>
      <c r="C374" s="4" t="s">
        <v>5</v>
      </c>
      <c r="D374" s="4" t="s">
        <v>15</v>
      </c>
      <c r="E374" s="4" t="s">
        <v>9</v>
      </c>
      <c r="F374" s="5">
        <v>108.6</v>
      </c>
      <c r="H374" s="16"/>
    </row>
    <row r="375" spans="1:8" ht="19.95" customHeight="1" x14ac:dyDescent="0.3">
      <c r="A375" s="9"/>
      <c r="B375" s="9">
        <v>44712</v>
      </c>
      <c r="C375" s="4" t="s">
        <v>5</v>
      </c>
      <c r="D375" s="4" t="s">
        <v>13</v>
      </c>
      <c r="E375" s="4" t="s">
        <v>9</v>
      </c>
      <c r="F375" s="5">
        <v>0.5</v>
      </c>
      <c r="H375" s="16"/>
    </row>
    <row r="376" spans="1:8" ht="19.95" customHeight="1" x14ac:dyDescent="0.3">
      <c r="A376" s="9"/>
      <c r="B376" s="9">
        <v>44712</v>
      </c>
      <c r="C376" s="4" t="s">
        <v>5</v>
      </c>
      <c r="D376" s="4" t="s">
        <v>13</v>
      </c>
      <c r="E376" s="4" t="s">
        <v>9</v>
      </c>
      <c r="F376" s="5">
        <v>1280.3800000000001</v>
      </c>
      <c r="H376" s="16"/>
    </row>
    <row r="377" spans="1:8" ht="19.95" customHeight="1" x14ac:dyDescent="0.3">
      <c r="A377" s="9"/>
      <c r="B377" s="9">
        <v>44712</v>
      </c>
      <c r="C377" s="4" t="s">
        <v>5</v>
      </c>
      <c r="D377" s="4" t="s">
        <v>14</v>
      </c>
      <c r="E377" s="4" t="s">
        <v>9</v>
      </c>
      <c r="F377" s="5">
        <v>1.25</v>
      </c>
      <c r="H377" s="16"/>
    </row>
    <row r="378" spans="1:8" ht="19.95" customHeight="1" x14ac:dyDescent="0.3">
      <c r="A378" s="9"/>
      <c r="B378" s="9">
        <v>44712</v>
      </c>
      <c r="C378" s="4" t="s">
        <v>5</v>
      </c>
      <c r="D378" s="4" t="s">
        <v>13</v>
      </c>
      <c r="E378" s="4" t="s">
        <v>9</v>
      </c>
      <c r="F378" s="5">
        <v>2223.8200000000002</v>
      </c>
      <c r="H378" s="16"/>
    </row>
    <row r="379" spans="1:8" ht="19.95" customHeight="1" x14ac:dyDescent="0.3">
      <c r="A379" s="9"/>
      <c r="B379" s="9">
        <v>44712</v>
      </c>
      <c r="C379" s="4" t="s">
        <v>5</v>
      </c>
      <c r="D379" s="4" t="s">
        <v>15</v>
      </c>
      <c r="E379" s="4" t="s">
        <v>9</v>
      </c>
      <c r="F379" s="5">
        <v>273.20999999999998</v>
      </c>
      <c r="H379" s="16"/>
    </row>
    <row r="380" spans="1:8" ht="19.95" customHeight="1" x14ac:dyDescent="0.3">
      <c r="A380" s="9"/>
      <c r="B380" s="9">
        <v>44712</v>
      </c>
      <c r="C380" s="4" t="s">
        <v>5</v>
      </c>
      <c r="D380" s="4" t="s">
        <v>13</v>
      </c>
      <c r="E380" s="4" t="s">
        <v>9</v>
      </c>
      <c r="F380" s="5">
        <v>74.45</v>
      </c>
      <c r="H380" s="16"/>
    </row>
    <row r="381" spans="1:8" ht="19.95" customHeight="1" x14ac:dyDescent="0.3">
      <c r="A381" s="9"/>
      <c r="B381" s="9">
        <v>44712</v>
      </c>
      <c r="C381" s="4" t="s">
        <v>5</v>
      </c>
      <c r="D381" s="4" t="s">
        <v>13</v>
      </c>
      <c r="E381" s="4" t="s">
        <v>11</v>
      </c>
      <c r="F381" s="5">
        <v>6214.73</v>
      </c>
      <c r="H381" s="16"/>
    </row>
    <row r="382" spans="1:8" ht="19.95" customHeight="1" x14ac:dyDescent="0.3">
      <c r="A382" s="9"/>
      <c r="B382" s="9">
        <v>44712</v>
      </c>
      <c r="C382" s="4" t="s">
        <v>5</v>
      </c>
      <c r="D382" s="4" t="s">
        <v>13</v>
      </c>
      <c r="E382" s="4" t="s">
        <v>10</v>
      </c>
      <c r="F382" s="5">
        <v>1502.7</v>
      </c>
      <c r="H382" s="16"/>
    </row>
    <row r="383" spans="1:8" ht="19.95" customHeight="1" x14ac:dyDescent="0.3">
      <c r="A383" s="9"/>
      <c r="B383" s="9">
        <v>44712</v>
      </c>
      <c r="C383" s="4" t="s">
        <v>5</v>
      </c>
      <c r="D383" s="4" t="s">
        <v>13</v>
      </c>
      <c r="E383" s="4" t="s">
        <v>10</v>
      </c>
      <c r="F383" s="5">
        <v>15.57</v>
      </c>
      <c r="H383" s="16"/>
    </row>
    <row r="384" spans="1:8" ht="19.95" customHeight="1" x14ac:dyDescent="0.3">
      <c r="A384" s="9"/>
      <c r="B384" s="9">
        <v>44712</v>
      </c>
      <c r="C384" s="4" t="s">
        <v>5</v>
      </c>
      <c r="D384" s="4" t="s">
        <v>13</v>
      </c>
      <c r="E384" s="4" t="s">
        <v>10</v>
      </c>
      <c r="F384" s="5">
        <v>5</v>
      </c>
      <c r="H384" s="16"/>
    </row>
    <row r="385" spans="1:8" ht="19.95" customHeight="1" x14ac:dyDescent="0.3">
      <c r="A385" s="9"/>
      <c r="B385" s="9">
        <v>44712</v>
      </c>
      <c r="C385" s="4" t="s">
        <v>5</v>
      </c>
      <c r="D385" s="4" t="s">
        <v>15</v>
      </c>
      <c r="E385" s="4" t="s">
        <v>10</v>
      </c>
      <c r="F385" s="5">
        <v>11863.7</v>
      </c>
      <c r="H385" s="16"/>
    </row>
    <row r="386" spans="1:8" ht="19.95" customHeight="1" x14ac:dyDescent="0.3">
      <c r="A386" s="9"/>
      <c r="B386" s="9">
        <v>44712</v>
      </c>
      <c r="C386" s="4" t="s">
        <v>5</v>
      </c>
      <c r="D386" s="4" t="s">
        <v>15</v>
      </c>
      <c r="E386" s="4" t="s">
        <v>9</v>
      </c>
      <c r="F386" s="5">
        <v>269.24</v>
      </c>
      <c r="H386" s="16"/>
    </row>
    <row r="387" spans="1:8" ht="19.95" customHeight="1" x14ac:dyDescent="0.3">
      <c r="B387" s="9">
        <v>44712</v>
      </c>
      <c r="C387" s="4" t="s">
        <v>5</v>
      </c>
      <c r="D387" s="4" t="s">
        <v>15</v>
      </c>
      <c r="E387" s="4" t="s">
        <v>9</v>
      </c>
      <c r="F387" s="5">
        <v>33.75</v>
      </c>
      <c r="H387" s="16"/>
    </row>
    <row r="388" spans="1:8" ht="19.95" customHeight="1" x14ac:dyDescent="0.3">
      <c r="B388" s="9">
        <v>44712</v>
      </c>
      <c r="C388" s="4" t="s">
        <v>5</v>
      </c>
      <c r="D388" s="4" t="s">
        <v>14</v>
      </c>
      <c r="E388" s="4" t="s">
        <v>9</v>
      </c>
      <c r="F388" s="5">
        <v>114.41</v>
      </c>
      <c r="H388" s="16"/>
    </row>
    <row r="389" spans="1:8" ht="19.95" customHeight="1" x14ac:dyDescent="0.3">
      <c r="B389" s="9">
        <v>44712</v>
      </c>
      <c r="C389" s="4" t="s">
        <v>5</v>
      </c>
      <c r="D389" s="4" t="s">
        <v>16</v>
      </c>
      <c r="E389" s="4" t="s">
        <v>9</v>
      </c>
      <c r="F389" s="5">
        <v>120.33</v>
      </c>
      <c r="H389" s="16"/>
    </row>
    <row r="390" spans="1:8" ht="19.95" customHeight="1" x14ac:dyDescent="0.3">
      <c r="B390" s="9">
        <v>44712</v>
      </c>
      <c r="C390" s="4" t="s">
        <v>5</v>
      </c>
      <c r="D390" s="4" t="s">
        <v>16</v>
      </c>
      <c r="E390" s="4" t="s">
        <v>9</v>
      </c>
      <c r="F390" s="5">
        <v>162.41999999999999</v>
      </c>
      <c r="H390" s="16"/>
    </row>
    <row r="391" spans="1:8" ht="19.95" customHeight="1" x14ac:dyDescent="0.3">
      <c r="B391" s="9">
        <v>44712</v>
      </c>
      <c r="C391" s="4" t="s">
        <v>5</v>
      </c>
      <c r="D391" s="4" t="s">
        <v>15</v>
      </c>
      <c r="E391" s="4" t="s">
        <v>9</v>
      </c>
      <c r="F391" s="5">
        <v>151.93</v>
      </c>
      <c r="H391" s="16"/>
    </row>
    <row r="392" spans="1:8" ht="19.95" customHeight="1" x14ac:dyDescent="0.3">
      <c r="B392" s="9">
        <v>44712</v>
      </c>
      <c r="C392" s="4" t="s">
        <v>5</v>
      </c>
      <c r="D392" s="4" t="s">
        <v>14</v>
      </c>
      <c r="E392" s="4" t="s">
        <v>9</v>
      </c>
      <c r="F392" s="5">
        <v>132.71</v>
      </c>
      <c r="H392" s="16"/>
    </row>
    <row r="393" spans="1:8" ht="19.95" customHeight="1" x14ac:dyDescent="0.3">
      <c r="B393" s="9">
        <v>44712</v>
      </c>
      <c r="C393" s="4" t="s">
        <v>5</v>
      </c>
      <c r="D393" s="4" t="s">
        <v>14</v>
      </c>
      <c r="E393" s="4" t="s">
        <v>9</v>
      </c>
      <c r="F393" s="5">
        <v>16.36</v>
      </c>
      <c r="H393" s="16"/>
    </row>
    <row r="394" spans="1:8" ht="19.95" customHeight="1" x14ac:dyDescent="0.3">
      <c r="B394" s="9">
        <v>44712</v>
      </c>
      <c r="C394" s="4" t="s">
        <v>5</v>
      </c>
      <c r="D394" s="4" t="s">
        <v>13</v>
      </c>
      <c r="E394" s="4" t="s">
        <v>9</v>
      </c>
      <c r="F394" s="5">
        <v>110.04</v>
      </c>
      <c r="H394" s="16"/>
    </row>
    <row r="395" spans="1:8" ht="19.95" customHeight="1" x14ac:dyDescent="0.3">
      <c r="B395" s="9">
        <v>44712</v>
      </c>
      <c r="C395" s="4" t="s">
        <v>5</v>
      </c>
      <c r="D395" s="4" t="s">
        <v>14</v>
      </c>
      <c r="E395" s="4" t="s">
        <v>9</v>
      </c>
      <c r="F395" s="5">
        <v>49.42</v>
      </c>
      <c r="H395" s="16"/>
    </row>
    <row r="396" spans="1:8" ht="19.95" customHeight="1" x14ac:dyDescent="0.3">
      <c r="B396" s="9">
        <v>44712</v>
      </c>
      <c r="C396" s="4" t="s">
        <v>5</v>
      </c>
      <c r="D396" s="4" t="s">
        <v>15</v>
      </c>
      <c r="E396" s="4" t="s">
        <v>9</v>
      </c>
      <c r="F396" s="5">
        <v>241.89</v>
      </c>
      <c r="H396" s="16"/>
    </row>
    <row r="397" spans="1:8" ht="19.95" customHeight="1" x14ac:dyDescent="0.3">
      <c r="B397" s="9">
        <v>44712</v>
      </c>
      <c r="C397" s="4" t="s">
        <v>5</v>
      </c>
      <c r="D397" s="4" t="s">
        <v>15</v>
      </c>
      <c r="E397" s="4" t="s">
        <v>9</v>
      </c>
      <c r="F397" s="5">
        <v>166.8</v>
      </c>
      <c r="H397" s="16"/>
    </row>
    <row r="398" spans="1:8" ht="19.95" customHeight="1" x14ac:dyDescent="0.3">
      <c r="B398" s="9">
        <v>44712</v>
      </c>
      <c r="C398" s="4" t="s">
        <v>5</v>
      </c>
      <c r="D398" s="4" t="s">
        <v>16</v>
      </c>
      <c r="E398" s="4" t="s">
        <v>9</v>
      </c>
      <c r="F398" s="5">
        <v>335.45</v>
      </c>
      <c r="H398" s="16"/>
    </row>
    <row r="399" spans="1:8" ht="19.95" customHeight="1" x14ac:dyDescent="0.3">
      <c r="B399" s="9">
        <v>44712</v>
      </c>
      <c r="C399" s="4" t="s">
        <v>5</v>
      </c>
      <c r="D399" s="4" t="s">
        <v>15</v>
      </c>
      <c r="E399" s="4" t="s">
        <v>9</v>
      </c>
      <c r="F399" s="5">
        <v>25.67</v>
      </c>
      <c r="H399" s="16"/>
    </row>
    <row r="400" spans="1:8" ht="19.95" customHeight="1" x14ac:dyDescent="0.3">
      <c r="B400" s="9">
        <v>44712</v>
      </c>
      <c r="C400" s="4" t="s">
        <v>5</v>
      </c>
      <c r="D400" s="4" t="s">
        <v>13</v>
      </c>
      <c r="E400" s="4" t="s">
        <v>9</v>
      </c>
      <c r="F400" s="5">
        <v>27.87</v>
      </c>
      <c r="H400" s="16"/>
    </row>
    <row r="401" spans="2:8" ht="19.95" customHeight="1" x14ac:dyDescent="0.3">
      <c r="B401" s="9">
        <v>44712</v>
      </c>
      <c r="C401" s="4" t="s">
        <v>5</v>
      </c>
      <c r="D401" s="4" t="s">
        <v>15</v>
      </c>
      <c r="E401" s="4" t="s">
        <v>9</v>
      </c>
      <c r="F401" s="5">
        <v>13.23</v>
      </c>
      <c r="H401" s="16"/>
    </row>
    <row r="402" spans="2:8" ht="19.95" customHeight="1" x14ac:dyDescent="0.3">
      <c r="B402" s="9">
        <v>44712</v>
      </c>
      <c r="C402" s="4" t="s">
        <v>5</v>
      </c>
      <c r="D402" s="4" t="s">
        <v>15</v>
      </c>
      <c r="E402" s="4" t="s">
        <v>9</v>
      </c>
      <c r="F402" s="5">
        <v>41.04</v>
      </c>
      <c r="H402" s="16"/>
    </row>
    <row r="403" spans="2:8" ht="19.95" customHeight="1" x14ac:dyDescent="0.3">
      <c r="B403" s="9">
        <v>44712</v>
      </c>
      <c r="C403" s="4" t="s">
        <v>5</v>
      </c>
      <c r="D403" s="4" t="s">
        <v>13</v>
      </c>
      <c r="E403" s="4" t="s">
        <v>9</v>
      </c>
      <c r="F403" s="5">
        <v>22.6</v>
      </c>
      <c r="H403" s="16"/>
    </row>
    <row r="404" spans="2:8" ht="19.95" customHeight="1" x14ac:dyDescent="0.3">
      <c r="B404" s="9">
        <v>44712</v>
      </c>
      <c r="C404" s="4" t="s">
        <v>5</v>
      </c>
      <c r="D404" s="4" t="s">
        <v>13</v>
      </c>
      <c r="E404" s="4" t="s">
        <v>9</v>
      </c>
      <c r="F404" s="5">
        <v>31.42</v>
      </c>
      <c r="H404" s="16"/>
    </row>
    <row r="405" spans="2:8" ht="19.95" customHeight="1" x14ac:dyDescent="0.3">
      <c r="B405" s="9">
        <v>44712</v>
      </c>
      <c r="C405" s="4" t="s">
        <v>5</v>
      </c>
      <c r="D405" s="4" t="s">
        <v>14</v>
      </c>
      <c r="E405" s="4" t="s">
        <v>9</v>
      </c>
      <c r="F405" s="5">
        <v>33.619999999999997</v>
      </c>
      <c r="H405" s="16"/>
    </row>
    <row r="406" spans="2:8" ht="19.95" customHeight="1" x14ac:dyDescent="0.3">
      <c r="B406" s="9">
        <v>44712</v>
      </c>
      <c r="C406" s="4" t="s">
        <v>5</v>
      </c>
      <c r="D406" s="4" t="s">
        <v>13</v>
      </c>
      <c r="E406" s="4" t="s">
        <v>9</v>
      </c>
      <c r="F406" s="5">
        <v>6.5</v>
      </c>
      <c r="H406" s="16"/>
    </row>
    <row r="407" spans="2:8" ht="19.95" customHeight="1" x14ac:dyDescent="0.3">
      <c r="B407" s="9">
        <v>44712</v>
      </c>
      <c r="C407" s="4" t="s">
        <v>5</v>
      </c>
      <c r="D407" s="4" t="s">
        <v>15</v>
      </c>
      <c r="E407" s="4" t="s">
        <v>9</v>
      </c>
      <c r="F407" s="5">
        <v>22.05</v>
      </c>
      <c r="H407" s="16"/>
    </row>
    <row r="408" spans="2:8" ht="19.95" customHeight="1" x14ac:dyDescent="0.3">
      <c r="B408" s="9">
        <v>44712</v>
      </c>
      <c r="C408" s="4" t="s">
        <v>5</v>
      </c>
      <c r="D408" s="4" t="s">
        <v>13</v>
      </c>
      <c r="E408" s="4" t="s">
        <v>9</v>
      </c>
      <c r="F408" s="5">
        <v>24.05</v>
      </c>
      <c r="H408" s="16"/>
    </row>
    <row r="409" spans="2:8" ht="19.95" customHeight="1" x14ac:dyDescent="0.3">
      <c r="B409" s="9">
        <v>44712</v>
      </c>
      <c r="C409" s="4" t="s">
        <v>5</v>
      </c>
      <c r="D409" s="4" t="s">
        <v>13</v>
      </c>
      <c r="E409" s="4" t="s">
        <v>9</v>
      </c>
      <c r="F409" s="5">
        <v>1936.29</v>
      </c>
      <c r="H409" s="16"/>
    </row>
    <row r="410" spans="2:8" ht="19.95" customHeight="1" x14ac:dyDescent="0.3">
      <c r="B410" s="9">
        <v>44715</v>
      </c>
      <c r="C410" s="4" t="s">
        <v>5</v>
      </c>
      <c r="D410" s="4" t="s">
        <v>13</v>
      </c>
      <c r="E410" s="4" t="s">
        <v>8</v>
      </c>
      <c r="F410" s="5">
        <v>432.41</v>
      </c>
      <c r="H410" s="16"/>
    </row>
    <row r="411" spans="2:8" ht="19.95" customHeight="1" x14ac:dyDescent="0.3">
      <c r="B411" s="9">
        <v>44715</v>
      </c>
      <c r="C411" s="4" t="s">
        <v>5</v>
      </c>
      <c r="D411" s="4" t="s">
        <v>13</v>
      </c>
      <c r="E411" s="4" t="s">
        <v>9</v>
      </c>
      <c r="F411" s="5">
        <v>3311.03</v>
      </c>
      <c r="H411" s="16"/>
    </row>
    <row r="412" spans="2:8" ht="19.95" customHeight="1" x14ac:dyDescent="0.3">
      <c r="B412" s="9">
        <v>44715</v>
      </c>
      <c r="C412" s="4" t="s">
        <v>5</v>
      </c>
      <c r="D412" s="4" t="s">
        <v>13</v>
      </c>
      <c r="E412" s="4" t="s">
        <v>11</v>
      </c>
      <c r="F412" s="5">
        <v>649.96</v>
      </c>
      <c r="H412" s="16"/>
    </row>
    <row r="413" spans="2:8" ht="19.95" customHeight="1" x14ac:dyDescent="0.3">
      <c r="B413" s="9">
        <v>44718</v>
      </c>
      <c r="C413" s="4" t="s">
        <v>5</v>
      </c>
      <c r="D413" s="4" t="s">
        <v>14</v>
      </c>
      <c r="E413" s="4" t="s">
        <v>11</v>
      </c>
      <c r="F413" s="5">
        <v>-749.3</v>
      </c>
      <c r="H413" s="16"/>
    </row>
    <row r="414" spans="2:8" ht="19.95" customHeight="1" x14ac:dyDescent="0.3">
      <c r="B414" s="9">
        <v>44718</v>
      </c>
      <c r="C414" s="4" t="s">
        <v>5</v>
      </c>
      <c r="D414" s="4" t="s">
        <v>16</v>
      </c>
      <c r="E414" s="4" t="s">
        <v>10</v>
      </c>
      <c r="F414" s="5">
        <v>-1044.77</v>
      </c>
      <c r="H414" s="16"/>
    </row>
    <row r="415" spans="2:8" ht="19.95" customHeight="1" x14ac:dyDescent="0.3">
      <c r="B415" s="9">
        <v>44718</v>
      </c>
      <c r="C415" s="4" t="s">
        <v>5</v>
      </c>
      <c r="D415" s="4" t="s">
        <v>13</v>
      </c>
      <c r="E415" s="4" t="s">
        <v>9</v>
      </c>
      <c r="F415" s="5">
        <v>-718.14</v>
      </c>
      <c r="H415" s="16"/>
    </row>
    <row r="416" spans="2:8" ht="19.95" customHeight="1" x14ac:dyDescent="0.3">
      <c r="B416" s="9">
        <v>44729</v>
      </c>
      <c r="C416" s="4" t="s">
        <v>5</v>
      </c>
      <c r="D416" s="4" t="s">
        <v>13</v>
      </c>
      <c r="E416" s="4" t="s">
        <v>8</v>
      </c>
      <c r="F416" s="5">
        <v>139.57</v>
      </c>
      <c r="H416" s="16"/>
    </row>
    <row r="417" spans="2:8" ht="19.95" customHeight="1" x14ac:dyDescent="0.3">
      <c r="B417" s="9">
        <v>44729</v>
      </c>
      <c r="C417" s="4" t="s">
        <v>5</v>
      </c>
      <c r="D417" s="4" t="s">
        <v>13</v>
      </c>
      <c r="E417" s="4" t="s">
        <v>8</v>
      </c>
      <c r="F417" s="5">
        <v>78.05</v>
      </c>
      <c r="H417" s="16"/>
    </row>
    <row r="418" spans="2:8" ht="19.95" customHeight="1" x14ac:dyDescent="0.3">
      <c r="B418" s="9">
        <v>44729</v>
      </c>
      <c r="C418" s="4" t="s">
        <v>5</v>
      </c>
      <c r="D418" s="4" t="s">
        <v>13</v>
      </c>
      <c r="E418" s="4" t="s">
        <v>9</v>
      </c>
      <c r="F418" s="5">
        <v>154.30000000000001</v>
      </c>
      <c r="H418" s="16"/>
    </row>
    <row r="419" spans="2:8" ht="19.95" customHeight="1" x14ac:dyDescent="0.3">
      <c r="B419" s="9">
        <v>44742</v>
      </c>
      <c r="C419" s="4" t="s">
        <v>5</v>
      </c>
      <c r="D419" s="4" t="s">
        <v>13</v>
      </c>
      <c r="E419" s="4" t="s">
        <v>8</v>
      </c>
      <c r="F419" s="5">
        <v>6097.31</v>
      </c>
      <c r="H419" s="16"/>
    </row>
    <row r="420" spans="2:8" ht="19.95" customHeight="1" x14ac:dyDescent="0.3">
      <c r="B420" s="9">
        <v>44742</v>
      </c>
      <c r="C420" s="4" t="s">
        <v>5</v>
      </c>
      <c r="D420" s="4" t="s">
        <v>13</v>
      </c>
      <c r="E420" s="4" t="s">
        <v>8</v>
      </c>
      <c r="F420" s="5">
        <v>1628.15</v>
      </c>
      <c r="H420" s="16"/>
    </row>
    <row r="421" spans="2:8" ht="19.95" customHeight="1" x14ac:dyDescent="0.3">
      <c r="B421" s="9">
        <v>44742</v>
      </c>
      <c r="C421" s="4" t="s">
        <v>5</v>
      </c>
      <c r="D421" s="4" t="s">
        <v>15</v>
      </c>
      <c r="E421" s="4" t="s">
        <v>9</v>
      </c>
      <c r="F421" s="5">
        <v>0.75</v>
      </c>
      <c r="H421" s="16"/>
    </row>
    <row r="422" spans="2:8" ht="19.95" customHeight="1" x14ac:dyDescent="0.3">
      <c r="B422" s="9">
        <v>44742</v>
      </c>
      <c r="C422" s="4" t="s">
        <v>5</v>
      </c>
      <c r="D422" s="4" t="s">
        <v>16</v>
      </c>
      <c r="E422" s="4" t="s">
        <v>9</v>
      </c>
      <c r="F422" s="5">
        <v>3</v>
      </c>
      <c r="H422" s="16"/>
    </row>
    <row r="423" spans="2:8" ht="19.95" customHeight="1" x14ac:dyDescent="0.3">
      <c r="B423" s="9">
        <v>44742</v>
      </c>
      <c r="C423" s="4" t="s">
        <v>5</v>
      </c>
      <c r="D423" s="4" t="s">
        <v>14</v>
      </c>
      <c r="E423" s="4" t="s">
        <v>9</v>
      </c>
      <c r="F423" s="5">
        <v>125.35</v>
      </c>
      <c r="H423" s="16"/>
    </row>
    <row r="424" spans="2:8" ht="19.95" customHeight="1" x14ac:dyDescent="0.3">
      <c r="B424" s="9">
        <v>44742</v>
      </c>
      <c r="C424" s="4" t="s">
        <v>5</v>
      </c>
      <c r="D424" s="4" t="s">
        <v>14</v>
      </c>
      <c r="E424" s="4" t="s">
        <v>9</v>
      </c>
      <c r="F424" s="5">
        <v>1.75</v>
      </c>
      <c r="H424" s="16"/>
    </row>
    <row r="425" spans="2:8" ht="19.95" customHeight="1" x14ac:dyDescent="0.3">
      <c r="B425" s="9">
        <v>44742</v>
      </c>
      <c r="C425" s="4" t="s">
        <v>5</v>
      </c>
      <c r="D425" s="4" t="s">
        <v>14</v>
      </c>
      <c r="E425" s="4" t="s">
        <v>9</v>
      </c>
      <c r="F425" s="5">
        <v>111.55</v>
      </c>
      <c r="H425" s="16"/>
    </row>
    <row r="426" spans="2:8" ht="19.95" customHeight="1" x14ac:dyDescent="0.3">
      <c r="B426" s="9">
        <v>44742</v>
      </c>
      <c r="C426" s="4" t="s">
        <v>5</v>
      </c>
      <c r="D426" s="4" t="s">
        <v>13</v>
      </c>
      <c r="E426" s="4" t="s">
        <v>9</v>
      </c>
      <c r="F426" s="5">
        <v>1</v>
      </c>
      <c r="H426" s="16"/>
    </row>
    <row r="427" spans="2:8" ht="19.95" customHeight="1" x14ac:dyDescent="0.3">
      <c r="B427" s="9">
        <v>44742</v>
      </c>
      <c r="C427" s="4" t="s">
        <v>5</v>
      </c>
      <c r="D427" s="4" t="s">
        <v>16</v>
      </c>
      <c r="E427" s="4" t="s">
        <v>9</v>
      </c>
      <c r="F427" s="5">
        <v>1</v>
      </c>
      <c r="H427" s="16"/>
    </row>
    <row r="428" spans="2:8" ht="19.95" customHeight="1" x14ac:dyDescent="0.3">
      <c r="B428" s="9">
        <v>44742</v>
      </c>
      <c r="C428" s="4" t="s">
        <v>5</v>
      </c>
      <c r="D428" s="4" t="s">
        <v>13</v>
      </c>
      <c r="E428" s="4" t="s">
        <v>9</v>
      </c>
      <c r="F428" s="5">
        <v>1.5</v>
      </c>
      <c r="H428" s="16"/>
    </row>
    <row r="429" spans="2:8" ht="19.95" customHeight="1" x14ac:dyDescent="0.3">
      <c r="B429" s="9">
        <v>44742</v>
      </c>
      <c r="C429" s="4" t="s">
        <v>5</v>
      </c>
      <c r="D429" s="4" t="s">
        <v>14</v>
      </c>
      <c r="E429" s="4" t="s">
        <v>9</v>
      </c>
      <c r="F429" s="5">
        <v>95.85</v>
      </c>
      <c r="H429" s="16"/>
    </row>
    <row r="430" spans="2:8" ht="19.95" customHeight="1" x14ac:dyDescent="0.3">
      <c r="B430" s="9">
        <v>44742</v>
      </c>
      <c r="C430" s="4" t="s">
        <v>5</v>
      </c>
      <c r="D430" s="4" t="s">
        <v>16</v>
      </c>
      <c r="E430" s="4" t="s">
        <v>9</v>
      </c>
      <c r="F430" s="5">
        <v>1.5</v>
      </c>
      <c r="H430" s="16"/>
    </row>
    <row r="431" spans="2:8" ht="19.95" customHeight="1" x14ac:dyDescent="0.3">
      <c r="B431" s="9">
        <v>44742</v>
      </c>
      <c r="C431" s="4" t="s">
        <v>5</v>
      </c>
      <c r="D431" s="4" t="s">
        <v>16</v>
      </c>
      <c r="E431" s="4" t="s">
        <v>9</v>
      </c>
      <c r="F431" s="5">
        <v>1</v>
      </c>
      <c r="H431" s="16"/>
    </row>
    <row r="432" spans="2:8" ht="19.95" customHeight="1" x14ac:dyDescent="0.3">
      <c r="B432" s="9">
        <v>44742</v>
      </c>
      <c r="C432" s="4" t="s">
        <v>5</v>
      </c>
      <c r="D432" s="4" t="s">
        <v>16</v>
      </c>
      <c r="E432" s="4" t="s">
        <v>9</v>
      </c>
      <c r="F432" s="5">
        <v>0.5</v>
      </c>
      <c r="H432" s="16"/>
    </row>
    <row r="433" spans="2:8" ht="19.95" customHeight="1" x14ac:dyDescent="0.3">
      <c r="B433" s="9">
        <v>44742</v>
      </c>
      <c r="C433" s="4" t="s">
        <v>5</v>
      </c>
      <c r="D433" s="4" t="s">
        <v>13</v>
      </c>
      <c r="E433" s="4" t="s">
        <v>9</v>
      </c>
      <c r="F433" s="5">
        <v>1.5</v>
      </c>
      <c r="H433" s="16"/>
    </row>
    <row r="434" spans="2:8" ht="19.95" customHeight="1" x14ac:dyDescent="0.3">
      <c r="B434" s="9">
        <v>44742</v>
      </c>
      <c r="C434" s="4" t="s">
        <v>5</v>
      </c>
      <c r="D434" s="4" t="s">
        <v>15</v>
      </c>
      <c r="E434" s="4" t="s">
        <v>9</v>
      </c>
      <c r="F434" s="5">
        <v>20.63</v>
      </c>
      <c r="H434" s="16"/>
    </row>
    <row r="435" spans="2:8" ht="19.95" customHeight="1" x14ac:dyDescent="0.3">
      <c r="B435" s="9">
        <v>44742</v>
      </c>
      <c r="C435" s="4" t="s">
        <v>5</v>
      </c>
      <c r="D435" s="4" t="s">
        <v>15</v>
      </c>
      <c r="E435" s="4" t="s">
        <v>9</v>
      </c>
      <c r="F435" s="5">
        <v>1.5</v>
      </c>
      <c r="H435" s="16"/>
    </row>
    <row r="436" spans="2:8" ht="19.95" customHeight="1" x14ac:dyDescent="0.3">
      <c r="B436" s="9">
        <v>44742</v>
      </c>
      <c r="C436" s="4" t="s">
        <v>5</v>
      </c>
      <c r="D436" s="4" t="s">
        <v>15</v>
      </c>
      <c r="E436" s="4" t="s">
        <v>9</v>
      </c>
      <c r="F436" s="5">
        <v>105.61</v>
      </c>
      <c r="H436" s="16"/>
    </row>
    <row r="437" spans="2:8" ht="19.95" customHeight="1" x14ac:dyDescent="0.3">
      <c r="B437" s="9">
        <v>44742</v>
      </c>
      <c r="C437" s="4" t="s">
        <v>5</v>
      </c>
      <c r="D437" s="4" t="s">
        <v>16</v>
      </c>
      <c r="E437" s="4" t="s">
        <v>9</v>
      </c>
      <c r="F437" s="5">
        <v>3136.81</v>
      </c>
      <c r="H437" s="16"/>
    </row>
    <row r="438" spans="2:8" ht="19.95" customHeight="1" x14ac:dyDescent="0.3">
      <c r="B438" s="9">
        <v>44742</v>
      </c>
      <c r="C438" s="4" t="s">
        <v>5</v>
      </c>
      <c r="D438" s="4" t="s">
        <v>16</v>
      </c>
      <c r="E438" s="4" t="s">
        <v>9</v>
      </c>
      <c r="F438" s="5">
        <v>1.5</v>
      </c>
      <c r="H438" s="16"/>
    </row>
    <row r="439" spans="2:8" ht="19.95" customHeight="1" x14ac:dyDescent="0.3">
      <c r="B439" s="9">
        <v>44742</v>
      </c>
      <c r="C439" s="4" t="s">
        <v>5</v>
      </c>
      <c r="D439" s="4" t="s">
        <v>15</v>
      </c>
      <c r="E439" s="4" t="s">
        <v>9</v>
      </c>
      <c r="F439" s="5">
        <v>2532.8000000000002</v>
      </c>
      <c r="H439" s="16"/>
    </row>
    <row r="440" spans="2:8" ht="19.95" customHeight="1" x14ac:dyDescent="0.3">
      <c r="B440" s="9">
        <v>44742</v>
      </c>
      <c r="C440" s="4" t="s">
        <v>5</v>
      </c>
      <c r="D440" s="4" t="s">
        <v>14</v>
      </c>
      <c r="E440" s="4" t="s">
        <v>9</v>
      </c>
      <c r="F440" s="5">
        <v>1266.1500000000001</v>
      </c>
      <c r="H440" s="16"/>
    </row>
    <row r="441" spans="2:8" ht="19.95" customHeight="1" x14ac:dyDescent="0.3">
      <c r="B441" s="9">
        <v>44742</v>
      </c>
      <c r="C441" s="4" t="s">
        <v>5</v>
      </c>
      <c r="D441" s="4" t="s">
        <v>15</v>
      </c>
      <c r="E441" s="4" t="s">
        <v>11</v>
      </c>
      <c r="F441" s="5">
        <v>792.2</v>
      </c>
      <c r="H441" s="16"/>
    </row>
    <row r="442" spans="2:8" ht="19.95" customHeight="1" x14ac:dyDescent="0.3">
      <c r="B442" s="9">
        <v>44742</v>
      </c>
      <c r="C442" s="4" t="s">
        <v>5</v>
      </c>
      <c r="D442" s="4" t="s">
        <v>16</v>
      </c>
      <c r="E442" s="4" t="s">
        <v>11</v>
      </c>
      <c r="F442" s="5">
        <v>4725.8500000000004</v>
      </c>
      <c r="H442" s="16"/>
    </row>
    <row r="443" spans="2:8" ht="19.95" customHeight="1" x14ac:dyDescent="0.3">
      <c r="B443" s="9">
        <v>44742</v>
      </c>
      <c r="C443" s="4" t="s">
        <v>5</v>
      </c>
      <c r="D443" s="4" t="s">
        <v>14</v>
      </c>
      <c r="E443" s="4" t="s">
        <v>11</v>
      </c>
      <c r="F443" s="5">
        <v>2038.4</v>
      </c>
      <c r="H443" s="16"/>
    </row>
    <row r="444" spans="2:8" ht="19.95" customHeight="1" x14ac:dyDescent="0.3">
      <c r="B444" s="9">
        <v>44742</v>
      </c>
      <c r="C444" s="4" t="s">
        <v>5</v>
      </c>
      <c r="D444" s="4" t="s">
        <v>14</v>
      </c>
      <c r="E444" s="4" t="s">
        <v>10</v>
      </c>
      <c r="F444" s="5">
        <v>6865.81</v>
      </c>
      <c r="H444" s="16"/>
    </row>
    <row r="445" spans="2:8" ht="19.95" customHeight="1" x14ac:dyDescent="0.3">
      <c r="B445" s="9">
        <v>44742</v>
      </c>
      <c r="C445" s="4" t="s">
        <v>5</v>
      </c>
      <c r="D445" s="4" t="s">
        <v>14</v>
      </c>
      <c r="E445" s="4" t="s">
        <v>10</v>
      </c>
      <c r="F445" s="5">
        <v>4500.2299999999996</v>
      </c>
      <c r="H445" s="16"/>
    </row>
    <row r="446" spans="2:8" ht="19.95" customHeight="1" x14ac:dyDescent="0.3">
      <c r="B446" s="9">
        <v>44742</v>
      </c>
      <c r="C446" s="4" t="s">
        <v>5</v>
      </c>
      <c r="D446" s="4" t="s">
        <v>15</v>
      </c>
      <c r="E446" s="4" t="s">
        <v>9</v>
      </c>
      <c r="F446" s="5">
        <v>1460.46</v>
      </c>
      <c r="H446" s="16"/>
    </row>
    <row r="447" spans="2:8" ht="19.95" customHeight="1" x14ac:dyDescent="0.3">
      <c r="B447" s="9">
        <v>44742</v>
      </c>
      <c r="C447" s="4" t="s">
        <v>5</v>
      </c>
      <c r="D447" s="4" t="s">
        <v>16</v>
      </c>
      <c r="E447" s="4" t="s">
        <v>9</v>
      </c>
      <c r="F447" s="5">
        <v>149.04</v>
      </c>
      <c r="H447" s="16"/>
    </row>
    <row r="448" spans="2:8" ht="19.95" customHeight="1" x14ac:dyDescent="0.3">
      <c r="B448" s="9">
        <v>44742</v>
      </c>
      <c r="C448" s="4" t="s">
        <v>5</v>
      </c>
      <c r="D448" s="4" t="s">
        <v>14</v>
      </c>
      <c r="E448" s="4" t="s">
        <v>9</v>
      </c>
      <c r="F448" s="5">
        <v>34.82</v>
      </c>
      <c r="H448" s="16"/>
    </row>
    <row r="449" spans="2:8" ht="19.95" customHeight="1" x14ac:dyDescent="0.3">
      <c r="B449" s="9">
        <v>44742</v>
      </c>
      <c r="C449" s="4" t="s">
        <v>5</v>
      </c>
      <c r="D449" s="4" t="s">
        <v>14</v>
      </c>
      <c r="E449" s="4" t="s">
        <v>9</v>
      </c>
      <c r="F449" s="5">
        <v>165.36</v>
      </c>
      <c r="H449" s="16"/>
    </row>
    <row r="450" spans="2:8" ht="19.95" customHeight="1" x14ac:dyDescent="0.3">
      <c r="B450" s="9">
        <v>44742</v>
      </c>
      <c r="C450" s="4" t="s">
        <v>5</v>
      </c>
      <c r="D450" s="4" t="s">
        <v>14</v>
      </c>
      <c r="E450" s="4" t="s">
        <v>9</v>
      </c>
      <c r="F450" s="5">
        <v>35.28</v>
      </c>
      <c r="H450" s="16"/>
    </row>
    <row r="451" spans="2:8" ht="19.95" customHeight="1" x14ac:dyDescent="0.3">
      <c r="B451" s="9">
        <v>44742</v>
      </c>
      <c r="C451" s="4" t="s">
        <v>5</v>
      </c>
      <c r="D451" s="4" t="s">
        <v>13</v>
      </c>
      <c r="E451" s="4" t="s">
        <v>9</v>
      </c>
      <c r="F451" s="5">
        <v>75.56</v>
      </c>
      <c r="H451" s="16"/>
    </row>
    <row r="452" spans="2:8" ht="19.95" customHeight="1" x14ac:dyDescent="0.3">
      <c r="B452" s="9">
        <v>44742</v>
      </c>
      <c r="C452" s="4" t="s">
        <v>5</v>
      </c>
      <c r="D452" s="4" t="s">
        <v>16</v>
      </c>
      <c r="E452" s="4" t="s">
        <v>9</v>
      </c>
      <c r="F452" s="5">
        <v>16.54</v>
      </c>
      <c r="H452" s="16"/>
    </row>
    <row r="453" spans="2:8" ht="19.95" customHeight="1" x14ac:dyDescent="0.3">
      <c r="B453" s="9">
        <v>44742</v>
      </c>
      <c r="C453" s="4" t="s">
        <v>5</v>
      </c>
      <c r="D453" s="4" t="s">
        <v>13</v>
      </c>
      <c r="E453" s="4" t="s">
        <v>9</v>
      </c>
      <c r="F453" s="5">
        <v>24.65</v>
      </c>
      <c r="H453" s="16"/>
    </row>
    <row r="454" spans="2:8" ht="19.95" customHeight="1" x14ac:dyDescent="0.3">
      <c r="B454" s="9">
        <v>44742</v>
      </c>
      <c r="C454" s="4" t="s">
        <v>5</v>
      </c>
      <c r="D454" s="4" t="s">
        <v>14</v>
      </c>
      <c r="E454" s="4" t="s">
        <v>9</v>
      </c>
      <c r="F454" s="5">
        <v>190.91</v>
      </c>
      <c r="H454" s="16"/>
    </row>
    <row r="455" spans="2:8" ht="19.95" customHeight="1" x14ac:dyDescent="0.3">
      <c r="B455" s="9">
        <v>44742</v>
      </c>
      <c r="C455" s="4" t="s">
        <v>5</v>
      </c>
      <c r="D455" s="4" t="s">
        <v>16</v>
      </c>
      <c r="E455" s="4" t="s">
        <v>9</v>
      </c>
      <c r="F455" s="5">
        <v>111.74</v>
      </c>
      <c r="H455" s="16"/>
    </row>
    <row r="456" spans="2:8" ht="19.95" customHeight="1" x14ac:dyDescent="0.3">
      <c r="B456" s="9">
        <v>44742</v>
      </c>
      <c r="C456" s="4" t="s">
        <v>5</v>
      </c>
      <c r="D456" s="4" t="s">
        <v>16</v>
      </c>
      <c r="E456" s="4" t="s">
        <v>9</v>
      </c>
      <c r="F456" s="5">
        <v>230.96</v>
      </c>
      <c r="H456" s="16"/>
    </row>
    <row r="457" spans="2:8" ht="19.95" customHeight="1" x14ac:dyDescent="0.3">
      <c r="B457" s="9">
        <v>44742</v>
      </c>
      <c r="C457" s="4" t="s">
        <v>5</v>
      </c>
      <c r="D457" s="4" t="s">
        <v>16</v>
      </c>
      <c r="E457" s="4" t="s">
        <v>9</v>
      </c>
      <c r="F457" s="5">
        <v>77.53</v>
      </c>
      <c r="H457" s="16"/>
    </row>
    <row r="458" spans="2:8" ht="19.95" customHeight="1" x14ac:dyDescent="0.3">
      <c r="B458" s="9">
        <v>44742</v>
      </c>
      <c r="C458" s="4" t="s">
        <v>5</v>
      </c>
      <c r="D458" s="4" t="s">
        <v>13</v>
      </c>
      <c r="E458" s="4" t="s">
        <v>9</v>
      </c>
      <c r="F458" s="5">
        <v>285.16000000000003</v>
      </c>
      <c r="H458" s="16"/>
    </row>
    <row r="459" spans="2:8" ht="19.95" customHeight="1" x14ac:dyDescent="0.3">
      <c r="B459" s="9">
        <v>44742</v>
      </c>
      <c r="C459" s="4" t="s">
        <v>5</v>
      </c>
      <c r="D459" s="4" t="s">
        <v>15</v>
      </c>
      <c r="E459" s="4" t="s">
        <v>9</v>
      </c>
      <c r="F459" s="5">
        <v>120.2</v>
      </c>
      <c r="H459" s="16"/>
    </row>
    <row r="460" spans="2:8" ht="19.95" customHeight="1" x14ac:dyDescent="0.3">
      <c r="B460" s="9">
        <v>44742</v>
      </c>
      <c r="C460" s="4" t="s">
        <v>5</v>
      </c>
      <c r="D460" s="4" t="s">
        <v>15</v>
      </c>
      <c r="E460" s="4" t="s">
        <v>9</v>
      </c>
      <c r="F460" s="5">
        <v>129.41</v>
      </c>
      <c r="H460" s="16"/>
    </row>
    <row r="461" spans="2:8" ht="19.95" customHeight="1" x14ac:dyDescent="0.3">
      <c r="B461" s="9">
        <v>44742</v>
      </c>
      <c r="C461" s="4" t="s">
        <v>5</v>
      </c>
      <c r="D461" s="4" t="s">
        <v>15</v>
      </c>
      <c r="E461" s="4" t="s">
        <v>9</v>
      </c>
      <c r="F461" s="5">
        <v>110.48</v>
      </c>
      <c r="H461" s="16"/>
    </row>
    <row r="462" spans="2:8" ht="19.95" customHeight="1" x14ac:dyDescent="0.3">
      <c r="B462" s="9">
        <v>44742</v>
      </c>
      <c r="C462" s="4" t="s">
        <v>5</v>
      </c>
      <c r="D462" s="4" t="s">
        <v>16</v>
      </c>
      <c r="E462" s="4" t="s">
        <v>9</v>
      </c>
      <c r="F462" s="5">
        <v>698</v>
      </c>
      <c r="H462" s="16"/>
    </row>
    <row r="463" spans="2:8" ht="19.95" customHeight="1" x14ac:dyDescent="0.3">
      <c r="B463" s="9">
        <v>44742</v>
      </c>
      <c r="C463" s="4" t="s">
        <v>5</v>
      </c>
      <c r="D463" s="4" t="s">
        <v>15</v>
      </c>
      <c r="E463" s="4" t="s">
        <v>9</v>
      </c>
      <c r="F463" s="5">
        <v>15</v>
      </c>
      <c r="H463" s="16"/>
    </row>
    <row r="464" spans="2:8" ht="19.95" customHeight="1" x14ac:dyDescent="0.3">
      <c r="B464" s="9">
        <v>44742</v>
      </c>
      <c r="C464" s="4" t="s">
        <v>5</v>
      </c>
      <c r="D464" s="4" t="s">
        <v>14</v>
      </c>
      <c r="E464" s="4" t="s">
        <v>9</v>
      </c>
      <c r="F464" s="5">
        <v>701.49</v>
      </c>
      <c r="H464" s="16"/>
    </row>
    <row r="465" spans="2:8" ht="19.95" customHeight="1" x14ac:dyDescent="0.3">
      <c r="B465" s="9">
        <v>44742</v>
      </c>
      <c r="C465" s="4" t="s">
        <v>5</v>
      </c>
      <c r="D465" s="4" t="s">
        <v>14</v>
      </c>
      <c r="E465" s="4" t="s">
        <v>9</v>
      </c>
      <c r="F465" s="5">
        <v>286.19</v>
      </c>
      <c r="H465" s="16"/>
    </row>
    <row r="466" spans="2:8" ht="19.95" customHeight="1" x14ac:dyDescent="0.3">
      <c r="B466" s="9">
        <v>44742</v>
      </c>
      <c r="C466" s="4" t="s">
        <v>5</v>
      </c>
      <c r="D466" s="4" t="s">
        <v>16</v>
      </c>
      <c r="E466" s="4" t="s">
        <v>9</v>
      </c>
      <c r="F466" s="5">
        <v>256.52</v>
      </c>
      <c r="H466" s="16"/>
    </row>
    <row r="467" spans="2:8" ht="19.95" customHeight="1" x14ac:dyDescent="0.3">
      <c r="B467" s="9">
        <v>44742</v>
      </c>
      <c r="C467" s="4" t="s">
        <v>5</v>
      </c>
      <c r="D467" s="4" t="s">
        <v>13</v>
      </c>
      <c r="E467" s="4" t="s">
        <v>9</v>
      </c>
      <c r="F467" s="5">
        <v>299.32</v>
      </c>
      <c r="H467" s="16"/>
    </row>
    <row r="468" spans="2:8" ht="19.95" customHeight="1" x14ac:dyDescent="0.3">
      <c r="B468" s="9">
        <v>44761</v>
      </c>
      <c r="C468" s="4" t="s">
        <v>5</v>
      </c>
      <c r="D468" s="4" t="s">
        <v>13</v>
      </c>
      <c r="E468" s="4" t="s">
        <v>11</v>
      </c>
      <c r="F468" s="5">
        <v>-1031.1199999999999</v>
      </c>
      <c r="H468" s="16"/>
    </row>
    <row r="469" spans="2:8" ht="19.95" customHeight="1" x14ac:dyDescent="0.3">
      <c r="B469" s="9">
        <v>44762</v>
      </c>
      <c r="C469" s="4" t="s">
        <v>5</v>
      </c>
      <c r="D469" s="4" t="s">
        <v>14</v>
      </c>
      <c r="E469" s="4" t="s">
        <v>9</v>
      </c>
      <c r="F469" s="5">
        <v>0</v>
      </c>
      <c r="H469" s="16"/>
    </row>
    <row r="470" spans="2:8" ht="19.95" customHeight="1" x14ac:dyDescent="0.3">
      <c r="B470" s="9">
        <v>44762</v>
      </c>
      <c r="C470" s="4" t="s">
        <v>5</v>
      </c>
      <c r="D470" s="4" t="s">
        <v>16</v>
      </c>
      <c r="E470" s="4" t="s">
        <v>9</v>
      </c>
      <c r="F470" s="5">
        <v>3311.03</v>
      </c>
      <c r="H470" s="16"/>
    </row>
    <row r="471" spans="2:8" ht="19.95" customHeight="1" x14ac:dyDescent="0.3">
      <c r="B471" s="9">
        <v>44762</v>
      </c>
      <c r="C471" s="4" t="s">
        <v>5</v>
      </c>
      <c r="D471" s="4" t="s">
        <v>14</v>
      </c>
      <c r="E471" s="4" t="s">
        <v>11</v>
      </c>
      <c r="F471" s="5">
        <v>687.84</v>
      </c>
      <c r="H471" s="16"/>
    </row>
    <row r="472" spans="2:8" ht="19.95" customHeight="1" x14ac:dyDescent="0.3">
      <c r="B472" s="9">
        <v>44771</v>
      </c>
      <c r="C472" s="4" t="s">
        <v>5</v>
      </c>
      <c r="D472" s="4" t="s">
        <v>13</v>
      </c>
      <c r="E472" s="4" t="s">
        <v>8</v>
      </c>
      <c r="F472" s="5">
        <v>659.46</v>
      </c>
      <c r="H472" s="16"/>
    </row>
    <row r="473" spans="2:8" ht="19.95" customHeight="1" x14ac:dyDescent="0.3">
      <c r="B473" s="9">
        <v>44771</v>
      </c>
      <c r="C473" s="4" t="s">
        <v>5</v>
      </c>
      <c r="D473" s="4" t="s">
        <v>13</v>
      </c>
      <c r="E473" s="4" t="s">
        <v>9</v>
      </c>
      <c r="F473" s="5">
        <v>0</v>
      </c>
      <c r="H473" s="16"/>
    </row>
    <row r="474" spans="2:8" ht="19.95" customHeight="1" x14ac:dyDescent="0.3">
      <c r="B474" s="9">
        <v>44771</v>
      </c>
      <c r="C474" s="4" t="s">
        <v>5</v>
      </c>
      <c r="D474" s="4" t="s">
        <v>14</v>
      </c>
      <c r="E474" s="4" t="s">
        <v>10</v>
      </c>
      <c r="F474" s="5">
        <v>3217.03</v>
      </c>
      <c r="H474" s="16"/>
    </row>
    <row r="475" spans="2:8" ht="19.95" customHeight="1" x14ac:dyDescent="0.3">
      <c r="B475" s="9">
        <v>44773</v>
      </c>
      <c r="C475" s="4" t="s">
        <v>5</v>
      </c>
      <c r="D475" s="4" t="s">
        <v>14</v>
      </c>
      <c r="E475" s="4" t="s">
        <v>8</v>
      </c>
      <c r="F475" s="5">
        <v>2057.0100000000002</v>
      </c>
      <c r="H475" s="16"/>
    </row>
    <row r="476" spans="2:8" ht="19.95" customHeight="1" x14ac:dyDescent="0.3">
      <c r="B476" s="9">
        <v>44773</v>
      </c>
      <c r="C476" s="4" t="s">
        <v>5</v>
      </c>
      <c r="D476" s="4" t="s">
        <v>14</v>
      </c>
      <c r="E476" s="4" t="s">
        <v>8</v>
      </c>
      <c r="F476" s="5">
        <v>1766.68</v>
      </c>
      <c r="H476" s="16"/>
    </row>
    <row r="477" spans="2:8" ht="19.95" customHeight="1" x14ac:dyDescent="0.3">
      <c r="B477" s="9">
        <v>44773</v>
      </c>
      <c r="C477" s="4" t="s">
        <v>5</v>
      </c>
      <c r="D477" s="4" t="s">
        <v>14</v>
      </c>
      <c r="E477" s="4" t="s">
        <v>8</v>
      </c>
      <c r="F477" s="5">
        <v>530.79999999999995</v>
      </c>
      <c r="H477" s="16"/>
    </row>
    <row r="478" spans="2:8" ht="19.95" customHeight="1" x14ac:dyDescent="0.3">
      <c r="B478" s="9">
        <v>44773</v>
      </c>
      <c r="C478" s="4" t="s">
        <v>5</v>
      </c>
      <c r="D478" s="4" t="s">
        <v>13</v>
      </c>
      <c r="E478" s="4" t="s">
        <v>9</v>
      </c>
      <c r="F478" s="5">
        <v>2890.64</v>
      </c>
      <c r="H478" s="16"/>
    </row>
    <row r="479" spans="2:8" ht="19.95" customHeight="1" x14ac:dyDescent="0.3">
      <c r="B479" s="9">
        <v>44773</v>
      </c>
      <c r="C479" s="4" t="s">
        <v>5</v>
      </c>
      <c r="D479" s="4" t="s">
        <v>13</v>
      </c>
      <c r="E479" s="4" t="s">
        <v>9</v>
      </c>
      <c r="F479" s="5">
        <v>115.45</v>
      </c>
      <c r="H479" s="16"/>
    </row>
    <row r="480" spans="2:8" ht="19.95" customHeight="1" x14ac:dyDescent="0.3">
      <c r="B480" s="9">
        <v>44773</v>
      </c>
      <c r="C480" s="4" t="s">
        <v>5</v>
      </c>
      <c r="D480" s="4" t="s">
        <v>14</v>
      </c>
      <c r="E480" s="4" t="s">
        <v>9</v>
      </c>
      <c r="F480" s="5">
        <v>514.97</v>
      </c>
      <c r="H480" s="16"/>
    </row>
    <row r="481" spans="2:8" ht="19.95" customHeight="1" x14ac:dyDescent="0.3">
      <c r="B481" s="9">
        <v>44773</v>
      </c>
      <c r="C481" s="4" t="s">
        <v>5</v>
      </c>
      <c r="D481" s="4" t="s">
        <v>15</v>
      </c>
      <c r="E481" s="4" t="s">
        <v>9</v>
      </c>
      <c r="F481" s="5">
        <v>1456.94</v>
      </c>
      <c r="H481" s="16"/>
    </row>
    <row r="482" spans="2:8" ht="19.95" customHeight="1" x14ac:dyDescent="0.3">
      <c r="B482" s="9">
        <v>44773</v>
      </c>
      <c r="C482" s="4" t="s">
        <v>5</v>
      </c>
      <c r="D482" s="4" t="s">
        <v>16</v>
      </c>
      <c r="E482" s="4" t="s">
        <v>9</v>
      </c>
      <c r="F482" s="5">
        <v>140.9</v>
      </c>
      <c r="H482" s="16"/>
    </row>
    <row r="483" spans="2:8" ht="19.95" customHeight="1" x14ac:dyDescent="0.3">
      <c r="B483" s="9">
        <v>44773</v>
      </c>
      <c r="C483" s="4" t="s">
        <v>5</v>
      </c>
      <c r="D483" s="4" t="s">
        <v>14</v>
      </c>
      <c r="E483" s="4" t="s">
        <v>11</v>
      </c>
      <c r="F483" s="5">
        <v>1558.31</v>
      </c>
      <c r="H483" s="16"/>
    </row>
    <row r="484" spans="2:8" ht="19.95" customHeight="1" x14ac:dyDescent="0.3">
      <c r="B484" s="9">
        <v>44773</v>
      </c>
      <c r="C484" s="4" t="s">
        <v>5</v>
      </c>
      <c r="D484" s="4" t="s">
        <v>13</v>
      </c>
      <c r="E484" s="4" t="s">
        <v>10</v>
      </c>
      <c r="F484" s="5">
        <v>1693.4</v>
      </c>
      <c r="H484" s="16"/>
    </row>
    <row r="485" spans="2:8" ht="19.95" customHeight="1" x14ac:dyDescent="0.3">
      <c r="B485" s="9">
        <v>44773</v>
      </c>
      <c r="C485" s="4" t="s">
        <v>5</v>
      </c>
      <c r="D485" s="4" t="s">
        <v>16</v>
      </c>
      <c r="E485" s="4" t="s">
        <v>10</v>
      </c>
      <c r="F485" s="5">
        <v>2200.35</v>
      </c>
      <c r="H485" s="16"/>
    </row>
    <row r="486" spans="2:8" ht="19.95" customHeight="1" x14ac:dyDescent="0.3">
      <c r="B486" s="9">
        <v>44773</v>
      </c>
      <c r="C486" s="4" t="s">
        <v>5</v>
      </c>
      <c r="D486" s="4" t="s">
        <v>13</v>
      </c>
      <c r="E486" s="4" t="s">
        <v>9</v>
      </c>
      <c r="F486" s="5">
        <v>1416.44</v>
      </c>
      <c r="H486" s="16"/>
    </row>
    <row r="487" spans="2:8" ht="19.95" customHeight="1" x14ac:dyDescent="0.3">
      <c r="B487" s="9">
        <v>44773</v>
      </c>
      <c r="C487" s="4" t="s">
        <v>5</v>
      </c>
      <c r="D487" s="4" t="s">
        <v>13</v>
      </c>
      <c r="E487" s="4" t="s">
        <v>9</v>
      </c>
      <c r="F487" s="5">
        <v>17.88</v>
      </c>
      <c r="H487" s="16"/>
    </row>
    <row r="488" spans="2:8" ht="19.95" customHeight="1" x14ac:dyDescent="0.3">
      <c r="B488" s="9">
        <v>44773</v>
      </c>
      <c r="C488" s="4" t="s">
        <v>5</v>
      </c>
      <c r="D488" s="4" t="s">
        <v>14</v>
      </c>
      <c r="E488" s="4" t="s">
        <v>9</v>
      </c>
      <c r="F488" s="5">
        <v>252.09</v>
      </c>
      <c r="H488" s="16"/>
    </row>
    <row r="489" spans="2:8" ht="19.95" customHeight="1" x14ac:dyDescent="0.3">
      <c r="B489" s="9">
        <v>44773</v>
      </c>
      <c r="C489" s="4" t="s">
        <v>5</v>
      </c>
      <c r="D489" s="4" t="s">
        <v>15</v>
      </c>
      <c r="E489" s="4" t="s">
        <v>9</v>
      </c>
      <c r="F489" s="5">
        <v>208.19</v>
      </c>
      <c r="H489" s="16"/>
    </row>
    <row r="490" spans="2:8" ht="19.95" customHeight="1" x14ac:dyDescent="0.3">
      <c r="B490" s="9">
        <v>44773</v>
      </c>
      <c r="C490" s="4" t="s">
        <v>5</v>
      </c>
      <c r="D490" s="4" t="s">
        <v>16</v>
      </c>
      <c r="E490" s="4" t="s">
        <v>9</v>
      </c>
      <c r="F490" s="5">
        <v>198.72</v>
      </c>
      <c r="H490" s="16"/>
    </row>
    <row r="491" spans="2:8" ht="19.95" customHeight="1" x14ac:dyDescent="0.3">
      <c r="B491" s="9">
        <v>44773</v>
      </c>
      <c r="C491" s="4" t="s">
        <v>5</v>
      </c>
      <c r="D491" s="4" t="s">
        <v>14</v>
      </c>
      <c r="E491" s="4" t="s">
        <v>9</v>
      </c>
      <c r="F491" s="5">
        <v>103.98</v>
      </c>
      <c r="H491" s="16"/>
    </row>
    <row r="492" spans="2:8" ht="19.95" customHeight="1" x14ac:dyDescent="0.3">
      <c r="B492" s="9">
        <v>44773</v>
      </c>
      <c r="C492" s="4" t="s">
        <v>5</v>
      </c>
      <c r="D492" s="4" t="s">
        <v>13</v>
      </c>
      <c r="E492" s="4" t="s">
        <v>9</v>
      </c>
      <c r="F492" s="5">
        <v>17.71</v>
      </c>
      <c r="H492" s="16"/>
    </row>
    <row r="493" spans="2:8" ht="19.95" customHeight="1" x14ac:dyDescent="0.3">
      <c r="B493" s="9">
        <v>44773</v>
      </c>
      <c r="C493" s="4" t="s">
        <v>5</v>
      </c>
      <c r="D493" s="4" t="s">
        <v>14</v>
      </c>
      <c r="E493" s="4" t="s">
        <v>9</v>
      </c>
      <c r="F493" s="5">
        <v>118.26</v>
      </c>
      <c r="H493" s="16"/>
    </row>
    <row r="494" spans="2:8" ht="19.95" customHeight="1" x14ac:dyDescent="0.3">
      <c r="B494" s="9">
        <v>44773</v>
      </c>
      <c r="C494" s="4" t="s">
        <v>5</v>
      </c>
      <c r="D494" s="4" t="s">
        <v>14</v>
      </c>
      <c r="E494" s="4" t="s">
        <v>9</v>
      </c>
      <c r="F494" s="5">
        <v>707.79</v>
      </c>
      <c r="H494" s="16"/>
    </row>
    <row r="495" spans="2:8" ht="19.95" customHeight="1" x14ac:dyDescent="0.3">
      <c r="B495" s="9">
        <v>44773</v>
      </c>
      <c r="C495" s="4" t="s">
        <v>5</v>
      </c>
      <c r="D495" s="4" t="s">
        <v>16</v>
      </c>
      <c r="E495" s="4" t="s">
        <v>9</v>
      </c>
      <c r="F495" s="5">
        <v>55.83</v>
      </c>
      <c r="H495" s="16"/>
    </row>
    <row r="496" spans="2:8" ht="19.95" customHeight="1" x14ac:dyDescent="0.3">
      <c r="B496" s="9">
        <v>44773</v>
      </c>
      <c r="C496" s="4" t="s">
        <v>5</v>
      </c>
      <c r="D496" s="4" t="s">
        <v>16</v>
      </c>
      <c r="E496" s="4" t="s">
        <v>9</v>
      </c>
      <c r="F496" s="5">
        <v>177.39</v>
      </c>
      <c r="H496" s="16"/>
    </row>
    <row r="497" spans="2:8" ht="19.95" customHeight="1" x14ac:dyDescent="0.3">
      <c r="B497" s="9">
        <v>44773</v>
      </c>
      <c r="C497" s="4" t="s">
        <v>5</v>
      </c>
      <c r="D497" s="4" t="s">
        <v>14</v>
      </c>
      <c r="E497" s="4" t="s">
        <v>9</v>
      </c>
      <c r="F497" s="5">
        <v>307.33</v>
      </c>
      <c r="H497" s="16"/>
    </row>
    <row r="498" spans="2:8" ht="19.95" customHeight="1" x14ac:dyDescent="0.3">
      <c r="B498" s="9">
        <v>44773</v>
      </c>
      <c r="C498" s="4" t="s">
        <v>5</v>
      </c>
      <c r="D498" s="4" t="s">
        <v>15</v>
      </c>
      <c r="E498" s="4" t="s">
        <v>9</v>
      </c>
      <c r="F498" s="5">
        <v>299.33</v>
      </c>
      <c r="H498" s="16"/>
    </row>
    <row r="499" spans="2:8" ht="19.95" customHeight="1" x14ac:dyDescent="0.3">
      <c r="B499" s="9">
        <v>44773</v>
      </c>
      <c r="C499" s="4" t="s">
        <v>5</v>
      </c>
      <c r="D499" s="4" t="s">
        <v>14</v>
      </c>
      <c r="E499" s="4" t="s">
        <v>9</v>
      </c>
      <c r="F499" s="5">
        <v>169.72</v>
      </c>
      <c r="H499" s="16"/>
    </row>
    <row r="500" spans="2:8" ht="19.95" customHeight="1" x14ac:dyDescent="0.3">
      <c r="B500" s="9">
        <v>44773</v>
      </c>
      <c r="C500" s="4" t="s">
        <v>5</v>
      </c>
      <c r="D500" s="4" t="s">
        <v>13</v>
      </c>
      <c r="E500" s="4" t="s">
        <v>9</v>
      </c>
      <c r="F500" s="5">
        <v>118.26</v>
      </c>
      <c r="H500" s="16"/>
    </row>
    <row r="501" spans="2:8" ht="19.95" customHeight="1" x14ac:dyDescent="0.3">
      <c r="B501" s="9">
        <v>44773</v>
      </c>
      <c r="C501" s="4" t="s">
        <v>5</v>
      </c>
      <c r="D501" s="4" t="s">
        <v>14</v>
      </c>
      <c r="E501" s="4" t="s">
        <v>9</v>
      </c>
      <c r="F501" s="5">
        <v>-189.98</v>
      </c>
      <c r="H501" s="16"/>
    </row>
    <row r="502" spans="2:8" ht="19.95" customHeight="1" x14ac:dyDescent="0.3">
      <c r="B502" s="9">
        <v>44773</v>
      </c>
      <c r="C502" s="4" t="s">
        <v>5</v>
      </c>
      <c r="D502" s="4" t="s">
        <v>13</v>
      </c>
      <c r="E502" s="4" t="s">
        <v>9</v>
      </c>
      <c r="F502" s="5">
        <v>266.43</v>
      </c>
      <c r="H502" s="16"/>
    </row>
    <row r="503" spans="2:8" ht="19.95" customHeight="1" x14ac:dyDescent="0.3">
      <c r="B503" s="9">
        <v>44773</v>
      </c>
      <c r="C503" s="4" t="s">
        <v>5</v>
      </c>
      <c r="D503" s="4" t="s">
        <v>14</v>
      </c>
      <c r="E503" s="4" t="s">
        <v>9</v>
      </c>
      <c r="F503" s="5">
        <v>189.98</v>
      </c>
      <c r="H503" s="16"/>
    </row>
    <row r="504" spans="2:8" ht="19.95" customHeight="1" x14ac:dyDescent="0.3">
      <c r="B504" s="9">
        <v>44773</v>
      </c>
      <c r="C504" s="4" t="s">
        <v>5</v>
      </c>
      <c r="D504" s="4" t="s">
        <v>15</v>
      </c>
      <c r="E504" s="4" t="s">
        <v>9</v>
      </c>
      <c r="F504" s="5">
        <v>387.19</v>
      </c>
      <c r="H504" s="16"/>
    </row>
    <row r="505" spans="2:8" ht="19.95" customHeight="1" x14ac:dyDescent="0.3">
      <c r="B505" s="9">
        <v>44773</v>
      </c>
      <c r="C505" s="4" t="s">
        <v>5</v>
      </c>
      <c r="D505" s="4" t="s">
        <v>15</v>
      </c>
      <c r="E505" s="4" t="s">
        <v>9</v>
      </c>
      <c r="F505" s="5">
        <v>201.34</v>
      </c>
      <c r="H505" s="16"/>
    </row>
    <row r="506" spans="2:8" ht="19.95" customHeight="1" x14ac:dyDescent="0.3">
      <c r="B506" s="9">
        <v>44773</v>
      </c>
      <c r="C506" s="4" t="s">
        <v>5</v>
      </c>
      <c r="D506" s="4" t="s">
        <v>14</v>
      </c>
      <c r="E506" s="4" t="s">
        <v>9</v>
      </c>
      <c r="F506" s="5">
        <v>63.4</v>
      </c>
      <c r="H506" s="16"/>
    </row>
    <row r="507" spans="2:8" ht="19.95" customHeight="1" x14ac:dyDescent="0.3">
      <c r="B507" s="9">
        <v>44773</v>
      </c>
      <c r="C507" s="4" t="s">
        <v>5</v>
      </c>
      <c r="D507" s="4" t="s">
        <v>14</v>
      </c>
      <c r="E507" s="4" t="s">
        <v>9</v>
      </c>
      <c r="F507" s="5">
        <v>1309.54</v>
      </c>
      <c r="H507" s="16"/>
    </row>
    <row r="508" spans="2:8" ht="19.95" customHeight="1" x14ac:dyDescent="0.3">
      <c r="B508" s="9">
        <v>44789</v>
      </c>
      <c r="C508" s="4" t="s">
        <v>5</v>
      </c>
      <c r="D508" s="4" t="s">
        <v>14</v>
      </c>
      <c r="E508" s="4" t="s">
        <v>9</v>
      </c>
      <c r="F508" s="5">
        <v>171.99</v>
      </c>
      <c r="H508" s="16"/>
    </row>
    <row r="509" spans="2:8" ht="19.95" customHeight="1" x14ac:dyDescent="0.3">
      <c r="B509" s="9">
        <v>44789</v>
      </c>
      <c r="C509" s="4" t="s">
        <v>5</v>
      </c>
      <c r="D509" s="4" t="s">
        <v>13</v>
      </c>
      <c r="E509" s="4" t="s">
        <v>9</v>
      </c>
      <c r="F509" s="5">
        <v>0</v>
      </c>
      <c r="H509" s="16"/>
    </row>
    <row r="510" spans="2:8" ht="19.95" customHeight="1" x14ac:dyDescent="0.3">
      <c r="B510" s="9">
        <v>44789</v>
      </c>
      <c r="C510" s="4" t="s">
        <v>5</v>
      </c>
      <c r="D510" s="4" t="s">
        <v>14</v>
      </c>
      <c r="E510" s="4" t="s">
        <v>9</v>
      </c>
      <c r="F510" s="5">
        <v>3876.08</v>
      </c>
      <c r="H510" s="16"/>
    </row>
    <row r="511" spans="2:8" ht="19.95" customHeight="1" x14ac:dyDescent="0.3">
      <c r="B511" s="9">
        <v>44803</v>
      </c>
      <c r="C511" s="4" t="s">
        <v>5</v>
      </c>
      <c r="D511" s="4" t="s">
        <v>14</v>
      </c>
      <c r="E511" s="4" t="s">
        <v>9</v>
      </c>
      <c r="F511" s="5">
        <v>676.79</v>
      </c>
      <c r="H511" s="16"/>
    </row>
    <row r="512" spans="2:8" ht="19.95" customHeight="1" x14ac:dyDescent="0.3">
      <c r="B512" s="9">
        <v>44804</v>
      </c>
      <c r="C512" s="4" t="s">
        <v>5</v>
      </c>
      <c r="D512" s="4" t="s">
        <v>14</v>
      </c>
      <c r="E512" s="4" t="s">
        <v>8</v>
      </c>
      <c r="F512" s="5">
        <v>4405.13</v>
      </c>
      <c r="H512" s="16"/>
    </row>
    <row r="513" spans="2:8" ht="19.95" customHeight="1" x14ac:dyDescent="0.3">
      <c r="B513" s="9">
        <v>44804</v>
      </c>
      <c r="C513" s="4" t="s">
        <v>5</v>
      </c>
      <c r="D513" s="4" t="s">
        <v>14</v>
      </c>
      <c r="E513" s="4" t="s">
        <v>8</v>
      </c>
      <c r="F513" s="5">
        <v>3335.35</v>
      </c>
      <c r="H513" s="16"/>
    </row>
    <row r="514" spans="2:8" ht="19.95" customHeight="1" x14ac:dyDescent="0.3">
      <c r="B514" s="9">
        <v>44804</v>
      </c>
      <c r="C514" s="4" t="s">
        <v>5</v>
      </c>
      <c r="D514" s="4" t="s">
        <v>14</v>
      </c>
      <c r="E514" s="4" t="s">
        <v>8</v>
      </c>
      <c r="F514" s="5">
        <v>120.03</v>
      </c>
      <c r="H514" s="16"/>
    </row>
    <row r="515" spans="2:8" ht="19.95" customHeight="1" x14ac:dyDescent="0.3">
      <c r="B515" s="9">
        <v>44804</v>
      </c>
      <c r="C515" s="4" t="s">
        <v>5</v>
      </c>
      <c r="D515" s="4" t="s">
        <v>16</v>
      </c>
      <c r="E515" s="4" t="s">
        <v>9</v>
      </c>
      <c r="F515" s="5">
        <v>176.57</v>
      </c>
      <c r="H515" s="16"/>
    </row>
    <row r="516" spans="2:8" ht="19.95" customHeight="1" x14ac:dyDescent="0.3">
      <c r="B516" s="9">
        <v>44804</v>
      </c>
      <c r="C516" s="4" t="s">
        <v>5</v>
      </c>
      <c r="D516" s="4" t="s">
        <v>16</v>
      </c>
      <c r="E516" s="4" t="s">
        <v>9</v>
      </c>
      <c r="F516" s="5">
        <v>782.55</v>
      </c>
      <c r="H516" s="16"/>
    </row>
    <row r="517" spans="2:8" ht="19.95" customHeight="1" x14ac:dyDescent="0.3">
      <c r="B517" s="9">
        <v>44804</v>
      </c>
      <c r="C517" s="4" t="s">
        <v>5</v>
      </c>
      <c r="D517" s="4" t="s">
        <v>14</v>
      </c>
      <c r="E517" s="4" t="s">
        <v>9</v>
      </c>
      <c r="F517" s="5">
        <v>86.01</v>
      </c>
      <c r="H517" s="16"/>
    </row>
    <row r="518" spans="2:8" ht="19.95" customHeight="1" x14ac:dyDescent="0.3">
      <c r="B518" s="9">
        <v>44804</v>
      </c>
      <c r="C518" s="4" t="s">
        <v>5</v>
      </c>
      <c r="D518" s="4" t="s">
        <v>16</v>
      </c>
      <c r="E518" s="4" t="s">
        <v>11</v>
      </c>
      <c r="F518" s="5">
        <v>2147.1999999999998</v>
      </c>
      <c r="H518" s="16"/>
    </row>
    <row r="519" spans="2:8" ht="19.95" customHeight="1" x14ac:dyDescent="0.3">
      <c r="B519" s="9">
        <v>44804</v>
      </c>
      <c r="C519" s="4" t="s">
        <v>5</v>
      </c>
      <c r="D519" s="4" t="s">
        <v>16</v>
      </c>
      <c r="E519" s="4" t="s">
        <v>11</v>
      </c>
      <c r="F519" s="5">
        <v>442.2</v>
      </c>
      <c r="H519" s="16"/>
    </row>
    <row r="520" spans="2:8" ht="19.95" customHeight="1" x14ac:dyDescent="0.3">
      <c r="B520" s="9">
        <v>44804</v>
      </c>
      <c r="C520" s="4" t="s">
        <v>5</v>
      </c>
      <c r="D520" s="4" t="s">
        <v>13</v>
      </c>
      <c r="E520" s="4" t="s">
        <v>10</v>
      </c>
      <c r="F520" s="5">
        <v>206.34</v>
      </c>
      <c r="H520" s="16"/>
    </row>
    <row r="521" spans="2:8" ht="19.95" customHeight="1" x14ac:dyDescent="0.3">
      <c r="B521" s="9">
        <v>44804</v>
      </c>
      <c r="C521" s="4" t="s">
        <v>5</v>
      </c>
      <c r="D521" s="4" t="s">
        <v>14</v>
      </c>
      <c r="E521" s="4" t="s">
        <v>10</v>
      </c>
      <c r="F521" s="5">
        <v>2600</v>
      </c>
      <c r="H521" s="16"/>
    </row>
    <row r="522" spans="2:8" ht="19.95" customHeight="1" x14ac:dyDescent="0.3">
      <c r="B522" s="9">
        <v>44804</v>
      </c>
      <c r="C522" s="4" t="s">
        <v>5</v>
      </c>
      <c r="D522" s="4" t="s">
        <v>14</v>
      </c>
      <c r="E522" s="4" t="s">
        <v>9</v>
      </c>
      <c r="F522" s="5">
        <v>1144.3499999999999</v>
      </c>
      <c r="H522" s="16"/>
    </row>
    <row r="523" spans="2:8" ht="19.95" customHeight="1" x14ac:dyDescent="0.3">
      <c r="B523" s="9">
        <v>44804</v>
      </c>
      <c r="C523" s="4" t="s">
        <v>5</v>
      </c>
      <c r="D523" s="4" t="s">
        <v>13</v>
      </c>
      <c r="E523" s="4" t="s">
        <v>9</v>
      </c>
      <c r="F523" s="5">
        <v>88.72</v>
      </c>
      <c r="H523" s="16"/>
    </row>
    <row r="524" spans="2:8" ht="19.95" customHeight="1" x14ac:dyDescent="0.3">
      <c r="B524" s="9">
        <v>44804</v>
      </c>
      <c r="C524" s="4" t="s">
        <v>5</v>
      </c>
      <c r="D524" s="4" t="s">
        <v>15</v>
      </c>
      <c r="E524" s="4" t="s">
        <v>9</v>
      </c>
      <c r="F524" s="5">
        <v>1050.1500000000001</v>
      </c>
      <c r="H524" s="16"/>
    </row>
    <row r="525" spans="2:8" ht="19.95" customHeight="1" x14ac:dyDescent="0.3">
      <c r="B525" s="9">
        <v>44804</v>
      </c>
      <c r="C525" s="4" t="s">
        <v>5</v>
      </c>
      <c r="D525" s="4" t="s">
        <v>16</v>
      </c>
      <c r="E525" s="4" t="s">
        <v>9</v>
      </c>
      <c r="F525" s="5">
        <v>1314.46</v>
      </c>
      <c r="H525" s="16"/>
    </row>
    <row r="526" spans="2:8" ht="19.95" customHeight="1" x14ac:dyDescent="0.3">
      <c r="B526" s="9">
        <v>44813</v>
      </c>
      <c r="C526" s="4" t="s">
        <v>5</v>
      </c>
      <c r="D526" s="4" t="s">
        <v>15</v>
      </c>
      <c r="E526" s="4" t="s">
        <v>9</v>
      </c>
      <c r="F526" s="5">
        <v>0</v>
      </c>
      <c r="H526" s="16"/>
    </row>
    <row r="527" spans="2:8" ht="19.95" customHeight="1" x14ac:dyDescent="0.3">
      <c r="B527" s="9">
        <v>44813</v>
      </c>
      <c r="C527" s="4" t="s">
        <v>5</v>
      </c>
      <c r="D527" s="4" t="s">
        <v>14</v>
      </c>
      <c r="E527" s="4" t="s">
        <v>9</v>
      </c>
      <c r="F527" s="5">
        <v>4060.55</v>
      </c>
      <c r="H527" s="16"/>
    </row>
    <row r="528" spans="2:8" ht="19.95" customHeight="1" x14ac:dyDescent="0.3">
      <c r="B528" s="9">
        <v>44818</v>
      </c>
      <c r="C528" s="4" t="s">
        <v>5</v>
      </c>
      <c r="D528" s="4" t="s">
        <v>13</v>
      </c>
      <c r="E528" s="4" t="s">
        <v>9</v>
      </c>
      <c r="F528" s="5">
        <v>4159.57</v>
      </c>
      <c r="H528" s="16"/>
    </row>
    <row r="529" spans="2:8" ht="19.95" customHeight="1" x14ac:dyDescent="0.3">
      <c r="B529" s="9">
        <v>44827</v>
      </c>
      <c r="C529" s="4" t="s">
        <v>5</v>
      </c>
      <c r="D529" s="4" t="s">
        <v>15</v>
      </c>
      <c r="E529" s="4" t="s">
        <v>8</v>
      </c>
      <c r="F529" s="5">
        <v>141.37</v>
      </c>
      <c r="H529" s="16"/>
    </row>
    <row r="530" spans="2:8" ht="19.95" customHeight="1" x14ac:dyDescent="0.3">
      <c r="B530" s="9">
        <v>44827</v>
      </c>
      <c r="C530" s="4" t="s">
        <v>5</v>
      </c>
      <c r="D530" s="4" t="s">
        <v>14</v>
      </c>
      <c r="E530" s="4" t="s">
        <v>9</v>
      </c>
      <c r="F530" s="5">
        <v>1536.3</v>
      </c>
      <c r="H530" s="16"/>
    </row>
    <row r="531" spans="2:8" ht="19.95" customHeight="1" x14ac:dyDescent="0.3">
      <c r="B531" s="9">
        <v>44827</v>
      </c>
      <c r="C531" s="4" t="s">
        <v>5</v>
      </c>
      <c r="D531" s="4" t="s">
        <v>13</v>
      </c>
      <c r="E531" s="4" t="s">
        <v>9</v>
      </c>
      <c r="F531" s="5">
        <v>0</v>
      </c>
      <c r="H531" s="16"/>
    </row>
    <row r="532" spans="2:8" ht="19.95" customHeight="1" x14ac:dyDescent="0.3">
      <c r="B532" s="9">
        <v>44834</v>
      </c>
      <c r="C532" s="4" t="s">
        <v>5</v>
      </c>
      <c r="D532" s="4" t="s">
        <v>15</v>
      </c>
      <c r="E532" s="4" t="s">
        <v>8</v>
      </c>
      <c r="F532" s="5">
        <v>8307.5300000000007</v>
      </c>
      <c r="H532" s="16"/>
    </row>
    <row r="533" spans="2:8" ht="19.95" customHeight="1" x14ac:dyDescent="0.3">
      <c r="B533" s="9">
        <v>44834</v>
      </c>
      <c r="C533" s="4" t="s">
        <v>5</v>
      </c>
      <c r="D533" s="4" t="s">
        <v>15</v>
      </c>
      <c r="E533" s="4" t="s">
        <v>8</v>
      </c>
      <c r="F533" s="5">
        <v>1915.3</v>
      </c>
      <c r="H533" s="16"/>
    </row>
    <row r="534" spans="2:8" ht="19.95" customHeight="1" x14ac:dyDescent="0.3">
      <c r="B534" s="9">
        <v>44834</v>
      </c>
      <c r="C534" s="4" t="s">
        <v>5</v>
      </c>
      <c r="D534" s="4" t="s">
        <v>15</v>
      </c>
      <c r="E534" s="4" t="s">
        <v>8</v>
      </c>
      <c r="F534" s="5">
        <v>15.21</v>
      </c>
      <c r="H534" s="16"/>
    </row>
    <row r="535" spans="2:8" ht="19.95" customHeight="1" x14ac:dyDescent="0.3">
      <c r="B535" s="9">
        <v>44834</v>
      </c>
      <c r="C535" s="4" t="s">
        <v>5</v>
      </c>
      <c r="D535" s="4" t="s">
        <v>14</v>
      </c>
      <c r="E535" s="4" t="s">
        <v>9</v>
      </c>
      <c r="F535" s="5">
        <v>1</v>
      </c>
      <c r="H535" s="16"/>
    </row>
    <row r="536" spans="2:8" ht="19.95" customHeight="1" x14ac:dyDescent="0.3">
      <c r="B536" s="9">
        <v>44834</v>
      </c>
      <c r="C536" s="4" t="s">
        <v>5</v>
      </c>
      <c r="D536" s="4" t="s">
        <v>15</v>
      </c>
      <c r="E536" s="4" t="s">
        <v>9</v>
      </c>
      <c r="F536" s="5">
        <v>1.25</v>
      </c>
      <c r="H536" s="16"/>
    </row>
    <row r="537" spans="2:8" ht="19.95" customHeight="1" x14ac:dyDescent="0.3">
      <c r="B537" s="9">
        <v>44834</v>
      </c>
      <c r="C537" s="4" t="s">
        <v>5</v>
      </c>
      <c r="D537" s="4" t="s">
        <v>15</v>
      </c>
      <c r="E537" s="4" t="s">
        <v>9</v>
      </c>
      <c r="F537" s="5">
        <v>29.64</v>
      </c>
      <c r="H537" s="16"/>
    </row>
    <row r="538" spans="2:8" ht="19.95" customHeight="1" x14ac:dyDescent="0.3">
      <c r="B538" s="9">
        <v>44834</v>
      </c>
      <c r="C538" s="4" t="s">
        <v>5</v>
      </c>
      <c r="D538" s="4" t="s">
        <v>14</v>
      </c>
      <c r="E538" s="4" t="s">
        <v>9</v>
      </c>
      <c r="F538" s="5">
        <v>20.5</v>
      </c>
      <c r="H538" s="16"/>
    </row>
    <row r="539" spans="2:8" ht="19.95" customHeight="1" x14ac:dyDescent="0.3">
      <c r="B539" s="9">
        <v>44834</v>
      </c>
      <c r="C539" s="4" t="s">
        <v>5</v>
      </c>
      <c r="D539" s="4" t="s">
        <v>14</v>
      </c>
      <c r="E539" s="4" t="s">
        <v>9</v>
      </c>
      <c r="F539" s="5">
        <v>308.20999999999998</v>
      </c>
      <c r="H539" s="16"/>
    </row>
    <row r="540" spans="2:8" ht="19.95" customHeight="1" x14ac:dyDescent="0.3">
      <c r="B540" s="9">
        <v>44834</v>
      </c>
      <c r="C540" s="4" t="s">
        <v>5</v>
      </c>
      <c r="D540" s="4" t="s">
        <v>14</v>
      </c>
      <c r="E540" s="4" t="s">
        <v>9</v>
      </c>
      <c r="F540" s="5">
        <v>308.20999999999998</v>
      </c>
      <c r="H540" s="16"/>
    </row>
    <row r="541" spans="2:8" ht="19.95" customHeight="1" x14ac:dyDescent="0.3">
      <c r="B541" s="9">
        <v>44834</v>
      </c>
      <c r="C541" s="4" t="s">
        <v>5</v>
      </c>
      <c r="D541" s="4" t="s">
        <v>13</v>
      </c>
      <c r="E541" s="4" t="s">
        <v>9</v>
      </c>
      <c r="F541" s="5">
        <v>410.95</v>
      </c>
      <c r="H541" s="16"/>
    </row>
    <row r="542" spans="2:8" ht="19.95" customHeight="1" x14ac:dyDescent="0.3">
      <c r="B542" s="9">
        <v>44834</v>
      </c>
      <c r="C542" s="4" t="s">
        <v>5</v>
      </c>
      <c r="D542" s="4" t="s">
        <v>15</v>
      </c>
      <c r="E542" s="4" t="s">
        <v>9</v>
      </c>
      <c r="F542" s="5">
        <v>111.44</v>
      </c>
      <c r="H542" s="16"/>
    </row>
    <row r="543" spans="2:8" ht="19.95" customHeight="1" x14ac:dyDescent="0.3">
      <c r="B543" s="9">
        <v>44834</v>
      </c>
      <c r="C543" s="4" t="s">
        <v>5</v>
      </c>
      <c r="D543" s="4" t="s">
        <v>16</v>
      </c>
      <c r="E543" s="4" t="s">
        <v>9</v>
      </c>
      <c r="F543" s="5">
        <v>139.85</v>
      </c>
      <c r="H543" s="16"/>
    </row>
    <row r="544" spans="2:8" ht="19.95" customHeight="1" x14ac:dyDescent="0.3">
      <c r="B544" s="9">
        <v>44834</v>
      </c>
      <c r="C544" s="4" t="s">
        <v>5</v>
      </c>
      <c r="D544" s="4" t="s">
        <v>13</v>
      </c>
      <c r="E544" s="4" t="s">
        <v>9</v>
      </c>
      <c r="F544" s="5">
        <v>-5.17</v>
      </c>
      <c r="H544" s="16"/>
    </row>
    <row r="545" spans="2:8" ht="19.95" customHeight="1" x14ac:dyDescent="0.3">
      <c r="B545" s="9">
        <v>44834</v>
      </c>
      <c r="C545" s="4" t="s">
        <v>5</v>
      </c>
      <c r="D545" s="4" t="s">
        <v>13</v>
      </c>
      <c r="E545" s="4" t="s">
        <v>9</v>
      </c>
      <c r="F545" s="5">
        <v>5.17</v>
      </c>
      <c r="H545" s="16"/>
    </row>
    <row r="546" spans="2:8" ht="19.95" customHeight="1" x14ac:dyDescent="0.3">
      <c r="B546" s="9">
        <v>44834</v>
      </c>
      <c r="C546" s="4" t="s">
        <v>5</v>
      </c>
      <c r="D546" s="4" t="s">
        <v>15</v>
      </c>
      <c r="E546" s="4" t="s">
        <v>9</v>
      </c>
      <c r="F546" s="5">
        <v>54.96</v>
      </c>
      <c r="H546" s="16"/>
    </row>
    <row r="547" spans="2:8" ht="19.95" customHeight="1" x14ac:dyDescent="0.3">
      <c r="B547" s="9">
        <v>44834</v>
      </c>
      <c r="C547" s="4" t="s">
        <v>5</v>
      </c>
      <c r="D547" s="4" t="s">
        <v>13</v>
      </c>
      <c r="E547" s="4" t="s">
        <v>9</v>
      </c>
      <c r="F547" s="5">
        <v>112.3</v>
      </c>
      <c r="H547" s="16"/>
    </row>
    <row r="548" spans="2:8" ht="19.95" customHeight="1" x14ac:dyDescent="0.3">
      <c r="B548" s="9">
        <v>44834</v>
      </c>
      <c r="C548" s="4" t="s">
        <v>5</v>
      </c>
      <c r="D548" s="4" t="s">
        <v>15</v>
      </c>
      <c r="E548" s="4" t="s">
        <v>9</v>
      </c>
      <c r="F548" s="5">
        <v>1</v>
      </c>
      <c r="H548" s="16"/>
    </row>
    <row r="549" spans="2:8" ht="19.95" customHeight="1" x14ac:dyDescent="0.3">
      <c r="B549" s="9">
        <v>44834</v>
      </c>
      <c r="C549" s="4" t="s">
        <v>5</v>
      </c>
      <c r="D549" s="4" t="s">
        <v>15</v>
      </c>
      <c r="E549" s="4" t="s">
        <v>9</v>
      </c>
      <c r="F549" s="5">
        <v>130.41</v>
      </c>
      <c r="H549" s="16"/>
    </row>
    <row r="550" spans="2:8" ht="19.95" customHeight="1" x14ac:dyDescent="0.3">
      <c r="B550" s="9">
        <v>44834</v>
      </c>
      <c r="C550" s="4" t="s">
        <v>5</v>
      </c>
      <c r="D550" s="4" t="s">
        <v>14</v>
      </c>
      <c r="E550" s="4" t="s">
        <v>9</v>
      </c>
      <c r="F550" s="5">
        <v>-111.44</v>
      </c>
      <c r="H550" s="16"/>
    </row>
    <row r="551" spans="2:8" ht="19.95" customHeight="1" x14ac:dyDescent="0.3">
      <c r="B551" s="9">
        <v>44834</v>
      </c>
      <c r="C551" s="4" t="s">
        <v>5</v>
      </c>
      <c r="D551" s="4" t="s">
        <v>16</v>
      </c>
      <c r="E551" s="4" t="s">
        <v>9</v>
      </c>
      <c r="F551" s="5">
        <v>-410.95</v>
      </c>
      <c r="H551" s="16"/>
    </row>
    <row r="552" spans="2:8" ht="19.95" customHeight="1" x14ac:dyDescent="0.3">
      <c r="B552" s="9">
        <v>44834</v>
      </c>
      <c r="C552" s="4" t="s">
        <v>5</v>
      </c>
      <c r="D552" s="4" t="s">
        <v>16</v>
      </c>
      <c r="E552" s="4" t="s">
        <v>9</v>
      </c>
      <c r="F552" s="5">
        <v>1225.32</v>
      </c>
      <c r="H552" s="16"/>
    </row>
    <row r="553" spans="2:8" ht="19.95" customHeight="1" x14ac:dyDescent="0.3">
      <c r="B553" s="9">
        <v>44834</v>
      </c>
      <c r="C553" s="4" t="s">
        <v>5</v>
      </c>
      <c r="D553" s="4" t="s">
        <v>15</v>
      </c>
      <c r="E553" s="4" t="s">
        <v>9</v>
      </c>
      <c r="F553" s="5">
        <v>2690.02</v>
      </c>
      <c r="H553" s="16"/>
    </row>
    <row r="554" spans="2:8" ht="19.95" customHeight="1" x14ac:dyDescent="0.3">
      <c r="B554" s="9">
        <v>44834</v>
      </c>
      <c r="C554" s="4" t="s">
        <v>5</v>
      </c>
      <c r="D554" s="4" t="s">
        <v>14</v>
      </c>
      <c r="E554" s="4" t="s">
        <v>11</v>
      </c>
      <c r="F554" s="5">
        <v>10</v>
      </c>
      <c r="H554" s="16"/>
    </row>
    <row r="555" spans="2:8" ht="19.95" customHeight="1" x14ac:dyDescent="0.3">
      <c r="B555" s="9">
        <v>44834</v>
      </c>
      <c r="C555" s="4" t="s">
        <v>5</v>
      </c>
      <c r="D555" s="4" t="s">
        <v>15</v>
      </c>
      <c r="E555" s="4" t="s">
        <v>11</v>
      </c>
      <c r="F555" s="5">
        <v>-10</v>
      </c>
      <c r="H555" s="16"/>
    </row>
    <row r="556" spans="2:8" ht="19.95" customHeight="1" x14ac:dyDescent="0.3">
      <c r="B556" s="9">
        <v>44834</v>
      </c>
      <c r="C556" s="4" t="s">
        <v>5</v>
      </c>
      <c r="D556" s="4" t="s">
        <v>14</v>
      </c>
      <c r="E556" s="4" t="s">
        <v>11</v>
      </c>
      <c r="F556" s="5">
        <v>-10</v>
      </c>
      <c r="H556" s="16"/>
    </row>
    <row r="557" spans="2:8" ht="19.95" customHeight="1" x14ac:dyDescent="0.3">
      <c r="B557" s="9">
        <v>44834</v>
      </c>
      <c r="C557" s="4" t="s">
        <v>5</v>
      </c>
      <c r="D557" s="4" t="s">
        <v>13</v>
      </c>
      <c r="E557" s="4" t="s">
        <v>11</v>
      </c>
      <c r="F557" s="5">
        <v>10</v>
      </c>
      <c r="H557" s="16"/>
    </row>
    <row r="558" spans="2:8" ht="19.95" customHeight="1" x14ac:dyDescent="0.3">
      <c r="B558" s="9">
        <v>44834</v>
      </c>
      <c r="C558" s="4" t="s">
        <v>5</v>
      </c>
      <c r="D558" s="4" t="s">
        <v>14</v>
      </c>
      <c r="E558" s="4" t="s">
        <v>11</v>
      </c>
      <c r="F558" s="5">
        <v>2680.14</v>
      </c>
      <c r="H558" s="16"/>
    </row>
    <row r="559" spans="2:8" ht="19.95" customHeight="1" x14ac:dyDescent="0.3">
      <c r="B559" s="9">
        <v>44834</v>
      </c>
      <c r="C559" s="4" t="s">
        <v>5</v>
      </c>
      <c r="D559" s="4" t="s">
        <v>13</v>
      </c>
      <c r="E559" s="4" t="s">
        <v>11</v>
      </c>
      <c r="F559" s="5">
        <v>5772.99</v>
      </c>
      <c r="H559" s="16"/>
    </row>
    <row r="560" spans="2:8" ht="19.95" customHeight="1" x14ac:dyDescent="0.3">
      <c r="B560" s="9">
        <v>44834</v>
      </c>
      <c r="C560" s="4" t="s">
        <v>5</v>
      </c>
      <c r="D560" s="4" t="s">
        <v>16</v>
      </c>
      <c r="E560" s="4" t="s">
        <v>10</v>
      </c>
      <c r="F560" s="5">
        <v>5161.87</v>
      </c>
      <c r="H560" s="16"/>
    </row>
    <row r="561" spans="2:8" ht="19.95" customHeight="1" x14ac:dyDescent="0.3">
      <c r="B561" s="9">
        <v>44834</v>
      </c>
      <c r="C561" s="4" t="s">
        <v>5</v>
      </c>
      <c r="D561" s="4" t="s">
        <v>16</v>
      </c>
      <c r="E561" s="4" t="s">
        <v>10</v>
      </c>
      <c r="F561" s="5">
        <v>20.9</v>
      </c>
      <c r="H561" s="16"/>
    </row>
    <row r="562" spans="2:8" ht="19.95" customHeight="1" x14ac:dyDescent="0.3">
      <c r="B562" s="9">
        <v>44834</v>
      </c>
      <c r="C562" s="4" t="s">
        <v>5</v>
      </c>
      <c r="D562" s="4" t="s">
        <v>16</v>
      </c>
      <c r="E562" s="4" t="s">
        <v>10</v>
      </c>
      <c r="F562" s="5">
        <v>4983.38</v>
      </c>
      <c r="H562" s="16"/>
    </row>
    <row r="563" spans="2:8" ht="19.95" customHeight="1" x14ac:dyDescent="0.3">
      <c r="B563" s="9">
        <v>44834</v>
      </c>
      <c r="C563" s="4" t="s">
        <v>5</v>
      </c>
      <c r="D563" s="4" t="s">
        <v>13</v>
      </c>
      <c r="E563" s="4" t="s">
        <v>10</v>
      </c>
      <c r="F563" s="5">
        <v>-20.9</v>
      </c>
      <c r="H563" s="16"/>
    </row>
    <row r="564" spans="2:8" ht="19.95" customHeight="1" x14ac:dyDescent="0.3">
      <c r="B564" s="9">
        <v>44834</v>
      </c>
      <c r="C564" s="4" t="s">
        <v>5</v>
      </c>
      <c r="D564" s="4" t="s">
        <v>15</v>
      </c>
      <c r="E564" s="4" t="s">
        <v>10</v>
      </c>
      <c r="F564" s="5">
        <v>1330.41</v>
      </c>
      <c r="H564" s="16"/>
    </row>
    <row r="565" spans="2:8" ht="19.95" customHeight="1" x14ac:dyDescent="0.3">
      <c r="B565" s="9">
        <v>44834</v>
      </c>
      <c r="C565" s="4" t="s">
        <v>5</v>
      </c>
      <c r="D565" s="4" t="s">
        <v>15</v>
      </c>
      <c r="E565" s="4" t="s">
        <v>10</v>
      </c>
      <c r="F565" s="5">
        <v>59.88</v>
      </c>
      <c r="H565" s="16"/>
    </row>
    <row r="566" spans="2:8" ht="19.95" customHeight="1" x14ac:dyDescent="0.3">
      <c r="B566" s="9">
        <v>44834</v>
      </c>
      <c r="C566" s="4" t="s">
        <v>5</v>
      </c>
      <c r="D566" s="4" t="s">
        <v>13</v>
      </c>
      <c r="E566" s="4" t="s">
        <v>9</v>
      </c>
      <c r="F566" s="5">
        <v>84.64</v>
      </c>
      <c r="H566" s="16"/>
    </row>
    <row r="567" spans="2:8" ht="19.95" customHeight="1" x14ac:dyDescent="0.3">
      <c r="B567" s="9">
        <v>44834</v>
      </c>
      <c r="C567" s="4" t="s">
        <v>5</v>
      </c>
      <c r="D567" s="4" t="s">
        <v>13</v>
      </c>
      <c r="E567" s="4" t="s">
        <v>9</v>
      </c>
      <c r="F567" s="5">
        <v>43.61</v>
      </c>
      <c r="H567" s="16"/>
    </row>
    <row r="568" spans="2:8" ht="19.95" customHeight="1" x14ac:dyDescent="0.3">
      <c r="B568" s="9">
        <v>44834</v>
      </c>
      <c r="C568" s="4" t="s">
        <v>5</v>
      </c>
      <c r="D568" s="4" t="s">
        <v>15</v>
      </c>
      <c r="E568" s="4" t="s">
        <v>9</v>
      </c>
      <c r="F568" s="5">
        <v>43.6</v>
      </c>
      <c r="H568" s="16"/>
    </row>
    <row r="569" spans="2:8" ht="19.95" customHeight="1" x14ac:dyDescent="0.3">
      <c r="B569" s="9">
        <v>44834</v>
      </c>
      <c r="C569" s="4" t="s">
        <v>5</v>
      </c>
      <c r="D569" s="4" t="s">
        <v>13</v>
      </c>
      <c r="E569" s="4" t="s">
        <v>9</v>
      </c>
      <c r="F569" s="5">
        <v>100.04</v>
      </c>
      <c r="H569" s="16"/>
    </row>
    <row r="570" spans="2:8" ht="19.95" customHeight="1" x14ac:dyDescent="0.3">
      <c r="B570" s="9">
        <v>44834</v>
      </c>
      <c r="C570" s="4" t="s">
        <v>5</v>
      </c>
      <c r="D570" s="4" t="s">
        <v>15</v>
      </c>
      <c r="E570" s="4" t="s">
        <v>9</v>
      </c>
      <c r="F570" s="5">
        <v>225.44</v>
      </c>
      <c r="H570" s="16"/>
    </row>
    <row r="571" spans="2:8" ht="19.95" customHeight="1" x14ac:dyDescent="0.3">
      <c r="B571" s="9">
        <v>44834</v>
      </c>
      <c r="C571" s="4" t="s">
        <v>5</v>
      </c>
      <c r="D571" s="4" t="s">
        <v>15</v>
      </c>
      <c r="E571" s="4" t="s">
        <v>9</v>
      </c>
      <c r="F571" s="5">
        <v>332.65</v>
      </c>
      <c r="H571" s="16"/>
    </row>
    <row r="572" spans="2:8" ht="19.95" customHeight="1" x14ac:dyDescent="0.3">
      <c r="B572" s="9">
        <v>44834</v>
      </c>
      <c r="C572" s="4" t="s">
        <v>5</v>
      </c>
      <c r="D572" s="4" t="s">
        <v>14</v>
      </c>
      <c r="E572" s="4" t="s">
        <v>9</v>
      </c>
      <c r="F572" s="5">
        <v>43.65</v>
      </c>
      <c r="H572" s="16"/>
    </row>
    <row r="573" spans="2:8" ht="19.95" customHeight="1" x14ac:dyDescent="0.3">
      <c r="B573" s="9">
        <v>44834</v>
      </c>
      <c r="C573" s="4" t="s">
        <v>5</v>
      </c>
      <c r="D573" s="4" t="s">
        <v>16</v>
      </c>
      <c r="E573" s="4" t="s">
        <v>9</v>
      </c>
      <c r="F573" s="5">
        <v>37.49</v>
      </c>
      <c r="H573" s="16"/>
    </row>
    <row r="574" spans="2:8" ht="19.95" customHeight="1" x14ac:dyDescent="0.3">
      <c r="B574" s="9">
        <v>44834</v>
      </c>
      <c r="C574" s="4" t="s">
        <v>5</v>
      </c>
      <c r="D574" s="4" t="s">
        <v>16</v>
      </c>
      <c r="E574" s="4" t="s">
        <v>9</v>
      </c>
      <c r="F574" s="5">
        <v>1033.58</v>
      </c>
      <c r="H574" s="16"/>
    </row>
    <row r="575" spans="2:8" ht="19.95" customHeight="1" x14ac:dyDescent="0.3">
      <c r="B575" s="9">
        <v>44834</v>
      </c>
      <c r="C575" s="4" t="s">
        <v>5</v>
      </c>
      <c r="D575" s="4" t="s">
        <v>15</v>
      </c>
      <c r="E575" s="4" t="s">
        <v>9</v>
      </c>
      <c r="F575" s="5">
        <v>160.01</v>
      </c>
      <c r="H575" s="16"/>
    </row>
    <row r="576" spans="2:8" ht="19.95" customHeight="1" x14ac:dyDescent="0.3">
      <c r="B576" s="9">
        <v>44834</v>
      </c>
      <c r="C576" s="4" t="s">
        <v>5</v>
      </c>
      <c r="D576" s="4" t="s">
        <v>14</v>
      </c>
      <c r="E576" s="4" t="s">
        <v>9</v>
      </c>
      <c r="F576" s="5">
        <v>693.5</v>
      </c>
      <c r="H576" s="16"/>
    </row>
    <row r="577" spans="2:8" ht="19.95" customHeight="1" x14ac:dyDescent="0.3">
      <c r="B577" s="9">
        <v>44834</v>
      </c>
      <c r="C577" s="4" t="s">
        <v>5</v>
      </c>
      <c r="D577" s="4" t="s">
        <v>14</v>
      </c>
      <c r="E577" s="4" t="s">
        <v>9</v>
      </c>
      <c r="F577" s="5">
        <v>685.83</v>
      </c>
      <c r="H577" s="16"/>
    </row>
    <row r="578" spans="2:8" ht="19.95" customHeight="1" x14ac:dyDescent="0.3">
      <c r="B578" s="9">
        <v>44834</v>
      </c>
      <c r="C578" s="4" t="s">
        <v>5</v>
      </c>
      <c r="D578" s="4" t="s">
        <v>13</v>
      </c>
      <c r="E578" s="4" t="s">
        <v>9</v>
      </c>
      <c r="F578" s="5">
        <v>561.1</v>
      </c>
      <c r="H578" s="16"/>
    </row>
    <row r="579" spans="2:8" ht="19.95" customHeight="1" x14ac:dyDescent="0.3">
      <c r="B579" s="9">
        <v>44834</v>
      </c>
      <c r="C579" s="4" t="s">
        <v>5</v>
      </c>
      <c r="D579" s="4" t="s">
        <v>14</v>
      </c>
      <c r="E579" s="4" t="s">
        <v>9</v>
      </c>
      <c r="F579" s="5">
        <v>-189.98</v>
      </c>
      <c r="H579" s="16"/>
    </row>
    <row r="580" spans="2:8" ht="19.95" customHeight="1" x14ac:dyDescent="0.3">
      <c r="B580" s="9">
        <v>44834</v>
      </c>
      <c r="C580" s="4" t="s">
        <v>5</v>
      </c>
      <c r="D580" s="4" t="s">
        <v>15</v>
      </c>
      <c r="E580" s="4" t="s">
        <v>9</v>
      </c>
      <c r="F580" s="5">
        <v>189.98</v>
      </c>
      <c r="H580" s="16"/>
    </row>
    <row r="581" spans="2:8" ht="19.95" customHeight="1" x14ac:dyDescent="0.3">
      <c r="B581" s="9">
        <v>44834</v>
      </c>
      <c r="C581" s="4" t="s">
        <v>5</v>
      </c>
      <c r="D581" s="4" t="s">
        <v>15</v>
      </c>
      <c r="E581" s="4" t="s">
        <v>9</v>
      </c>
      <c r="F581" s="5">
        <v>356.4</v>
      </c>
      <c r="H581" s="16"/>
    </row>
    <row r="582" spans="2:8" ht="19.95" customHeight="1" x14ac:dyDescent="0.3">
      <c r="B582" s="9">
        <v>44834</v>
      </c>
      <c r="C582" s="4" t="s">
        <v>5</v>
      </c>
      <c r="D582" s="4" t="s">
        <v>16</v>
      </c>
      <c r="E582" s="4" t="s">
        <v>9</v>
      </c>
      <c r="F582" s="5">
        <v>236.52</v>
      </c>
      <c r="H582" s="16"/>
    </row>
    <row r="583" spans="2:8" ht="19.95" customHeight="1" x14ac:dyDescent="0.3">
      <c r="B583" s="9">
        <v>44834</v>
      </c>
      <c r="C583" s="4" t="s">
        <v>5</v>
      </c>
      <c r="D583" s="4" t="s">
        <v>15</v>
      </c>
      <c r="E583" s="4" t="s">
        <v>9</v>
      </c>
      <c r="F583" s="5">
        <v>137.81</v>
      </c>
      <c r="H583" s="16"/>
    </row>
    <row r="584" spans="2:8" ht="19.95" customHeight="1" x14ac:dyDescent="0.3">
      <c r="B584" s="9">
        <v>44834</v>
      </c>
      <c r="C584" s="4" t="s">
        <v>5</v>
      </c>
      <c r="D584" s="4" t="s">
        <v>13</v>
      </c>
      <c r="E584" s="4" t="s">
        <v>9</v>
      </c>
      <c r="F584" s="5">
        <v>127.31</v>
      </c>
      <c r="H584" s="16"/>
    </row>
    <row r="585" spans="2:8" ht="19.95" customHeight="1" x14ac:dyDescent="0.3">
      <c r="B585" s="9">
        <v>44834</v>
      </c>
      <c r="C585" s="4" t="s">
        <v>5</v>
      </c>
      <c r="D585" s="4" t="s">
        <v>15</v>
      </c>
      <c r="E585" s="4" t="s">
        <v>9</v>
      </c>
      <c r="F585" s="5">
        <v>437.94</v>
      </c>
      <c r="H585" s="16"/>
    </row>
    <row r="586" spans="2:8" ht="19.95" customHeight="1" x14ac:dyDescent="0.3">
      <c r="B586" s="9">
        <v>44834</v>
      </c>
      <c r="C586" s="4" t="s">
        <v>5</v>
      </c>
      <c r="D586" s="4" t="s">
        <v>15</v>
      </c>
      <c r="E586" s="4" t="s">
        <v>9</v>
      </c>
      <c r="F586" s="5">
        <v>510</v>
      </c>
      <c r="H586" s="16"/>
    </row>
    <row r="587" spans="2:8" ht="19.95" customHeight="1" x14ac:dyDescent="0.3">
      <c r="B587" s="9">
        <v>44834</v>
      </c>
      <c r="C587" s="4" t="s">
        <v>5</v>
      </c>
      <c r="D587" s="4" t="s">
        <v>13</v>
      </c>
      <c r="E587" s="4" t="s">
        <v>9</v>
      </c>
      <c r="F587" s="5">
        <v>309.10000000000002</v>
      </c>
      <c r="H587" s="16"/>
    </row>
    <row r="588" spans="2:8" ht="19.95" customHeight="1" x14ac:dyDescent="0.3">
      <c r="B588" s="9">
        <v>44834</v>
      </c>
      <c r="C588" s="4" t="s">
        <v>5</v>
      </c>
      <c r="D588" s="4" t="s">
        <v>13</v>
      </c>
      <c r="E588" s="4" t="s">
        <v>9</v>
      </c>
      <c r="F588" s="5">
        <v>25.02</v>
      </c>
      <c r="H588" s="16"/>
    </row>
    <row r="589" spans="2:8" ht="19.95" customHeight="1" x14ac:dyDescent="0.3">
      <c r="B589" s="9">
        <v>44835</v>
      </c>
      <c r="C589" s="4" t="s">
        <v>5</v>
      </c>
      <c r="D589" s="4" t="s">
        <v>14</v>
      </c>
      <c r="E589" s="4" t="s">
        <v>9</v>
      </c>
      <c r="F589" s="5">
        <v>3483.5</v>
      </c>
      <c r="H589" s="16"/>
    </row>
    <row r="590" spans="2:8" ht="19.95" customHeight="1" x14ac:dyDescent="0.3">
      <c r="B590" s="9">
        <v>44841</v>
      </c>
      <c r="C590" s="4" t="s">
        <v>5</v>
      </c>
      <c r="D590" s="4" t="s">
        <v>14</v>
      </c>
      <c r="E590" s="4" t="s">
        <v>9</v>
      </c>
      <c r="F590" s="5">
        <v>14</v>
      </c>
      <c r="H590" s="16"/>
    </row>
    <row r="591" spans="2:8" ht="19.95" customHeight="1" x14ac:dyDescent="0.3">
      <c r="B591" s="9">
        <v>44841</v>
      </c>
      <c r="C591" s="4" t="s">
        <v>5</v>
      </c>
      <c r="D591" s="4" t="s">
        <v>13</v>
      </c>
      <c r="E591" s="4" t="s">
        <v>9</v>
      </c>
      <c r="F591" s="5">
        <v>5350.16</v>
      </c>
      <c r="H591" s="16"/>
    </row>
    <row r="592" spans="2:8" ht="19.95" customHeight="1" x14ac:dyDescent="0.3">
      <c r="B592" s="9">
        <v>44841</v>
      </c>
      <c r="C592" s="4" t="s">
        <v>5</v>
      </c>
      <c r="D592" s="4" t="s">
        <v>14</v>
      </c>
      <c r="E592" s="4" t="s">
        <v>11</v>
      </c>
      <c r="F592" s="5">
        <v>1686.89</v>
      </c>
      <c r="H592" s="16"/>
    </row>
    <row r="593" spans="1:8" ht="19.95" customHeight="1" x14ac:dyDescent="0.3">
      <c r="B593" s="9">
        <v>44848</v>
      </c>
      <c r="C593" s="4" t="s">
        <v>5</v>
      </c>
      <c r="D593" s="4" t="s">
        <v>15</v>
      </c>
      <c r="E593" s="4" t="s">
        <v>11</v>
      </c>
      <c r="F593" s="5">
        <v>-972.19</v>
      </c>
      <c r="H593" s="16"/>
    </row>
    <row r="594" spans="1:8" ht="19.95" customHeight="1" x14ac:dyDescent="0.3">
      <c r="B594" s="9">
        <v>44855</v>
      </c>
      <c r="C594" s="4" t="s">
        <v>5</v>
      </c>
      <c r="D594" s="4" t="s">
        <v>14</v>
      </c>
      <c r="E594" s="4" t="s">
        <v>9</v>
      </c>
      <c r="F594" s="5">
        <v>43.72</v>
      </c>
      <c r="H594" s="16"/>
    </row>
    <row r="595" spans="1:8" ht="19.95" customHeight="1" x14ac:dyDescent="0.3">
      <c r="B595" s="9">
        <v>44855</v>
      </c>
      <c r="C595" s="4" t="s">
        <v>5</v>
      </c>
      <c r="D595" s="4" t="s">
        <v>15</v>
      </c>
      <c r="E595" s="4" t="s">
        <v>11</v>
      </c>
      <c r="F595" s="5">
        <v>0</v>
      </c>
      <c r="H595" s="16"/>
    </row>
    <row r="596" spans="1:8" ht="19.95" customHeight="1" x14ac:dyDescent="0.3">
      <c r="B596" s="9">
        <v>44855</v>
      </c>
      <c r="C596" s="4" t="s">
        <v>5</v>
      </c>
      <c r="D596" s="4" t="s">
        <v>15</v>
      </c>
      <c r="E596" s="4" t="s">
        <v>10</v>
      </c>
      <c r="F596" s="5">
        <v>324</v>
      </c>
      <c r="H596" s="16"/>
    </row>
    <row r="597" spans="1:8" ht="19.95" customHeight="1" x14ac:dyDescent="0.3">
      <c r="B597" s="9">
        <v>44865</v>
      </c>
      <c r="C597" s="4" t="s">
        <v>5</v>
      </c>
      <c r="D597" s="4" t="s">
        <v>14</v>
      </c>
      <c r="E597" s="4" t="s">
        <v>8</v>
      </c>
      <c r="F597" s="5">
        <v>8224.86</v>
      </c>
      <c r="H597" s="16"/>
    </row>
    <row r="598" spans="1:8" ht="19.95" customHeight="1" x14ac:dyDescent="0.3">
      <c r="B598" s="9">
        <v>44865</v>
      </c>
      <c r="C598" s="4" t="s">
        <v>5</v>
      </c>
      <c r="D598" s="4" t="s">
        <v>15</v>
      </c>
      <c r="E598" s="4" t="s">
        <v>8</v>
      </c>
      <c r="F598" s="5">
        <v>532.36</v>
      </c>
      <c r="H598" s="16"/>
    </row>
    <row r="599" spans="1:8" ht="19.95" customHeight="1" x14ac:dyDescent="0.3">
      <c r="B599" s="9">
        <v>44865</v>
      </c>
      <c r="C599" s="4" t="s">
        <v>5</v>
      </c>
      <c r="D599" s="4" t="s">
        <v>15</v>
      </c>
      <c r="E599" s="4" t="s">
        <v>9</v>
      </c>
      <c r="F599" s="5">
        <v>36</v>
      </c>
      <c r="H599" s="16"/>
    </row>
    <row r="600" spans="1:8" ht="19.95" customHeight="1" x14ac:dyDescent="0.3">
      <c r="B600" s="9">
        <v>44865</v>
      </c>
      <c r="C600" s="4" t="s">
        <v>5</v>
      </c>
      <c r="D600" s="4" t="s">
        <v>15</v>
      </c>
      <c r="E600" s="4" t="s">
        <v>9</v>
      </c>
      <c r="F600" s="5">
        <v>1.25</v>
      </c>
      <c r="H600" s="16"/>
    </row>
    <row r="601" spans="1:8" ht="19.95" customHeight="1" x14ac:dyDescent="0.3">
      <c r="B601" s="9">
        <v>44865</v>
      </c>
      <c r="C601" s="4" t="s">
        <v>5</v>
      </c>
      <c r="D601" s="4" t="s">
        <v>16</v>
      </c>
      <c r="E601" s="4" t="s">
        <v>9</v>
      </c>
      <c r="F601" s="5">
        <v>1.5</v>
      </c>
      <c r="H601" s="16"/>
    </row>
    <row r="602" spans="1:8" ht="19.95" customHeight="1" x14ac:dyDescent="0.3">
      <c r="B602" s="9">
        <v>44865</v>
      </c>
      <c r="C602" s="4" t="s">
        <v>5</v>
      </c>
      <c r="D602" s="4" t="s">
        <v>15</v>
      </c>
      <c r="E602" s="4" t="s">
        <v>9</v>
      </c>
      <c r="F602" s="5">
        <v>2.25</v>
      </c>
      <c r="H602" s="16"/>
    </row>
    <row r="603" spans="1:8" ht="19.95" customHeight="1" x14ac:dyDescent="0.3">
      <c r="A603" s="1"/>
      <c r="B603" s="9">
        <v>44865</v>
      </c>
      <c r="C603" s="4" t="s">
        <v>5</v>
      </c>
      <c r="D603" s="4" t="s">
        <v>13</v>
      </c>
      <c r="E603" s="4" t="s">
        <v>9</v>
      </c>
      <c r="F603" s="5">
        <v>2.25</v>
      </c>
      <c r="H603" s="16"/>
    </row>
    <row r="604" spans="1:8" ht="19.95" customHeight="1" x14ac:dyDescent="0.3">
      <c r="A604" s="1"/>
      <c r="B604" s="9">
        <v>44865</v>
      </c>
      <c r="C604" s="4" t="s">
        <v>5</v>
      </c>
      <c r="D604" s="4" t="s">
        <v>15</v>
      </c>
      <c r="E604" s="4" t="s">
        <v>9</v>
      </c>
      <c r="F604" s="5">
        <v>2</v>
      </c>
      <c r="H604" s="16"/>
    </row>
    <row r="605" spans="1:8" ht="19.95" customHeight="1" x14ac:dyDescent="0.3">
      <c r="A605" s="1"/>
      <c r="B605" s="9">
        <v>44865</v>
      </c>
      <c r="C605" s="4" t="s">
        <v>5</v>
      </c>
      <c r="D605" s="4" t="s">
        <v>15</v>
      </c>
      <c r="E605" s="4" t="s">
        <v>9</v>
      </c>
      <c r="F605" s="5">
        <v>113.11</v>
      </c>
      <c r="H605" s="16"/>
    </row>
    <row r="606" spans="1:8" ht="19.95" customHeight="1" x14ac:dyDescent="0.3">
      <c r="A606" s="1"/>
      <c r="B606" s="9">
        <v>44865</v>
      </c>
      <c r="C606" s="4" t="s">
        <v>5</v>
      </c>
      <c r="D606" s="4" t="s">
        <v>13</v>
      </c>
      <c r="E606" s="4" t="s">
        <v>9</v>
      </c>
      <c r="F606" s="5">
        <v>1.75</v>
      </c>
      <c r="H606" s="16"/>
    </row>
    <row r="607" spans="1:8" ht="19.95" customHeight="1" x14ac:dyDescent="0.3">
      <c r="A607" s="1"/>
      <c r="B607" s="9">
        <v>44865</v>
      </c>
      <c r="C607" s="4" t="s">
        <v>5</v>
      </c>
      <c r="D607" s="4" t="s">
        <v>13</v>
      </c>
      <c r="E607" s="4" t="s">
        <v>9</v>
      </c>
      <c r="F607" s="5">
        <v>1991.52</v>
      </c>
      <c r="H607" s="16"/>
    </row>
    <row r="608" spans="1:8" ht="19.95" customHeight="1" x14ac:dyDescent="0.3">
      <c r="A608" s="1"/>
      <c r="B608" s="9">
        <v>44865</v>
      </c>
      <c r="C608" s="4" t="s">
        <v>5</v>
      </c>
      <c r="D608" s="4" t="s">
        <v>14</v>
      </c>
      <c r="E608" s="4" t="s">
        <v>9</v>
      </c>
      <c r="F608" s="5">
        <v>205.47</v>
      </c>
      <c r="H608" s="16"/>
    </row>
    <row r="609" spans="1:8" ht="19.95" customHeight="1" x14ac:dyDescent="0.3">
      <c r="A609" s="1"/>
      <c r="B609" s="9">
        <v>44865</v>
      </c>
      <c r="C609" s="4" t="s">
        <v>5</v>
      </c>
      <c r="D609" s="4" t="s">
        <v>13</v>
      </c>
      <c r="E609" s="4" t="s">
        <v>9</v>
      </c>
      <c r="F609" s="5">
        <v>1.5</v>
      </c>
      <c r="H609" s="16"/>
    </row>
    <row r="610" spans="1:8" ht="19.95" customHeight="1" x14ac:dyDescent="0.3">
      <c r="A610" s="3"/>
      <c r="B610" s="9">
        <v>44865</v>
      </c>
      <c r="C610" s="4" t="s">
        <v>5</v>
      </c>
      <c r="D610" s="4" t="s">
        <v>15</v>
      </c>
      <c r="E610" s="4" t="s">
        <v>9</v>
      </c>
      <c r="F610" s="12">
        <v>1.5</v>
      </c>
      <c r="H610" s="16"/>
    </row>
    <row r="611" spans="1:8" ht="19.95" customHeight="1" x14ac:dyDescent="0.3">
      <c r="B611" s="9">
        <v>44865</v>
      </c>
      <c r="C611" s="4" t="s">
        <v>5</v>
      </c>
      <c r="D611" s="4" t="s">
        <v>13</v>
      </c>
      <c r="E611" s="4" t="s">
        <v>9</v>
      </c>
      <c r="F611" s="5">
        <v>5</v>
      </c>
      <c r="H611" s="16"/>
    </row>
    <row r="612" spans="1:8" ht="19.95" customHeight="1" x14ac:dyDescent="0.3">
      <c r="B612" s="9">
        <v>44865</v>
      </c>
      <c r="C612" s="4" t="s">
        <v>5</v>
      </c>
      <c r="D612" s="4" t="s">
        <v>13</v>
      </c>
      <c r="E612" s="4" t="s">
        <v>9</v>
      </c>
      <c r="F612" s="5">
        <v>1.5</v>
      </c>
      <c r="H612" s="16"/>
    </row>
    <row r="613" spans="1:8" ht="19.95" customHeight="1" x14ac:dyDescent="0.3">
      <c r="B613" s="9">
        <v>44865</v>
      </c>
      <c r="C613" s="4" t="s">
        <v>5</v>
      </c>
      <c r="D613" s="4" t="s">
        <v>13</v>
      </c>
      <c r="E613" s="4" t="s">
        <v>9</v>
      </c>
      <c r="F613" s="5">
        <v>1.5</v>
      </c>
      <c r="H613" s="16"/>
    </row>
    <row r="614" spans="1:8" ht="19.95" customHeight="1" x14ac:dyDescent="0.3">
      <c r="B614" s="9">
        <v>44865</v>
      </c>
      <c r="C614" s="4" t="s">
        <v>5</v>
      </c>
      <c r="D614" s="4" t="s">
        <v>15</v>
      </c>
      <c r="E614" s="4" t="s">
        <v>9</v>
      </c>
      <c r="F614" s="5">
        <v>1.5</v>
      </c>
      <c r="H614" s="16"/>
    </row>
    <row r="615" spans="1:8" ht="19.95" customHeight="1" x14ac:dyDescent="0.3">
      <c r="B615" s="9">
        <v>44865</v>
      </c>
      <c r="C615" s="4" t="s">
        <v>5</v>
      </c>
      <c r="D615" s="4" t="s">
        <v>16</v>
      </c>
      <c r="E615" s="4" t="s">
        <v>9</v>
      </c>
      <c r="F615" s="5">
        <v>1721.3</v>
      </c>
      <c r="H615" s="16"/>
    </row>
    <row r="616" spans="1:8" ht="19.95" customHeight="1" x14ac:dyDescent="0.3">
      <c r="B616" s="9">
        <v>44865</v>
      </c>
      <c r="C616" s="4" t="s">
        <v>5</v>
      </c>
      <c r="D616" s="4" t="s">
        <v>14</v>
      </c>
      <c r="E616" s="4" t="s">
        <v>9</v>
      </c>
      <c r="F616" s="5">
        <v>331.21</v>
      </c>
      <c r="H616" s="16"/>
    </row>
    <row r="617" spans="1:8" ht="19.95" customHeight="1" x14ac:dyDescent="0.3">
      <c r="B617" s="9">
        <v>44865</v>
      </c>
      <c r="C617" s="4" t="s">
        <v>5</v>
      </c>
      <c r="D617" s="4" t="s">
        <v>14</v>
      </c>
      <c r="E617" s="4" t="s">
        <v>11</v>
      </c>
      <c r="F617" s="5">
        <v>2067.8000000000002</v>
      </c>
      <c r="H617" s="16"/>
    </row>
    <row r="618" spans="1:8" ht="19.95" customHeight="1" x14ac:dyDescent="0.3">
      <c r="B618" s="9">
        <v>44865</v>
      </c>
      <c r="C618" s="4" t="s">
        <v>5</v>
      </c>
      <c r="D618" s="4" t="s">
        <v>14</v>
      </c>
      <c r="E618" s="4" t="s">
        <v>11</v>
      </c>
      <c r="F618" s="5">
        <v>6264.19</v>
      </c>
      <c r="H618" s="16"/>
    </row>
    <row r="619" spans="1:8" ht="19.95" customHeight="1" x14ac:dyDescent="0.3">
      <c r="B619" s="9">
        <v>44865</v>
      </c>
      <c r="C619" s="4" t="s">
        <v>5</v>
      </c>
      <c r="D619" s="4" t="s">
        <v>16</v>
      </c>
      <c r="E619" s="4" t="s">
        <v>10</v>
      </c>
      <c r="F619" s="5">
        <v>1344.48</v>
      </c>
      <c r="H619" s="16"/>
    </row>
    <row r="620" spans="1:8" ht="19.95" customHeight="1" x14ac:dyDescent="0.3">
      <c r="B620" s="9">
        <v>44865</v>
      </c>
      <c r="C620" s="4" t="s">
        <v>5</v>
      </c>
      <c r="D620" s="4" t="s">
        <v>15</v>
      </c>
      <c r="E620" s="4" t="s">
        <v>10</v>
      </c>
      <c r="F620" s="5">
        <v>262.88</v>
      </c>
      <c r="H620" s="16"/>
    </row>
    <row r="621" spans="1:8" ht="19.95" customHeight="1" x14ac:dyDescent="0.3">
      <c r="B621" s="9">
        <v>44865</v>
      </c>
      <c r="C621" s="4" t="s">
        <v>5</v>
      </c>
      <c r="D621" s="4" t="s">
        <v>15</v>
      </c>
      <c r="E621" s="4" t="s">
        <v>9</v>
      </c>
      <c r="F621" s="5">
        <v>151.34</v>
      </c>
      <c r="H621" s="16"/>
    </row>
    <row r="622" spans="1:8" ht="19.95" customHeight="1" x14ac:dyDescent="0.3">
      <c r="B622" s="9">
        <v>44865</v>
      </c>
      <c r="C622" s="4" t="s">
        <v>5</v>
      </c>
      <c r="D622" s="4" t="s">
        <v>15</v>
      </c>
      <c r="E622" s="4" t="s">
        <v>9</v>
      </c>
      <c r="F622" s="5">
        <v>15.39</v>
      </c>
      <c r="H622" s="16"/>
    </row>
    <row r="623" spans="1:8" ht="19.95" customHeight="1" x14ac:dyDescent="0.3">
      <c r="B623" s="9">
        <v>44865</v>
      </c>
      <c r="C623" s="4" t="s">
        <v>5</v>
      </c>
      <c r="D623" s="4" t="s">
        <v>15</v>
      </c>
      <c r="E623" s="4" t="s">
        <v>9</v>
      </c>
      <c r="F623" s="5">
        <v>137.81</v>
      </c>
      <c r="H623" s="16"/>
    </row>
    <row r="624" spans="1:8" ht="19.95" customHeight="1" x14ac:dyDescent="0.3">
      <c r="B624" s="9">
        <v>44865</v>
      </c>
      <c r="C624" s="4" t="s">
        <v>5</v>
      </c>
      <c r="D624" s="4" t="s">
        <v>16</v>
      </c>
      <c r="E624" s="4" t="s">
        <v>9</v>
      </c>
      <c r="F624" s="5">
        <v>203.09</v>
      </c>
      <c r="H624" s="16"/>
    </row>
    <row r="625" spans="2:8" ht="19.95" customHeight="1" x14ac:dyDescent="0.3">
      <c r="B625" s="9">
        <v>44865</v>
      </c>
      <c r="C625" s="4" t="s">
        <v>5</v>
      </c>
      <c r="D625" s="4" t="s">
        <v>15</v>
      </c>
      <c r="E625" s="4" t="s">
        <v>9</v>
      </c>
      <c r="F625" s="5">
        <v>92.28</v>
      </c>
      <c r="H625" s="16"/>
    </row>
    <row r="626" spans="2:8" ht="19.95" customHeight="1" x14ac:dyDescent="0.3">
      <c r="B626" s="9">
        <v>44865</v>
      </c>
      <c r="C626" s="4" t="s">
        <v>5</v>
      </c>
      <c r="D626" s="4" t="s">
        <v>14</v>
      </c>
      <c r="E626" s="4" t="s">
        <v>9</v>
      </c>
      <c r="F626" s="5">
        <v>272.11</v>
      </c>
      <c r="H626" s="16"/>
    </row>
    <row r="627" spans="2:8" ht="19.95" customHeight="1" x14ac:dyDescent="0.3">
      <c r="B627" s="9">
        <v>44865</v>
      </c>
      <c r="C627" s="4" t="s">
        <v>5</v>
      </c>
      <c r="D627" s="4" t="s">
        <v>14</v>
      </c>
      <c r="E627" s="4" t="s">
        <v>9</v>
      </c>
      <c r="F627" s="5">
        <v>696</v>
      </c>
      <c r="H627" s="16"/>
    </row>
    <row r="628" spans="2:8" ht="19.95" customHeight="1" x14ac:dyDescent="0.3">
      <c r="B628" s="9">
        <v>44865</v>
      </c>
      <c r="C628" s="4" t="s">
        <v>5</v>
      </c>
      <c r="D628" s="4" t="s">
        <v>16</v>
      </c>
      <c r="E628" s="4" t="s">
        <v>9</v>
      </c>
      <c r="F628" s="5">
        <v>636.20000000000005</v>
      </c>
      <c r="H628" s="16"/>
    </row>
    <row r="629" spans="2:8" ht="19.95" customHeight="1" x14ac:dyDescent="0.3">
      <c r="B629" s="9">
        <v>44865</v>
      </c>
      <c r="C629" s="4" t="s">
        <v>5</v>
      </c>
      <c r="D629" s="4" t="s">
        <v>13</v>
      </c>
      <c r="E629" s="4" t="s">
        <v>9</v>
      </c>
      <c r="F629" s="5">
        <v>24.73</v>
      </c>
      <c r="H629" s="16"/>
    </row>
    <row r="630" spans="2:8" ht="19.95" customHeight="1" x14ac:dyDescent="0.3">
      <c r="B630" s="9">
        <v>44865</v>
      </c>
      <c r="C630" s="4" t="s">
        <v>5</v>
      </c>
      <c r="D630" s="4" t="s">
        <v>13</v>
      </c>
      <c r="E630" s="4" t="s">
        <v>9</v>
      </c>
      <c r="F630" s="5">
        <v>25.72</v>
      </c>
      <c r="H630" s="16"/>
    </row>
    <row r="631" spans="2:8" ht="19.95" customHeight="1" x14ac:dyDescent="0.3">
      <c r="B631" s="9">
        <v>44865</v>
      </c>
      <c r="C631" s="4" t="s">
        <v>5</v>
      </c>
      <c r="D631" s="4" t="s">
        <v>13</v>
      </c>
      <c r="E631" s="4" t="s">
        <v>9</v>
      </c>
      <c r="F631" s="5">
        <v>54.1</v>
      </c>
      <c r="H631" s="16"/>
    </row>
    <row r="632" spans="2:8" ht="19.95" customHeight="1" x14ac:dyDescent="0.3">
      <c r="B632" s="9">
        <v>44865</v>
      </c>
      <c r="C632" s="4" t="s">
        <v>5</v>
      </c>
      <c r="D632" s="4" t="s">
        <v>14</v>
      </c>
      <c r="E632" s="4" t="s">
        <v>9</v>
      </c>
      <c r="F632" s="5">
        <v>26.7</v>
      </c>
      <c r="H632" s="16"/>
    </row>
    <row r="633" spans="2:8" ht="19.95" customHeight="1" x14ac:dyDescent="0.3">
      <c r="B633" s="9">
        <v>44865</v>
      </c>
      <c r="C633" s="4" t="s">
        <v>5</v>
      </c>
      <c r="D633" s="4" t="s">
        <v>15</v>
      </c>
      <c r="E633" s="4" t="s">
        <v>9</v>
      </c>
      <c r="F633" s="5">
        <v>336.05</v>
      </c>
      <c r="H633" s="16"/>
    </row>
    <row r="634" spans="2:8" ht="19.95" customHeight="1" x14ac:dyDescent="0.3">
      <c r="B634" s="9">
        <v>44865</v>
      </c>
      <c r="C634" s="4" t="s">
        <v>5</v>
      </c>
      <c r="D634" s="4" t="s">
        <v>16</v>
      </c>
      <c r="E634" s="4" t="s">
        <v>9</v>
      </c>
      <c r="F634" s="5">
        <v>28.22</v>
      </c>
      <c r="H634" s="16"/>
    </row>
    <row r="635" spans="2:8" ht="19.95" customHeight="1" x14ac:dyDescent="0.3">
      <c r="B635" s="9">
        <v>44865</v>
      </c>
      <c r="C635" s="4" t="s">
        <v>5</v>
      </c>
      <c r="D635" s="4" t="s">
        <v>14</v>
      </c>
      <c r="E635" s="4" t="s">
        <v>9</v>
      </c>
      <c r="F635" s="5">
        <v>630.36</v>
      </c>
      <c r="H635" s="16"/>
    </row>
    <row r="636" spans="2:8" ht="19.95" customHeight="1" x14ac:dyDescent="0.3">
      <c r="B636" s="9">
        <v>44865</v>
      </c>
      <c r="C636" s="4" t="s">
        <v>5</v>
      </c>
      <c r="D636" s="4" t="s">
        <v>13</v>
      </c>
      <c r="E636" s="4" t="s">
        <v>9</v>
      </c>
      <c r="F636" s="5">
        <v>56.66</v>
      </c>
      <c r="H636" s="16"/>
    </row>
    <row r="637" spans="2:8" ht="19.95" customHeight="1" x14ac:dyDescent="0.3">
      <c r="B637" s="9">
        <v>44865</v>
      </c>
      <c r="C637" s="4" t="s">
        <v>5</v>
      </c>
      <c r="D637" s="4" t="s">
        <v>14</v>
      </c>
      <c r="E637" s="4" t="s">
        <v>9</v>
      </c>
      <c r="F637" s="5">
        <v>43.6</v>
      </c>
      <c r="H637" s="16"/>
    </row>
    <row r="638" spans="2:8" ht="19.95" customHeight="1" x14ac:dyDescent="0.3">
      <c r="B638" s="9">
        <v>44866</v>
      </c>
      <c r="C638" s="4" t="s">
        <v>5</v>
      </c>
      <c r="D638" s="4" t="s">
        <v>14</v>
      </c>
      <c r="E638" s="4" t="s">
        <v>9</v>
      </c>
      <c r="F638" s="5">
        <v>4278.91</v>
      </c>
      <c r="H638" s="16"/>
    </row>
    <row r="639" spans="2:8" ht="19.95" customHeight="1" x14ac:dyDescent="0.3">
      <c r="B639" s="9">
        <v>44869</v>
      </c>
      <c r="C639" s="4" t="s">
        <v>5</v>
      </c>
      <c r="D639" s="4" t="s">
        <v>14</v>
      </c>
      <c r="E639" s="4" t="s">
        <v>9</v>
      </c>
      <c r="F639" s="5">
        <v>243.44</v>
      </c>
      <c r="H639" s="16"/>
    </row>
    <row r="640" spans="2:8" ht="19.95" customHeight="1" x14ac:dyDescent="0.3">
      <c r="B640" s="9">
        <v>44869</v>
      </c>
      <c r="C640" s="4" t="s">
        <v>5</v>
      </c>
      <c r="D640" s="4" t="s">
        <v>13</v>
      </c>
      <c r="E640" s="4" t="s">
        <v>9</v>
      </c>
      <c r="F640" s="5">
        <v>3997.72</v>
      </c>
      <c r="H640" s="16"/>
    </row>
    <row r="641" spans="2:8" ht="19.95" customHeight="1" x14ac:dyDescent="0.3">
      <c r="B641" s="9">
        <v>44869</v>
      </c>
      <c r="C641" s="4" t="s">
        <v>5</v>
      </c>
      <c r="D641" s="4" t="s">
        <v>14</v>
      </c>
      <c r="E641" s="4" t="s">
        <v>11</v>
      </c>
      <c r="F641" s="5">
        <v>510.66</v>
      </c>
      <c r="H641" s="16"/>
    </row>
    <row r="642" spans="2:8" ht="19.95" customHeight="1" x14ac:dyDescent="0.3">
      <c r="B642" s="9">
        <v>44875</v>
      </c>
      <c r="C642" s="4" t="s">
        <v>5</v>
      </c>
      <c r="D642" s="4" t="s">
        <v>13</v>
      </c>
      <c r="E642" s="4" t="s">
        <v>11</v>
      </c>
      <c r="F642" s="5">
        <v>4677.26</v>
      </c>
      <c r="H642" s="16"/>
    </row>
    <row r="643" spans="2:8" ht="19.95" customHeight="1" x14ac:dyDescent="0.3">
      <c r="B643" s="9">
        <v>44883</v>
      </c>
      <c r="C643" s="4" t="s">
        <v>5</v>
      </c>
      <c r="D643" s="4" t="s">
        <v>15</v>
      </c>
      <c r="E643" s="4" t="s">
        <v>8</v>
      </c>
      <c r="F643" s="5">
        <v>120.73</v>
      </c>
      <c r="H643" s="16"/>
    </row>
    <row r="644" spans="2:8" ht="19.95" customHeight="1" x14ac:dyDescent="0.3">
      <c r="B644" s="9">
        <v>44883</v>
      </c>
      <c r="C644" s="4" t="s">
        <v>5</v>
      </c>
      <c r="D644" s="4" t="s">
        <v>16</v>
      </c>
      <c r="E644" s="4" t="s">
        <v>9</v>
      </c>
      <c r="F644" s="5">
        <v>0</v>
      </c>
      <c r="H644" s="16"/>
    </row>
    <row r="645" spans="2:8" ht="19.95" customHeight="1" x14ac:dyDescent="0.3">
      <c r="B645" s="9">
        <v>44883</v>
      </c>
      <c r="C645" s="4" t="s">
        <v>5</v>
      </c>
      <c r="D645" s="4" t="s">
        <v>13</v>
      </c>
      <c r="E645" s="4" t="s">
        <v>9</v>
      </c>
      <c r="F645" s="5">
        <v>962.79</v>
      </c>
      <c r="H645" s="16"/>
    </row>
    <row r="646" spans="2:8" ht="19.95" customHeight="1" x14ac:dyDescent="0.3">
      <c r="B646" s="9">
        <v>44883</v>
      </c>
      <c r="C646" s="4" t="s">
        <v>5</v>
      </c>
      <c r="D646" s="4" t="s">
        <v>15</v>
      </c>
      <c r="E646" s="4" t="s">
        <v>11</v>
      </c>
      <c r="F646" s="5">
        <v>972.28</v>
      </c>
      <c r="H646" s="16"/>
    </row>
    <row r="647" spans="2:8" ht="19.95" customHeight="1" x14ac:dyDescent="0.3">
      <c r="B647" s="9">
        <v>44895</v>
      </c>
      <c r="C647" s="4" t="s">
        <v>5</v>
      </c>
      <c r="D647" s="4" t="s">
        <v>16</v>
      </c>
      <c r="E647" s="4" t="s">
        <v>8</v>
      </c>
      <c r="F647" s="5">
        <v>2093.67</v>
      </c>
      <c r="H647" s="16"/>
    </row>
    <row r="648" spans="2:8" ht="19.95" customHeight="1" x14ac:dyDescent="0.3">
      <c r="B648" s="9">
        <v>44895</v>
      </c>
      <c r="C648" s="4" t="s">
        <v>5</v>
      </c>
      <c r="D648" s="4" t="s">
        <v>14</v>
      </c>
      <c r="E648" s="4" t="s">
        <v>8</v>
      </c>
      <c r="F648" s="5">
        <v>662.16</v>
      </c>
      <c r="H648" s="16"/>
    </row>
    <row r="649" spans="2:8" ht="19.95" customHeight="1" x14ac:dyDescent="0.3">
      <c r="B649" s="9">
        <v>44895</v>
      </c>
      <c r="C649" s="4" t="s">
        <v>5</v>
      </c>
      <c r="D649" s="4" t="s">
        <v>15</v>
      </c>
      <c r="E649" s="4" t="s">
        <v>8</v>
      </c>
      <c r="F649" s="5">
        <v>463.81</v>
      </c>
      <c r="H649" s="16"/>
    </row>
    <row r="650" spans="2:8" ht="19.95" customHeight="1" x14ac:dyDescent="0.3">
      <c r="B650" s="9">
        <v>44895</v>
      </c>
      <c r="C650" s="4" t="s">
        <v>5</v>
      </c>
      <c r="D650" s="4" t="s">
        <v>14</v>
      </c>
      <c r="E650" s="4" t="s">
        <v>9</v>
      </c>
      <c r="F650" s="5">
        <v>83.91</v>
      </c>
      <c r="H650" s="16"/>
    </row>
    <row r="651" spans="2:8" ht="19.95" customHeight="1" x14ac:dyDescent="0.3">
      <c r="B651" s="9">
        <v>44895</v>
      </c>
      <c r="C651" s="4" t="s">
        <v>5</v>
      </c>
      <c r="D651" s="4" t="s">
        <v>16</v>
      </c>
      <c r="E651" s="4" t="s">
        <v>9</v>
      </c>
      <c r="F651" s="5">
        <v>1849.91</v>
      </c>
      <c r="H651" s="16"/>
    </row>
    <row r="652" spans="2:8" ht="19.95" customHeight="1" x14ac:dyDescent="0.3">
      <c r="B652" s="9">
        <v>44895</v>
      </c>
      <c r="C652" s="4" t="s">
        <v>5</v>
      </c>
      <c r="D652" s="4" t="s">
        <v>16</v>
      </c>
      <c r="E652" s="4" t="s">
        <v>9</v>
      </c>
      <c r="F652" s="5">
        <v>387.78</v>
      </c>
      <c r="H652" s="16"/>
    </row>
    <row r="653" spans="2:8" ht="19.95" customHeight="1" x14ac:dyDescent="0.3">
      <c r="B653" s="9">
        <v>44895</v>
      </c>
      <c r="C653" s="4" t="s">
        <v>5</v>
      </c>
      <c r="D653" s="4" t="s">
        <v>16</v>
      </c>
      <c r="E653" s="4" t="s">
        <v>11</v>
      </c>
      <c r="F653" s="5">
        <v>-823.8</v>
      </c>
      <c r="H653" s="16"/>
    </row>
    <row r="654" spans="2:8" ht="19.95" customHeight="1" x14ac:dyDescent="0.3">
      <c r="B654" s="9">
        <v>44895</v>
      </c>
      <c r="C654" s="4" t="s">
        <v>5</v>
      </c>
      <c r="D654" s="4" t="s">
        <v>14</v>
      </c>
      <c r="E654" s="4" t="s">
        <v>10</v>
      </c>
      <c r="F654" s="5">
        <v>8349.92</v>
      </c>
      <c r="H654" s="16"/>
    </row>
    <row r="655" spans="2:8" ht="19.95" customHeight="1" x14ac:dyDescent="0.3">
      <c r="B655" s="9">
        <v>44895</v>
      </c>
      <c r="C655" s="4" t="s">
        <v>5</v>
      </c>
      <c r="D655" s="4" t="s">
        <v>14</v>
      </c>
      <c r="E655" s="4" t="s">
        <v>9</v>
      </c>
      <c r="F655" s="5">
        <v>104.33</v>
      </c>
      <c r="H655" s="16"/>
    </row>
    <row r="656" spans="2:8" ht="19.95" customHeight="1" x14ac:dyDescent="0.3">
      <c r="B656" s="9">
        <v>44895</v>
      </c>
      <c r="C656" s="4" t="s">
        <v>5</v>
      </c>
      <c r="D656" s="4" t="s">
        <v>16</v>
      </c>
      <c r="E656" s="4" t="s">
        <v>9</v>
      </c>
      <c r="F656" s="5">
        <v>65.03</v>
      </c>
      <c r="H656" s="16"/>
    </row>
    <row r="657" spans="2:8" ht="19.95" customHeight="1" x14ac:dyDescent="0.3">
      <c r="B657" s="9">
        <v>44895</v>
      </c>
      <c r="C657" s="4" t="s">
        <v>5</v>
      </c>
      <c r="D657" s="4" t="s">
        <v>16</v>
      </c>
      <c r="E657" s="4" t="s">
        <v>9</v>
      </c>
      <c r="F657" s="5">
        <v>559.59</v>
      </c>
      <c r="H657" s="16"/>
    </row>
    <row r="658" spans="2:8" ht="19.95" customHeight="1" x14ac:dyDescent="0.3">
      <c r="B658" s="9">
        <v>44895</v>
      </c>
      <c r="C658" s="4" t="s">
        <v>5</v>
      </c>
      <c r="D658" s="4" t="s">
        <v>14</v>
      </c>
      <c r="E658" s="4" t="s">
        <v>9</v>
      </c>
      <c r="F658" s="5">
        <v>953.42</v>
      </c>
      <c r="H658" s="16"/>
    </row>
    <row r="659" spans="2:8" ht="19.95" customHeight="1" x14ac:dyDescent="0.3">
      <c r="B659" s="9">
        <v>44897</v>
      </c>
      <c r="C659" s="4" t="s">
        <v>5</v>
      </c>
      <c r="D659" s="4" t="s">
        <v>16</v>
      </c>
      <c r="E659" s="4" t="s">
        <v>9</v>
      </c>
      <c r="F659" s="5">
        <v>3311.03</v>
      </c>
      <c r="H659" s="16"/>
    </row>
    <row r="660" spans="2:8" ht="19.95" customHeight="1" x14ac:dyDescent="0.3">
      <c r="B660" s="9">
        <v>44897</v>
      </c>
      <c r="C660" s="4" t="s">
        <v>5</v>
      </c>
      <c r="D660" s="4" t="s">
        <v>13</v>
      </c>
      <c r="E660" s="4" t="s">
        <v>9</v>
      </c>
      <c r="F660" s="5">
        <v>0</v>
      </c>
      <c r="H660" s="16"/>
    </row>
    <row r="661" spans="2:8" ht="19.95" customHeight="1" x14ac:dyDescent="0.3">
      <c r="B661" s="9">
        <v>44897</v>
      </c>
      <c r="C661" s="4" t="s">
        <v>5</v>
      </c>
      <c r="D661" s="4" t="s">
        <v>13</v>
      </c>
      <c r="E661" s="4" t="s">
        <v>11</v>
      </c>
      <c r="F661" s="5">
        <v>0</v>
      </c>
      <c r="H661" s="16"/>
    </row>
    <row r="662" spans="2:8" ht="19.95" customHeight="1" x14ac:dyDescent="0.3">
      <c r="B662" s="9">
        <v>44901</v>
      </c>
      <c r="C662" s="4" t="s">
        <v>5</v>
      </c>
      <c r="D662" s="4" t="s">
        <v>14</v>
      </c>
      <c r="E662" s="4" t="s">
        <v>8</v>
      </c>
      <c r="F662" s="5">
        <v>660</v>
      </c>
      <c r="H662" s="16"/>
    </row>
    <row r="663" spans="2:8" ht="19.95" customHeight="1" x14ac:dyDescent="0.3">
      <c r="B663" s="9">
        <v>44903</v>
      </c>
      <c r="C663" s="4" t="s">
        <v>5</v>
      </c>
      <c r="D663" s="4" t="s">
        <v>13</v>
      </c>
      <c r="E663" s="4" t="s">
        <v>11</v>
      </c>
      <c r="F663" s="5">
        <v>-125</v>
      </c>
      <c r="H663" s="16"/>
    </row>
    <row r="664" spans="2:8" ht="19.95" customHeight="1" x14ac:dyDescent="0.3">
      <c r="B664" s="9">
        <v>44908</v>
      </c>
      <c r="C664" s="4" t="s">
        <v>5</v>
      </c>
      <c r="D664" s="4" t="s">
        <v>15</v>
      </c>
      <c r="E664" s="4" t="s">
        <v>9</v>
      </c>
      <c r="F664" s="5">
        <v>4445.22</v>
      </c>
      <c r="H664" s="16"/>
    </row>
    <row r="665" spans="2:8" ht="19.95" customHeight="1" x14ac:dyDescent="0.3">
      <c r="B665" s="9">
        <v>44911</v>
      </c>
      <c r="C665" s="4" t="s">
        <v>5</v>
      </c>
      <c r="D665" s="4" t="s">
        <v>15</v>
      </c>
      <c r="E665" s="4" t="s">
        <v>9</v>
      </c>
      <c r="F665" s="5">
        <v>0</v>
      </c>
      <c r="H665" s="16"/>
    </row>
    <row r="666" spans="2:8" ht="19.95" customHeight="1" x14ac:dyDescent="0.3">
      <c r="B666" s="9">
        <v>44911</v>
      </c>
      <c r="C666" s="4" t="s">
        <v>5</v>
      </c>
      <c r="D666" s="4" t="s">
        <v>15</v>
      </c>
      <c r="E666" s="4" t="s">
        <v>9</v>
      </c>
      <c r="F666" s="5">
        <v>527.20000000000005</v>
      </c>
      <c r="H666" s="16"/>
    </row>
    <row r="667" spans="2:8" ht="19.95" customHeight="1" x14ac:dyDescent="0.3">
      <c r="B667" s="9">
        <v>44911</v>
      </c>
      <c r="C667" s="4" t="s">
        <v>5</v>
      </c>
      <c r="D667" s="4" t="s">
        <v>15</v>
      </c>
      <c r="E667" s="4" t="s">
        <v>11</v>
      </c>
      <c r="F667" s="5">
        <v>0</v>
      </c>
      <c r="H667" s="16"/>
    </row>
    <row r="668" spans="2:8" ht="19.95" customHeight="1" x14ac:dyDescent="0.3">
      <c r="B668" s="9">
        <v>44925</v>
      </c>
      <c r="C668" s="4" t="s">
        <v>5</v>
      </c>
      <c r="D668" s="4" t="s">
        <v>16</v>
      </c>
      <c r="E668" s="4" t="s">
        <v>9</v>
      </c>
      <c r="F668" s="5">
        <v>3514.74</v>
      </c>
      <c r="H668" s="16"/>
    </row>
    <row r="669" spans="2:8" ht="19.95" customHeight="1" x14ac:dyDescent="0.3">
      <c r="B669" s="9">
        <v>44925</v>
      </c>
      <c r="C669" s="4" t="s">
        <v>5</v>
      </c>
      <c r="D669" s="4" t="s">
        <v>15</v>
      </c>
      <c r="E669" s="4" t="s">
        <v>9</v>
      </c>
      <c r="F669" s="5">
        <v>0</v>
      </c>
      <c r="H669" s="16"/>
    </row>
    <row r="670" spans="2:8" ht="19.95" customHeight="1" x14ac:dyDescent="0.3">
      <c r="B670" s="9">
        <v>44925</v>
      </c>
      <c r="C670" s="4" t="s">
        <v>5</v>
      </c>
      <c r="D670" s="4" t="s">
        <v>13</v>
      </c>
      <c r="E670" s="4" t="s">
        <v>11</v>
      </c>
      <c r="F670" s="5">
        <v>0</v>
      </c>
      <c r="H670" s="16"/>
    </row>
    <row r="671" spans="2:8" ht="19.95" customHeight="1" x14ac:dyDescent="0.3">
      <c r="B671" s="9">
        <v>44926</v>
      </c>
      <c r="C671" s="4" t="s">
        <v>5</v>
      </c>
      <c r="D671" s="4" t="s">
        <v>15</v>
      </c>
      <c r="E671" s="4" t="s">
        <v>8</v>
      </c>
      <c r="F671" s="5">
        <v>4399.9799999999996</v>
      </c>
      <c r="H671" s="16"/>
    </row>
    <row r="672" spans="2:8" ht="19.95" customHeight="1" x14ac:dyDescent="0.3">
      <c r="B672" s="9">
        <v>44926</v>
      </c>
      <c r="C672" s="4" t="s">
        <v>5</v>
      </c>
      <c r="D672" s="4" t="s">
        <v>13</v>
      </c>
      <c r="E672" s="4" t="s">
        <v>8</v>
      </c>
      <c r="F672" s="5">
        <v>1309.05</v>
      </c>
      <c r="H672" s="16"/>
    </row>
    <row r="673" spans="2:8" ht="19.95" customHeight="1" x14ac:dyDescent="0.3">
      <c r="B673" s="9">
        <v>44926</v>
      </c>
      <c r="C673" s="4" t="s">
        <v>5</v>
      </c>
      <c r="D673" s="4" t="s">
        <v>14</v>
      </c>
      <c r="E673" s="4" t="s">
        <v>9</v>
      </c>
      <c r="F673" s="5">
        <v>64.02</v>
      </c>
      <c r="H673" s="16"/>
    </row>
    <row r="674" spans="2:8" ht="19.95" customHeight="1" x14ac:dyDescent="0.3">
      <c r="B674" s="9">
        <v>44926</v>
      </c>
      <c r="C674" s="4" t="s">
        <v>5</v>
      </c>
      <c r="D674" s="4" t="s">
        <v>14</v>
      </c>
      <c r="E674" s="4" t="s">
        <v>9</v>
      </c>
      <c r="F674" s="5">
        <v>2464.9699999999998</v>
      </c>
      <c r="H674" s="16"/>
    </row>
    <row r="675" spans="2:8" ht="19.95" customHeight="1" x14ac:dyDescent="0.3">
      <c r="B675" s="9">
        <v>44926</v>
      </c>
      <c r="C675" s="4" t="s">
        <v>5</v>
      </c>
      <c r="D675" s="4" t="s">
        <v>16</v>
      </c>
      <c r="E675" s="4" t="s">
        <v>9</v>
      </c>
      <c r="F675" s="5">
        <v>990.27</v>
      </c>
      <c r="H675" s="16"/>
    </row>
    <row r="676" spans="2:8" ht="19.95" customHeight="1" x14ac:dyDescent="0.3">
      <c r="B676" s="9">
        <v>44926</v>
      </c>
      <c r="C676" s="4" t="s">
        <v>5</v>
      </c>
      <c r="D676" s="4" t="s">
        <v>13</v>
      </c>
      <c r="E676" s="4" t="s">
        <v>9</v>
      </c>
      <c r="F676" s="5">
        <v>39.4</v>
      </c>
      <c r="H676" s="16"/>
    </row>
    <row r="677" spans="2:8" ht="19.95" customHeight="1" x14ac:dyDescent="0.3">
      <c r="B677" s="9">
        <v>44926</v>
      </c>
      <c r="C677" s="4" t="s">
        <v>5</v>
      </c>
      <c r="D677" s="4" t="s">
        <v>13</v>
      </c>
      <c r="E677" s="4" t="s">
        <v>9</v>
      </c>
      <c r="F677" s="5">
        <v>117.26</v>
      </c>
      <c r="H677" s="16"/>
    </row>
    <row r="678" spans="2:8" ht="19.95" customHeight="1" x14ac:dyDescent="0.3">
      <c r="B678" s="9">
        <v>44926</v>
      </c>
      <c r="C678" s="4" t="s">
        <v>5</v>
      </c>
      <c r="D678" s="4" t="s">
        <v>13</v>
      </c>
      <c r="E678" s="4" t="s">
        <v>9</v>
      </c>
      <c r="F678" s="5">
        <v>26.5</v>
      </c>
      <c r="H678" s="16"/>
    </row>
    <row r="679" spans="2:8" ht="19.95" customHeight="1" x14ac:dyDescent="0.3">
      <c r="B679" s="9">
        <v>44926</v>
      </c>
      <c r="C679" s="4" t="s">
        <v>5</v>
      </c>
      <c r="D679" s="4" t="s">
        <v>15</v>
      </c>
      <c r="E679" s="4" t="s">
        <v>11</v>
      </c>
      <c r="F679" s="5">
        <v>25</v>
      </c>
      <c r="H679" s="16"/>
    </row>
    <row r="680" spans="2:8" ht="19.95" customHeight="1" x14ac:dyDescent="0.3">
      <c r="B680" s="9">
        <v>44926</v>
      </c>
      <c r="C680" s="4" t="s">
        <v>5</v>
      </c>
      <c r="D680" s="4" t="s">
        <v>15</v>
      </c>
      <c r="E680" s="4" t="s">
        <v>11</v>
      </c>
      <c r="F680" s="5">
        <v>10</v>
      </c>
      <c r="H680" s="16"/>
    </row>
    <row r="681" spans="2:8" ht="19.95" customHeight="1" x14ac:dyDescent="0.3">
      <c r="B681" s="9">
        <v>44926</v>
      </c>
      <c r="C681" s="4" t="s">
        <v>5</v>
      </c>
      <c r="D681" s="4" t="s">
        <v>14</v>
      </c>
      <c r="E681" s="4" t="s">
        <v>11</v>
      </c>
      <c r="F681" s="5">
        <v>-10</v>
      </c>
      <c r="H681" s="16"/>
    </row>
    <row r="682" spans="2:8" ht="19.95" customHeight="1" x14ac:dyDescent="0.3">
      <c r="B682" s="9">
        <v>44926</v>
      </c>
      <c r="C682" s="4" t="s">
        <v>5</v>
      </c>
      <c r="D682" s="4" t="s">
        <v>16</v>
      </c>
      <c r="E682" s="4" t="s">
        <v>11</v>
      </c>
      <c r="F682" s="5">
        <v>2375.9899999999998</v>
      </c>
      <c r="H682" s="16"/>
    </row>
    <row r="683" spans="2:8" ht="19.95" customHeight="1" x14ac:dyDescent="0.3">
      <c r="B683" s="9">
        <v>44926</v>
      </c>
      <c r="C683" s="4" t="s">
        <v>5</v>
      </c>
      <c r="D683" s="4" t="s">
        <v>14</v>
      </c>
      <c r="E683" s="4" t="s">
        <v>10</v>
      </c>
      <c r="F683" s="5">
        <v>1863.64</v>
      </c>
      <c r="H683" s="16"/>
    </row>
    <row r="684" spans="2:8" ht="19.95" customHeight="1" x14ac:dyDescent="0.3">
      <c r="B684" s="9">
        <v>44926</v>
      </c>
      <c r="C684" s="4" t="s">
        <v>5</v>
      </c>
      <c r="D684" s="4" t="s">
        <v>16</v>
      </c>
      <c r="E684" s="4" t="s">
        <v>10</v>
      </c>
      <c r="F684" s="5">
        <v>542.39</v>
      </c>
      <c r="H684" s="16"/>
    </row>
    <row r="685" spans="2:8" ht="19.95" customHeight="1" x14ac:dyDescent="0.3">
      <c r="B685" s="9">
        <v>44926</v>
      </c>
      <c r="C685" s="4" t="s">
        <v>5</v>
      </c>
      <c r="D685" s="4" t="s">
        <v>15</v>
      </c>
      <c r="E685" s="4" t="s">
        <v>9</v>
      </c>
      <c r="F685" s="5">
        <v>255.35</v>
      </c>
      <c r="H685" s="16"/>
    </row>
    <row r="686" spans="2:8" ht="19.95" customHeight="1" x14ac:dyDescent="0.3">
      <c r="B686" s="9">
        <v>44926</v>
      </c>
      <c r="C686" s="4" t="s">
        <v>5</v>
      </c>
      <c r="D686" s="4" t="s">
        <v>14</v>
      </c>
      <c r="E686" s="4" t="s">
        <v>9</v>
      </c>
      <c r="F686" s="5">
        <v>196.69</v>
      </c>
      <c r="H686" s="16"/>
    </row>
    <row r="687" spans="2:8" ht="19.95" customHeight="1" x14ac:dyDescent="0.3">
      <c r="B687" s="9">
        <v>44926</v>
      </c>
      <c r="C687" s="4" t="s">
        <v>5</v>
      </c>
      <c r="D687" s="4" t="s">
        <v>13</v>
      </c>
      <c r="E687" s="4" t="s">
        <v>9</v>
      </c>
      <c r="F687" s="5">
        <v>48.19</v>
      </c>
      <c r="H687" s="16"/>
    </row>
    <row r="688" spans="2:8" ht="19.95" customHeight="1" x14ac:dyDescent="0.3">
      <c r="B688" s="9">
        <v>44926</v>
      </c>
      <c r="C688" s="4" t="s">
        <v>5</v>
      </c>
      <c r="D688" s="4" t="s">
        <v>14</v>
      </c>
      <c r="E688" s="4" t="s">
        <v>9</v>
      </c>
      <c r="F688" s="5">
        <v>25.36</v>
      </c>
      <c r="H688" s="16"/>
    </row>
    <row r="689" spans="2:8" ht="19.95" customHeight="1" x14ac:dyDescent="0.3">
      <c r="B689" s="9">
        <v>44926</v>
      </c>
      <c r="C689" s="4" t="s">
        <v>5</v>
      </c>
      <c r="D689" s="4" t="s">
        <v>13</v>
      </c>
      <c r="E689" s="4" t="s">
        <v>9</v>
      </c>
      <c r="F689" s="5">
        <v>137.81</v>
      </c>
      <c r="H689" s="16"/>
    </row>
    <row r="690" spans="2:8" ht="19.95" customHeight="1" x14ac:dyDescent="0.3">
      <c r="B690" s="9">
        <v>44926</v>
      </c>
      <c r="C690" s="4" t="s">
        <v>5</v>
      </c>
      <c r="D690" s="4" t="s">
        <v>14</v>
      </c>
      <c r="E690" s="4" t="s">
        <v>9</v>
      </c>
      <c r="F690" s="5">
        <v>25</v>
      </c>
      <c r="H690" s="16"/>
    </row>
    <row r="691" spans="2:8" ht="19.95" customHeight="1" x14ac:dyDescent="0.3">
      <c r="B691" s="9">
        <v>44926</v>
      </c>
      <c r="C691" s="4" t="s">
        <v>5</v>
      </c>
      <c r="D691" s="4" t="s">
        <v>15</v>
      </c>
      <c r="E691" s="4" t="s">
        <v>9</v>
      </c>
      <c r="F691" s="5">
        <v>23</v>
      </c>
      <c r="H691" s="16"/>
    </row>
    <row r="692" spans="2:8" ht="19.95" customHeight="1" x14ac:dyDescent="0.3">
      <c r="B692" s="9">
        <v>44926</v>
      </c>
      <c r="C692" s="4" t="s">
        <v>5</v>
      </c>
      <c r="D692" s="4" t="s">
        <v>15</v>
      </c>
      <c r="E692" s="4" t="s">
        <v>9</v>
      </c>
      <c r="F692" s="5">
        <v>4516.5600000000004</v>
      </c>
      <c r="H692" s="16"/>
    </row>
    <row r="693" spans="2:8" ht="19.95" customHeight="1" x14ac:dyDescent="0.3">
      <c r="B693" s="9">
        <v>44926</v>
      </c>
      <c r="C693" s="4" t="s">
        <v>5</v>
      </c>
      <c r="D693" s="4" t="s">
        <v>13</v>
      </c>
      <c r="E693" s="4" t="s">
        <v>9</v>
      </c>
      <c r="F693" s="5">
        <v>360.6</v>
      </c>
      <c r="H693" s="16"/>
    </row>
    <row r="694" spans="2:8" ht="19.95" customHeight="1" x14ac:dyDescent="0.3">
      <c r="B694" s="9">
        <v>44926</v>
      </c>
      <c r="C694" s="4" t="s">
        <v>5</v>
      </c>
      <c r="D694" s="4" t="s">
        <v>15</v>
      </c>
      <c r="E694" s="4" t="s">
        <v>9</v>
      </c>
      <c r="F694" s="5">
        <v>1351.34</v>
      </c>
      <c r="H694" s="16"/>
    </row>
    <row r="695" spans="2:8" ht="19.95" customHeight="1" x14ac:dyDescent="0.3">
      <c r="B695" s="15"/>
      <c r="C695" s="1"/>
      <c r="D695" s="4"/>
      <c r="E695" s="1"/>
      <c r="F695" s="11">
        <f>SUM(F6:F694)</f>
        <v>661777.35</v>
      </c>
      <c r="G695" s="8"/>
      <c r="H695" s="6"/>
    </row>
    <row r="696" spans="2:8" ht="19.95" customHeight="1" x14ac:dyDescent="0.3">
      <c r="G696" s="10"/>
    </row>
  </sheetData>
  <autoFilter ref="A5:F695" xr:uid="{2769165A-E012-4510-B35D-58AD061CD63A}">
    <sortState xmlns:xlrd2="http://schemas.microsoft.com/office/spreadsheetml/2017/richdata2" ref="A597:F695">
      <sortCondition ref="B5:B695"/>
    </sortState>
  </autoFilter>
  <mergeCells count="3">
    <mergeCell ref="A1:F1"/>
    <mergeCell ref="A2:F2"/>
    <mergeCell ref="A3: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ABF3-A683-459B-A798-D2E8E22BFD74}">
  <dimension ref="B1:F690"/>
  <sheetViews>
    <sheetView workbookViewId="0">
      <selection activeCell="J5" sqref="J5"/>
    </sheetView>
  </sheetViews>
  <sheetFormatPr defaultRowHeight="14.4" x14ac:dyDescent="0.3"/>
  <cols>
    <col min="3" max="3" width="16.5546875" customWidth="1"/>
    <col min="4" max="4" width="8.5546875" customWidth="1"/>
    <col min="5" max="5" width="19.5546875" customWidth="1"/>
  </cols>
  <sheetData>
    <row r="1" spans="2:6" ht="24.6" x14ac:dyDescent="0.3">
      <c r="B1" s="14" t="s">
        <v>1</v>
      </c>
      <c r="C1" s="2" t="s">
        <v>2</v>
      </c>
      <c r="D1" s="2" t="s">
        <v>12</v>
      </c>
      <c r="E1" s="2" t="s">
        <v>3</v>
      </c>
      <c r="F1" s="2" t="s">
        <v>4</v>
      </c>
    </row>
    <row r="2" spans="2:6" ht="21.6" x14ac:dyDescent="0.3">
      <c r="B2" s="9">
        <v>44588</v>
      </c>
      <c r="C2" s="4" t="s">
        <v>5</v>
      </c>
      <c r="D2" s="4" t="s">
        <v>14</v>
      </c>
      <c r="E2" s="4" t="s">
        <v>8</v>
      </c>
      <c r="F2" s="5">
        <f>105.95+118.27</f>
        <v>224.22</v>
      </c>
    </row>
    <row r="3" spans="2:6" ht="21.6" x14ac:dyDescent="0.3">
      <c r="B3" s="9">
        <v>44588</v>
      </c>
      <c r="C3" s="4" t="s">
        <v>5</v>
      </c>
      <c r="D3" s="4" t="s">
        <v>13</v>
      </c>
      <c r="E3" s="4" t="s">
        <v>8</v>
      </c>
      <c r="F3" s="5">
        <f>15.96+69.88</f>
        <v>85.84</v>
      </c>
    </row>
    <row r="4" spans="2:6" ht="21.6" x14ac:dyDescent="0.3">
      <c r="B4" s="9">
        <v>44592</v>
      </c>
      <c r="C4" s="4" t="s">
        <v>5</v>
      </c>
      <c r="D4" s="4" t="s">
        <v>15</v>
      </c>
      <c r="E4" s="4" t="s">
        <v>8</v>
      </c>
      <c r="F4" s="5">
        <v>535.05999999999995</v>
      </c>
    </row>
    <row r="5" spans="2:6" ht="21.6" x14ac:dyDescent="0.3">
      <c r="B5" s="9">
        <v>44592</v>
      </c>
      <c r="C5" s="4" t="s">
        <v>5</v>
      </c>
      <c r="D5" s="4" t="s">
        <v>16</v>
      </c>
      <c r="E5" s="4" t="s">
        <v>8</v>
      </c>
      <c r="F5" s="5">
        <v>485.2</v>
      </c>
    </row>
    <row r="6" spans="2:6" ht="21.6" x14ac:dyDescent="0.3">
      <c r="B6" s="9">
        <v>44592</v>
      </c>
      <c r="C6" s="4" t="s">
        <v>5</v>
      </c>
      <c r="D6" s="4" t="s">
        <v>13</v>
      </c>
      <c r="E6" s="4" t="s">
        <v>8</v>
      </c>
      <c r="F6" s="5">
        <v>219.02</v>
      </c>
    </row>
    <row r="7" spans="2:6" ht="21.6" x14ac:dyDescent="0.3">
      <c r="B7" s="9">
        <v>44592</v>
      </c>
      <c r="C7" s="4" t="s">
        <v>5</v>
      </c>
      <c r="D7" s="4" t="s">
        <v>15</v>
      </c>
      <c r="E7" s="4" t="s">
        <v>8</v>
      </c>
      <c r="F7" s="5">
        <v>196.27</v>
      </c>
    </row>
    <row r="8" spans="2:6" ht="21.6" x14ac:dyDescent="0.3">
      <c r="B8" s="9">
        <v>44592</v>
      </c>
      <c r="C8" s="4" t="s">
        <v>5</v>
      </c>
      <c r="D8" s="4" t="s">
        <v>14</v>
      </c>
      <c r="E8" s="4" t="s">
        <v>8</v>
      </c>
      <c r="F8" s="5">
        <v>157.19999999999999</v>
      </c>
    </row>
    <row r="9" spans="2:6" ht="21.6" x14ac:dyDescent="0.3">
      <c r="B9" s="9">
        <v>44602</v>
      </c>
      <c r="C9" s="4" t="s">
        <v>5</v>
      </c>
      <c r="D9" s="4" t="s">
        <v>16</v>
      </c>
      <c r="E9" s="4" t="s">
        <v>8</v>
      </c>
      <c r="F9" s="5">
        <v>480.71</v>
      </c>
    </row>
    <row r="10" spans="2:6" ht="21.6" x14ac:dyDescent="0.3">
      <c r="B10" s="9">
        <v>44602</v>
      </c>
      <c r="C10" s="4" t="s">
        <v>5</v>
      </c>
      <c r="D10" s="4" t="s">
        <v>13</v>
      </c>
      <c r="E10" s="4" t="s">
        <v>8</v>
      </c>
      <c r="F10" s="5">
        <v>97.94</v>
      </c>
    </row>
    <row r="11" spans="2:6" ht="21.6" x14ac:dyDescent="0.3">
      <c r="B11" s="9">
        <v>44620</v>
      </c>
      <c r="C11" s="4" t="s">
        <v>5</v>
      </c>
      <c r="D11" s="4" t="s">
        <v>14</v>
      </c>
      <c r="E11" s="4" t="s">
        <v>8</v>
      </c>
      <c r="F11" s="5">
        <v>7252.25</v>
      </c>
    </row>
    <row r="12" spans="2:6" ht="21.6" x14ac:dyDescent="0.3">
      <c r="B12" s="9">
        <v>44620</v>
      </c>
      <c r="C12" s="4" t="s">
        <v>5</v>
      </c>
      <c r="D12" s="4" t="s">
        <v>14</v>
      </c>
      <c r="E12" s="4" t="s">
        <v>8</v>
      </c>
      <c r="F12" s="5">
        <v>1133.5</v>
      </c>
    </row>
    <row r="13" spans="2:6" ht="21.6" x14ac:dyDescent="0.3">
      <c r="B13" s="9">
        <v>44620</v>
      </c>
      <c r="C13" s="4" t="s">
        <v>5</v>
      </c>
      <c r="D13" s="4" t="s">
        <v>14</v>
      </c>
      <c r="E13" s="4" t="s">
        <v>8</v>
      </c>
      <c r="F13" s="5">
        <v>741.39</v>
      </c>
    </row>
    <row r="14" spans="2:6" ht="21.6" x14ac:dyDescent="0.3">
      <c r="B14" s="9">
        <v>44620</v>
      </c>
      <c r="C14" s="4" t="s">
        <v>5</v>
      </c>
      <c r="D14" s="4" t="s">
        <v>15</v>
      </c>
      <c r="E14" s="4" t="s">
        <v>8</v>
      </c>
      <c r="F14" s="5">
        <v>339</v>
      </c>
    </row>
    <row r="15" spans="2:6" ht="21.6" x14ac:dyDescent="0.3">
      <c r="B15" s="9">
        <v>44620</v>
      </c>
      <c r="C15" s="4" t="s">
        <v>5</v>
      </c>
      <c r="D15" s="4" t="s">
        <v>15</v>
      </c>
      <c r="E15" s="4" t="s">
        <v>8</v>
      </c>
      <c r="F15" s="5">
        <v>178.31</v>
      </c>
    </row>
    <row r="16" spans="2:6" ht="21.6" x14ac:dyDescent="0.3">
      <c r="B16" s="9">
        <v>44620</v>
      </c>
      <c r="C16" s="4" t="s">
        <v>5</v>
      </c>
      <c r="D16" s="4" t="s">
        <v>13</v>
      </c>
      <c r="E16" s="4" t="s">
        <v>8</v>
      </c>
      <c r="F16" s="5">
        <v>120.79</v>
      </c>
    </row>
    <row r="17" spans="2:6" ht="21.6" x14ac:dyDescent="0.3">
      <c r="B17" s="9">
        <v>44620</v>
      </c>
      <c r="C17" s="4" t="s">
        <v>5</v>
      </c>
      <c r="D17" s="4" t="s">
        <v>16</v>
      </c>
      <c r="E17" s="4" t="s">
        <v>8</v>
      </c>
      <c r="F17" s="5">
        <v>120.41</v>
      </c>
    </row>
    <row r="18" spans="2:6" x14ac:dyDescent="0.3">
      <c r="B18" s="9">
        <v>44620</v>
      </c>
      <c r="C18" s="4" t="s">
        <v>5</v>
      </c>
      <c r="D18" s="4" t="s">
        <v>16</v>
      </c>
      <c r="E18" s="4" t="s">
        <v>8</v>
      </c>
      <c r="F18" s="5">
        <v>85.97</v>
      </c>
    </row>
    <row r="19" spans="2:6" x14ac:dyDescent="0.3">
      <c r="B19" s="9">
        <v>44620</v>
      </c>
      <c r="C19" s="4" t="s">
        <v>5</v>
      </c>
      <c r="D19" s="4" t="s">
        <v>16</v>
      </c>
      <c r="E19" s="4" t="s">
        <v>8</v>
      </c>
      <c r="F19" s="5">
        <v>53.1</v>
      </c>
    </row>
    <row r="20" spans="2:6" x14ac:dyDescent="0.3">
      <c r="B20" s="9">
        <v>44630</v>
      </c>
      <c r="C20" s="4" t="s">
        <v>5</v>
      </c>
      <c r="D20" s="4" t="s">
        <v>13</v>
      </c>
      <c r="E20" s="4" t="s">
        <v>8</v>
      </c>
      <c r="F20" s="5">
        <v>607.23</v>
      </c>
    </row>
    <row r="21" spans="2:6" x14ac:dyDescent="0.3">
      <c r="B21" s="9">
        <v>44630</v>
      </c>
      <c r="C21" s="4" t="s">
        <v>5</v>
      </c>
      <c r="D21" s="4" t="s">
        <v>16</v>
      </c>
      <c r="E21" s="4" t="s">
        <v>8</v>
      </c>
      <c r="F21" s="5">
        <v>291.14999999999998</v>
      </c>
    </row>
    <row r="22" spans="2:6" x14ac:dyDescent="0.3">
      <c r="B22" s="9">
        <v>44651</v>
      </c>
      <c r="C22" s="4" t="s">
        <v>5</v>
      </c>
      <c r="D22" s="4" t="s">
        <v>13</v>
      </c>
      <c r="E22" s="4" t="s">
        <v>8</v>
      </c>
      <c r="F22" s="5">
        <v>3046.98</v>
      </c>
    </row>
    <row r="23" spans="2:6" x14ac:dyDescent="0.3">
      <c r="B23" s="9">
        <v>44651</v>
      </c>
      <c r="C23" s="4" t="s">
        <v>5</v>
      </c>
      <c r="D23" s="4" t="s">
        <v>14</v>
      </c>
      <c r="E23" s="4" t="s">
        <v>8</v>
      </c>
      <c r="F23" s="5">
        <v>2468.09</v>
      </c>
    </row>
    <row r="24" spans="2:6" x14ac:dyDescent="0.3">
      <c r="B24" s="9">
        <v>44651</v>
      </c>
      <c r="C24" s="4" t="s">
        <v>5</v>
      </c>
      <c r="D24" s="4" t="s">
        <v>13</v>
      </c>
      <c r="E24" s="4" t="s">
        <v>8</v>
      </c>
      <c r="F24" s="5">
        <v>161.12</v>
      </c>
    </row>
    <row r="25" spans="2:6" x14ac:dyDescent="0.3">
      <c r="B25" s="9">
        <v>44946</v>
      </c>
      <c r="C25" s="4" t="s">
        <v>5</v>
      </c>
      <c r="D25" s="4" t="s">
        <v>13</v>
      </c>
      <c r="E25" s="4" t="s">
        <v>8</v>
      </c>
      <c r="F25" s="5">
        <v>5860.18</v>
      </c>
    </row>
    <row r="26" spans="2:6" x14ac:dyDescent="0.3">
      <c r="B26" s="9">
        <v>44946</v>
      </c>
      <c r="C26" s="4" t="s">
        <v>5</v>
      </c>
      <c r="D26" s="4" t="s">
        <v>13</v>
      </c>
      <c r="E26" s="4" t="s">
        <v>8</v>
      </c>
      <c r="F26" s="5">
        <v>5860.18</v>
      </c>
    </row>
    <row r="27" spans="2:6" x14ac:dyDescent="0.3">
      <c r="B27" s="9">
        <v>44953</v>
      </c>
      <c r="C27" s="4" t="s">
        <v>5</v>
      </c>
      <c r="D27" s="4" t="s">
        <v>14</v>
      </c>
      <c r="E27" s="4" t="s">
        <v>8</v>
      </c>
      <c r="F27" s="5">
        <f>105.95+118.27</f>
        <v>224.22</v>
      </c>
    </row>
    <row r="28" spans="2:6" x14ac:dyDescent="0.3">
      <c r="B28" s="9">
        <v>44953</v>
      </c>
      <c r="C28" s="4" t="s">
        <v>5</v>
      </c>
      <c r="D28" s="4" t="s">
        <v>13</v>
      </c>
      <c r="E28" s="4" t="s">
        <v>8</v>
      </c>
      <c r="F28" s="5">
        <f>15.96+69.88</f>
        <v>85.84</v>
      </c>
    </row>
    <row r="29" spans="2:6" x14ac:dyDescent="0.3">
      <c r="B29" s="9">
        <v>44953</v>
      </c>
      <c r="C29" s="4" t="s">
        <v>5</v>
      </c>
      <c r="D29" s="4" t="s">
        <v>14</v>
      </c>
      <c r="E29" s="4" t="s">
        <v>8</v>
      </c>
      <c r="F29" s="5">
        <f>105.95+118.27</f>
        <v>224.22</v>
      </c>
    </row>
    <row r="30" spans="2:6" x14ac:dyDescent="0.3">
      <c r="B30" s="9">
        <v>44953</v>
      </c>
      <c r="C30" s="4" t="s">
        <v>5</v>
      </c>
      <c r="D30" s="4" t="s">
        <v>13</v>
      </c>
      <c r="E30" s="4" t="s">
        <v>8</v>
      </c>
      <c r="F30" s="5">
        <f>15.96+69.88</f>
        <v>85.84</v>
      </c>
    </row>
    <row r="31" spans="2:6" x14ac:dyDescent="0.3">
      <c r="B31" s="9">
        <v>44954</v>
      </c>
      <c r="C31" s="4" t="s">
        <v>5</v>
      </c>
      <c r="D31" s="4" t="s">
        <v>15</v>
      </c>
      <c r="E31" s="4" t="s">
        <v>8</v>
      </c>
      <c r="F31" s="5">
        <v>376.59</v>
      </c>
    </row>
    <row r="32" spans="2:6" x14ac:dyDescent="0.3">
      <c r="B32" s="9">
        <v>44954</v>
      </c>
      <c r="C32" s="4" t="s">
        <v>5</v>
      </c>
      <c r="D32" s="4" t="s">
        <v>15</v>
      </c>
      <c r="E32" s="4" t="s">
        <v>8</v>
      </c>
      <c r="F32" s="5">
        <v>376.59</v>
      </c>
    </row>
    <row r="33" spans="2:6" x14ac:dyDescent="0.3">
      <c r="B33" s="9">
        <v>44957</v>
      </c>
      <c r="C33" s="4" t="s">
        <v>5</v>
      </c>
      <c r="D33" s="4" t="s">
        <v>13</v>
      </c>
      <c r="E33" s="4" t="s">
        <v>8</v>
      </c>
      <c r="F33" s="5">
        <v>15006.65</v>
      </c>
    </row>
    <row r="34" spans="2:6" x14ac:dyDescent="0.3">
      <c r="B34" s="9">
        <v>44957</v>
      </c>
      <c r="C34" s="4" t="s">
        <v>5</v>
      </c>
      <c r="D34" s="4" t="s">
        <v>15</v>
      </c>
      <c r="E34" s="4" t="s">
        <v>8</v>
      </c>
      <c r="F34" s="5">
        <v>535.05999999999995</v>
      </c>
    </row>
    <row r="35" spans="2:6" x14ac:dyDescent="0.3">
      <c r="B35" s="9">
        <v>44957</v>
      </c>
      <c r="C35" s="4" t="s">
        <v>5</v>
      </c>
      <c r="D35" s="4" t="s">
        <v>16</v>
      </c>
      <c r="E35" s="4" t="s">
        <v>8</v>
      </c>
      <c r="F35" s="5">
        <v>535.05999999999995</v>
      </c>
    </row>
    <row r="36" spans="2:6" x14ac:dyDescent="0.3">
      <c r="B36" s="9">
        <v>44957</v>
      </c>
      <c r="C36" s="4" t="s">
        <v>5</v>
      </c>
      <c r="D36" s="4" t="s">
        <v>13</v>
      </c>
      <c r="E36" s="4" t="s">
        <v>8</v>
      </c>
      <c r="F36" s="5">
        <v>4850.2</v>
      </c>
    </row>
    <row r="37" spans="2:6" x14ac:dyDescent="0.3">
      <c r="B37" s="9">
        <v>44957</v>
      </c>
      <c r="C37" s="4" t="s">
        <v>5</v>
      </c>
      <c r="D37" s="4" t="s">
        <v>15</v>
      </c>
      <c r="E37" s="4" t="s">
        <v>8</v>
      </c>
      <c r="F37" s="5">
        <v>196.27</v>
      </c>
    </row>
    <row r="38" spans="2:6" x14ac:dyDescent="0.3">
      <c r="B38" s="9">
        <v>44957</v>
      </c>
      <c r="C38" s="4" t="s">
        <v>5</v>
      </c>
      <c r="D38" s="4" t="s">
        <v>14</v>
      </c>
      <c r="E38" s="4" t="s">
        <v>8</v>
      </c>
      <c r="F38" s="5">
        <v>157.19999999999999</v>
      </c>
    </row>
    <row r="39" spans="2:6" x14ac:dyDescent="0.3">
      <c r="B39" s="9">
        <v>44957</v>
      </c>
      <c r="C39" s="4" t="s">
        <v>5</v>
      </c>
      <c r="D39" s="4" t="s">
        <v>13</v>
      </c>
      <c r="E39" s="4" t="s">
        <v>8</v>
      </c>
      <c r="F39" s="5">
        <v>156.65</v>
      </c>
    </row>
    <row r="40" spans="2:6" x14ac:dyDescent="0.3">
      <c r="B40" s="9">
        <v>44957</v>
      </c>
      <c r="C40" s="4" t="s">
        <v>5</v>
      </c>
      <c r="D40" s="4" t="s">
        <v>15</v>
      </c>
      <c r="E40" s="4" t="s">
        <v>8</v>
      </c>
      <c r="F40" s="5">
        <v>535.05999999999995</v>
      </c>
    </row>
    <row r="41" spans="2:6" x14ac:dyDescent="0.3">
      <c r="B41" s="9">
        <v>44957</v>
      </c>
      <c r="C41" s="4" t="s">
        <v>5</v>
      </c>
      <c r="D41" s="4" t="s">
        <v>16</v>
      </c>
      <c r="E41" s="4" t="s">
        <v>8</v>
      </c>
      <c r="F41" s="5">
        <v>485.2</v>
      </c>
    </row>
    <row r="42" spans="2:6" x14ac:dyDescent="0.3">
      <c r="B42" s="9">
        <v>44957</v>
      </c>
      <c r="C42" s="4" t="s">
        <v>5</v>
      </c>
      <c r="D42" s="4" t="s">
        <v>13</v>
      </c>
      <c r="E42" s="4" t="s">
        <v>8</v>
      </c>
      <c r="F42" s="5">
        <v>219.02</v>
      </c>
    </row>
    <row r="43" spans="2:6" x14ac:dyDescent="0.3">
      <c r="B43" s="9">
        <v>44957</v>
      </c>
      <c r="C43" s="4" t="s">
        <v>5</v>
      </c>
      <c r="D43" s="4" t="s">
        <v>15</v>
      </c>
      <c r="E43" s="4" t="s">
        <v>8</v>
      </c>
      <c r="F43" s="5">
        <v>196.27</v>
      </c>
    </row>
    <row r="44" spans="2:6" x14ac:dyDescent="0.3">
      <c r="B44" s="9">
        <v>44957</v>
      </c>
      <c r="C44" s="4" t="s">
        <v>5</v>
      </c>
      <c r="D44" s="4" t="s">
        <v>14</v>
      </c>
      <c r="E44" s="4" t="s">
        <v>8</v>
      </c>
      <c r="F44" s="5">
        <v>157.19999999999999</v>
      </c>
    </row>
    <row r="45" spans="2:6" x14ac:dyDescent="0.3">
      <c r="B45" s="9">
        <v>44967</v>
      </c>
      <c r="C45" s="4" t="s">
        <v>5</v>
      </c>
      <c r="D45" s="4" t="s">
        <v>16</v>
      </c>
      <c r="E45" s="4" t="s">
        <v>8</v>
      </c>
      <c r="F45" s="5">
        <v>480.71</v>
      </c>
    </row>
    <row r="46" spans="2:6" x14ac:dyDescent="0.3">
      <c r="B46" s="9">
        <v>44967</v>
      </c>
      <c r="C46" s="4" t="s">
        <v>5</v>
      </c>
      <c r="D46" s="4" t="s">
        <v>13</v>
      </c>
      <c r="E46" s="4" t="s">
        <v>8</v>
      </c>
      <c r="F46" s="5">
        <v>97.94</v>
      </c>
    </row>
    <row r="47" spans="2:6" x14ac:dyDescent="0.3">
      <c r="B47" s="9">
        <v>44967</v>
      </c>
      <c r="C47" s="4" t="s">
        <v>5</v>
      </c>
      <c r="D47" s="4" t="s">
        <v>16</v>
      </c>
      <c r="E47" s="4" t="s">
        <v>8</v>
      </c>
      <c r="F47" s="5">
        <v>480.71</v>
      </c>
    </row>
    <row r="48" spans="2:6" x14ac:dyDescent="0.3">
      <c r="B48" s="9">
        <v>44967</v>
      </c>
      <c r="C48" s="4" t="s">
        <v>5</v>
      </c>
      <c r="D48" s="4" t="s">
        <v>13</v>
      </c>
      <c r="E48" s="4" t="s">
        <v>8</v>
      </c>
      <c r="F48" s="5">
        <v>97.94</v>
      </c>
    </row>
    <row r="49" spans="2:6" x14ac:dyDescent="0.3">
      <c r="B49" s="9">
        <v>44968</v>
      </c>
      <c r="C49" s="4" t="s">
        <v>5</v>
      </c>
      <c r="D49" s="4" t="s">
        <v>14</v>
      </c>
      <c r="E49" s="4" t="s">
        <v>8</v>
      </c>
      <c r="F49" s="5">
        <v>463.18</v>
      </c>
    </row>
    <row r="50" spans="2:6" x14ac:dyDescent="0.3">
      <c r="B50" s="9">
        <v>44968</v>
      </c>
      <c r="C50" s="4" t="s">
        <v>5</v>
      </c>
      <c r="D50" s="4" t="s">
        <v>14</v>
      </c>
      <c r="E50" s="4" t="s">
        <v>8</v>
      </c>
      <c r="F50" s="5">
        <v>426.54</v>
      </c>
    </row>
    <row r="51" spans="2:6" x14ac:dyDescent="0.3">
      <c r="B51" s="9">
        <v>44968</v>
      </c>
      <c r="C51" s="4" t="s">
        <v>5</v>
      </c>
      <c r="D51" s="4" t="s">
        <v>14</v>
      </c>
      <c r="E51" s="4" t="s">
        <v>8</v>
      </c>
      <c r="F51" s="5">
        <v>463.18</v>
      </c>
    </row>
    <row r="52" spans="2:6" x14ac:dyDescent="0.3">
      <c r="B52" s="9">
        <v>44968</v>
      </c>
      <c r="C52" s="4" t="s">
        <v>5</v>
      </c>
      <c r="D52" s="4" t="s">
        <v>14</v>
      </c>
      <c r="E52" s="4" t="s">
        <v>8</v>
      </c>
      <c r="F52" s="5">
        <v>426.54</v>
      </c>
    </row>
    <row r="53" spans="2:6" x14ac:dyDescent="0.3">
      <c r="B53" s="9">
        <v>44982</v>
      </c>
      <c r="C53" s="4" t="s">
        <v>5</v>
      </c>
      <c r="D53" s="4" t="s">
        <v>16</v>
      </c>
      <c r="E53" s="4" t="s">
        <v>8</v>
      </c>
      <c r="F53" s="5">
        <v>2342.38</v>
      </c>
    </row>
    <row r="54" spans="2:6" x14ac:dyDescent="0.3">
      <c r="B54" s="9">
        <v>44982</v>
      </c>
      <c r="C54" s="4" t="s">
        <v>5</v>
      </c>
      <c r="D54" s="4" t="s">
        <v>13</v>
      </c>
      <c r="E54" s="4" t="s">
        <v>8</v>
      </c>
      <c r="F54" s="5">
        <v>174.29</v>
      </c>
    </row>
    <row r="55" spans="2:6" x14ac:dyDescent="0.3">
      <c r="B55" s="9">
        <v>44982</v>
      </c>
      <c r="C55" s="4" t="s">
        <v>5</v>
      </c>
      <c r="D55" s="4" t="s">
        <v>16</v>
      </c>
      <c r="E55" s="4" t="s">
        <v>8</v>
      </c>
      <c r="F55" s="5">
        <v>2342.38</v>
      </c>
    </row>
    <row r="56" spans="2:6" x14ac:dyDescent="0.3">
      <c r="B56" s="9">
        <v>44982</v>
      </c>
      <c r="C56" s="4" t="s">
        <v>5</v>
      </c>
      <c r="D56" s="4" t="s">
        <v>13</v>
      </c>
      <c r="E56" s="4" t="s">
        <v>8</v>
      </c>
      <c r="F56" s="5">
        <v>174.29</v>
      </c>
    </row>
    <row r="57" spans="2:6" x14ac:dyDescent="0.3">
      <c r="B57" s="9">
        <v>44985</v>
      </c>
      <c r="C57" s="4" t="s">
        <v>5</v>
      </c>
      <c r="D57" s="4" t="s">
        <v>13</v>
      </c>
      <c r="E57" s="4" t="s">
        <v>8</v>
      </c>
      <c r="F57" s="5">
        <v>4483.83</v>
      </c>
    </row>
    <row r="58" spans="2:6" x14ac:dyDescent="0.3">
      <c r="B58" s="9">
        <v>44985</v>
      </c>
      <c r="C58" s="4" t="s">
        <v>5</v>
      </c>
      <c r="D58" s="4" t="s">
        <v>14</v>
      </c>
      <c r="E58" s="4" t="s">
        <v>8</v>
      </c>
      <c r="F58" s="5">
        <v>453.05</v>
      </c>
    </row>
    <row r="59" spans="2:6" x14ac:dyDescent="0.3">
      <c r="B59" s="9">
        <v>44985</v>
      </c>
      <c r="C59" s="4" t="s">
        <v>5</v>
      </c>
      <c r="D59" s="4" t="s">
        <v>13</v>
      </c>
      <c r="E59" s="4" t="s">
        <v>8</v>
      </c>
      <c r="F59" s="5">
        <v>134.43</v>
      </c>
    </row>
    <row r="60" spans="2:6" x14ac:dyDescent="0.3">
      <c r="B60" s="9">
        <v>44985</v>
      </c>
      <c r="C60" s="4" t="s">
        <v>5</v>
      </c>
      <c r="D60" s="4" t="s">
        <v>14</v>
      </c>
      <c r="E60" s="4" t="s">
        <v>8</v>
      </c>
      <c r="F60" s="5">
        <v>7252.25</v>
      </c>
    </row>
    <row r="61" spans="2:6" x14ac:dyDescent="0.3">
      <c r="B61" s="9">
        <v>44985</v>
      </c>
      <c r="C61" s="4" t="s">
        <v>5</v>
      </c>
      <c r="D61" s="4" t="s">
        <v>14</v>
      </c>
      <c r="E61" s="4" t="s">
        <v>8</v>
      </c>
      <c r="F61" s="5">
        <v>1133.5</v>
      </c>
    </row>
    <row r="62" spans="2:6" x14ac:dyDescent="0.3">
      <c r="B62" s="9">
        <v>44985</v>
      </c>
      <c r="C62" s="4" t="s">
        <v>5</v>
      </c>
      <c r="D62" s="4" t="s">
        <v>14</v>
      </c>
      <c r="E62" s="4" t="s">
        <v>8</v>
      </c>
      <c r="F62" s="5">
        <v>741.39</v>
      </c>
    </row>
    <row r="63" spans="2:6" x14ac:dyDescent="0.3">
      <c r="B63" s="9">
        <v>44985</v>
      </c>
      <c r="C63" s="4" t="s">
        <v>5</v>
      </c>
      <c r="D63" s="4" t="s">
        <v>15</v>
      </c>
      <c r="E63" s="4" t="s">
        <v>8</v>
      </c>
      <c r="F63" s="5">
        <v>339</v>
      </c>
    </row>
    <row r="64" spans="2:6" x14ac:dyDescent="0.3">
      <c r="B64" s="9">
        <v>44985</v>
      </c>
      <c r="C64" s="4" t="s">
        <v>5</v>
      </c>
      <c r="D64" s="4" t="s">
        <v>15</v>
      </c>
      <c r="E64" s="4" t="s">
        <v>8</v>
      </c>
      <c r="F64" s="5">
        <v>178.31</v>
      </c>
    </row>
    <row r="65" spans="2:6" x14ac:dyDescent="0.3">
      <c r="B65" s="9">
        <v>44985</v>
      </c>
      <c r="C65" s="4" t="s">
        <v>5</v>
      </c>
      <c r="D65" s="4" t="s">
        <v>13</v>
      </c>
      <c r="E65" s="4" t="s">
        <v>8</v>
      </c>
      <c r="F65" s="5">
        <v>120.79</v>
      </c>
    </row>
    <row r="66" spans="2:6" x14ac:dyDescent="0.3">
      <c r="B66" s="9">
        <v>44985</v>
      </c>
      <c r="C66" s="4" t="s">
        <v>5</v>
      </c>
      <c r="D66" s="4" t="s">
        <v>16</v>
      </c>
      <c r="E66" s="4" t="s">
        <v>8</v>
      </c>
      <c r="F66" s="5">
        <v>120.41</v>
      </c>
    </row>
    <row r="67" spans="2:6" x14ac:dyDescent="0.3">
      <c r="B67" s="9">
        <v>44985</v>
      </c>
      <c r="C67" s="4" t="s">
        <v>5</v>
      </c>
      <c r="D67" s="4" t="s">
        <v>16</v>
      </c>
      <c r="E67" s="4" t="s">
        <v>8</v>
      </c>
      <c r="F67" s="5">
        <v>85.97</v>
      </c>
    </row>
    <row r="68" spans="2:6" x14ac:dyDescent="0.3">
      <c r="B68" s="9">
        <v>44985</v>
      </c>
      <c r="C68" s="4" t="s">
        <v>5</v>
      </c>
      <c r="D68" s="4" t="s">
        <v>16</v>
      </c>
      <c r="E68" s="4" t="s">
        <v>8</v>
      </c>
      <c r="F68" s="5">
        <v>53.1</v>
      </c>
    </row>
    <row r="69" spans="2:6" x14ac:dyDescent="0.3">
      <c r="B69" s="9">
        <v>44985</v>
      </c>
      <c r="C69" s="4" t="s">
        <v>5</v>
      </c>
      <c r="D69" s="4" t="s">
        <v>13</v>
      </c>
      <c r="E69" s="4" t="s">
        <v>8</v>
      </c>
      <c r="F69" s="5">
        <v>4483.83</v>
      </c>
    </row>
    <row r="70" spans="2:6" x14ac:dyDescent="0.3">
      <c r="B70" s="9">
        <v>44985</v>
      </c>
      <c r="C70" s="4" t="s">
        <v>5</v>
      </c>
      <c r="D70" s="4" t="s">
        <v>14</v>
      </c>
      <c r="E70" s="4" t="s">
        <v>8</v>
      </c>
      <c r="F70" s="5">
        <v>453.05</v>
      </c>
    </row>
    <row r="71" spans="2:6" x14ac:dyDescent="0.3">
      <c r="B71" s="9">
        <v>44985</v>
      </c>
      <c r="C71" s="4" t="s">
        <v>5</v>
      </c>
      <c r="D71" s="4" t="s">
        <v>13</v>
      </c>
      <c r="E71" s="4" t="s">
        <v>8</v>
      </c>
      <c r="F71" s="5">
        <v>134.43</v>
      </c>
    </row>
    <row r="72" spans="2:6" x14ac:dyDescent="0.3">
      <c r="B72" s="9">
        <v>44985</v>
      </c>
      <c r="C72" s="4" t="s">
        <v>5</v>
      </c>
      <c r="D72" s="4" t="s">
        <v>14</v>
      </c>
      <c r="E72" s="4" t="s">
        <v>8</v>
      </c>
      <c r="F72" s="5">
        <v>7252.25</v>
      </c>
    </row>
    <row r="73" spans="2:6" x14ac:dyDescent="0.3">
      <c r="B73" s="9">
        <v>44985</v>
      </c>
      <c r="C73" s="4" t="s">
        <v>5</v>
      </c>
      <c r="D73" s="4" t="s">
        <v>14</v>
      </c>
      <c r="E73" s="4" t="s">
        <v>8</v>
      </c>
      <c r="F73" s="5">
        <v>1133.5</v>
      </c>
    </row>
    <row r="74" spans="2:6" x14ac:dyDescent="0.3">
      <c r="B74" s="9">
        <v>44985</v>
      </c>
      <c r="C74" s="4" t="s">
        <v>5</v>
      </c>
      <c r="D74" s="4" t="s">
        <v>14</v>
      </c>
      <c r="E74" s="4" t="s">
        <v>8</v>
      </c>
      <c r="F74" s="5">
        <v>741.39</v>
      </c>
    </row>
    <row r="75" spans="2:6" x14ac:dyDescent="0.3">
      <c r="B75" s="9">
        <v>44985</v>
      </c>
      <c r="C75" s="4" t="s">
        <v>5</v>
      </c>
      <c r="D75" s="4" t="s">
        <v>15</v>
      </c>
      <c r="E75" s="4" t="s">
        <v>8</v>
      </c>
      <c r="F75" s="5">
        <v>339</v>
      </c>
    </row>
    <row r="76" spans="2:6" x14ac:dyDescent="0.3">
      <c r="B76" s="9">
        <v>44985</v>
      </c>
      <c r="C76" s="4" t="s">
        <v>5</v>
      </c>
      <c r="D76" s="4" t="s">
        <v>15</v>
      </c>
      <c r="E76" s="4" t="s">
        <v>8</v>
      </c>
      <c r="F76" s="5">
        <v>178.31</v>
      </c>
    </row>
    <row r="77" spans="2:6" x14ac:dyDescent="0.3">
      <c r="B77" s="9">
        <v>44985</v>
      </c>
      <c r="C77" s="4" t="s">
        <v>5</v>
      </c>
      <c r="D77" s="4" t="s">
        <v>13</v>
      </c>
      <c r="E77" s="4" t="s">
        <v>8</v>
      </c>
      <c r="F77" s="5">
        <v>120.79</v>
      </c>
    </row>
    <row r="78" spans="2:6" x14ac:dyDescent="0.3">
      <c r="B78" s="9">
        <v>44985</v>
      </c>
      <c r="C78" s="4" t="s">
        <v>5</v>
      </c>
      <c r="D78" s="4" t="s">
        <v>16</v>
      </c>
      <c r="E78" s="4" t="s">
        <v>8</v>
      </c>
      <c r="F78" s="5">
        <v>120.41</v>
      </c>
    </row>
    <row r="79" spans="2:6" x14ac:dyDescent="0.3">
      <c r="B79" s="9">
        <v>44985</v>
      </c>
      <c r="C79" s="4" t="s">
        <v>5</v>
      </c>
      <c r="D79" s="4" t="s">
        <v>16</v>
      </c>
      <c r="E79" s="4" t="s">
        <v>8</v>
      </c>
      <c r="F79" s="5">
        <v>85.97</v>
      </c>
    </row>
    <row r="80" spans="2:6" x14ac:dyDescent="0.3">
      <c r="B80" s="9">
        <v>44985</v>
      </c>
      <c r="C80" s="4" t="s">
        <v>5</v>
      </c>
      <c r="D80" s="4" t="s">
        <v>16</v>
      </c>
      <c r="E80" s="4" t="s">
        <v>8</v>
      </c>
      <c r="F80" s="5">
        <v>53.1</v>
      </c>
    </row>
    <row r="81" spans="2:6" x14ac:dyDescent="0.3">
      <c r="B81" s="9">
        <v>44995</v>
      </c>
      <c r="C81" s="4" t="s">
        <v>5</v>
      </c>
      <c r="D81" s="4" t="s">
        <v>13</v>
      </c>
      <c r="E81" s="4" t="s">
        <v>8</v>
      </c>
      <c r="F81" s="5">
        <v>607.23</v>
      </c>
    </row>
    <row r="82" spans="2:6" x14ac:dyDescent="0.3">
      <c r="B82" s="9">
        <v>44995</v>
      </c>
      <c r="C82" s="4" t="s">
        <v>5</v>
      </c>
      <c r="D82" s="4" t="s">
        <v>16</v>
      </c>
      <c r="E82" s="4" t="s">
        <v>8</v>
      </c>
      <c r="F82" s="5">
        <v>291.14999999999998</v>
      </c>
    </row>
    <row r="83" spans="2:6" x14ac:dyDescent="0.3">
      <c r="B83" s="9">
        <v>44995</v>
      </c>
      <c r="C83" s="4" t="s">
        <v>5</v>
      </c>
      <c r="D83" s="4" t="s">
        <v>13</v>
      </c>
      <c r="E83" s="4" t="s">
        <v>8</v>
      </c>
      <c r="F83" s="5">
        <v>607.23</v>
      </c>
    </row>
    <row r="84" spans="2:6" x14ac:dyDescent="0.3">
      <c r="B84" s="9">
        <v>44995</v>
      </c>
      <c r="C84" s="4" t="s">
        <v>5</v>
      </c>
      <c r="D84" s="4" t="s">
        <v>16</v>
      </c>
      <c r="E84" s="4" t="s">
        <v>8</v>
      </c>
      <c r="F84" s="5">
        <v>291.14999999999998</v>
      </c>
    </row>
    <row r="85" spans="2:6" x14ac:dyDescent="0.3">
      <c r="B85" s="9">
        <v>44996</v>
      </c>
      <c r="C85" s="4" t="s">
        <v>5</v>
      </c>
      <c r="D85" s="4" t="s">
        <v>15</v>
      </c>
      <c r="E85" s="4" t="s">
        <v>8</v>
      </c>
      <c r="F85" s="5">
        <v>866.17</v>
      </c>
    </row>
    <row r="86" spans="2:6" x14ac:dyDescent="0.3">
      <c r="B86" s="9">
        <v>44996</v>
      </c>
      <c r="C86" s="4" t="s">
        <v>5</v>
      </c>
      <c r="D86" s="4" t="s">
        <v>14</v>
      </c>
      <c r="E86" s="4" t="s">
        <v>8</v>
      </c>
      <c r="F86" s="5">
        <v>70.2</v>
      </c>
    </row>
    <row r="87" spans="2:6" x14ac:dyDescent="0.3">
      <c r="B87" s="9">
        <v>44996</v>
      </c>
      <c r="C87" s="4" t="s">
        <v>5</v>
      </c>
      <c r="D87" s="4" t="s">
        <v>15</v>
      </c>
      <c r="E87" s="4" t="s">
        <v>8</v>
      </c>
      <c r="F87" s="5">
        <v>866.17</v>
      </c>
    </row>
    <row r="88" spans="2:6" x14ac:dyDescent="0.3">
      <c r="B88" s="9">
        <v>44996</v>
      </c>
      <c r="C88" s="4" t="s">
        <v>5</v>
      </c>
      <c r="D88" s="4" t="s">
        <v>14</v>
      </c>
      <c r="E88" s="4" t="s">
        <v>8</v>
      </c>
      <c r="F88" s="5">
        <v>70.2</v>
      </c>
    </row>
    <row r="89" spans="2:6" x14ac:dyDescent="0.3">
      <c r="B89" s="9">
        <v>45010</v>
      </c>
      <c r="C89" s="4" t="s">
        <v>5</v>
      </c>
      <c r="D89" s="4" t="s">
        <v>16</v>
      </c>
      <c r="E89" s="4" t="s">
        <v>8</v>
      </c>
      <c r="F89" s="5">
        <v>650.30999999999995</v>
      </c>
    </row>
    <row r="90" spans="2:6" x14ac:dyDescent="0.3">
      <c r="B90" s="9">
        <v>45010</v>
      </c>
      <c r="C90" s="4" t="s">
        <v>5</v>
      </c>
      <c r="D90" s="4" t="s">
        <v>16</v>
      </c>
      <c r="E90" s="4" t="s">
        <v>8</v>
      </c>
      <c r="F90" s="5">
        <v>650.30999999999995</v>
      </c>
    </row>
    <row r="91" spans="2:6" x14ac:dyDescent="0.3">
      <c r="B91" s="9">
        <v>45016</v>
      </c>
      <c r="C91" s="4" t="s">
        <v>5</v>
      </c>
      <c r="D91" s="4" t="s">
        <v>16</v>
      </c>
      <c r="E91" s="4" t="s">
        <v>8</v>
      </c>
      <c r="F91" s="5">
        <v>4365.2700000000004</v>
      </c>
    </row>
    <row r="92" spans="2:6" x14ac:dyDescent="0.3">
      <c r="B92" s="9">
        <v>45016</v>
      </c>
      <c r="C92" s="4" t="s">
        <v>5</v>
      </c>
      <c r="D92" s="4" t="s">
        <v>15</v>
      </c>
      <c r="E92" s="4" t="s">
        <v>8</v>
      </c>
      <c r="F92" s="5">
        <v>917.92</v>
      </c>
    </row>
    <row r="93" spans="2:6" x14ac:dyDescent="0.3">
      <c r="B93" s="9">
        <v>45016</v>
      </c>
      <c r="C93" s="4" t="s">
        <v>5</v>
      </c>
      <c r="D93" s="4" t="s">
        <v>15</v>
      </c>
      <c r="E93" s="4" t="s">
        <v>8</v>
      </c>
      <c r="F93" s="5">
        <f>716.36-81</f>
        <v>635.36</v>
      </c>
    </row>
    <row r="94" spans="2:6" x14ac:dyDescent="0.3">
      <c r="B94" s="9">
        <v>45016</v>
      </c>
      <c r="C94" s="4" t="s">
        <v>5</v>
      </c>
      <c r="D94" s="4" t="s">
        <v>15</v>
      </c>
      <c r="E94" s="4" t="s">
        <v>8</v>
      </c>
      <c r="F94" s="5">
        <v>-598.66</v>
      </c>
    </row>
    <row r="95" spans="2:6" x14ac:dyDescent="0.3">
      <c r="B95" s="9">
        <v>45016</v>
      </c>
      <c r="C95" s="4" t="s">
        <v>5</v>
      </c>
      <c r="D95" s="4" t="s">
        <v>13</v>
      </c>
      <c r="E95" s="4" t="s">
        <v>8</v>
      </c>
      <c r="F95" s="5">
        <v>3046.98</v>
      </c>
    </row>
    <row r="96" spans="2:6" x14ac:dyDescent="0.3">
      <c r="B96" s="9">
        <v>45016</v>
      </c>
      <c r="C96" s="4" t="s">
        <v>5</v>
      </c>
      <c r="D96" s="4" t="s">
        <v>14</v>
      </c>
      <c r="E96" s="4" t="s">
        <v>8</v>
      </c>
      <c r="F96" s="5">
        <v>2468.09</v>
      </c>
    </row>
    <row r="97" spans="2:6" x14ac:dyDescent="0.3">
      <c r="B97" s="9">
        <v>45016</v>
      </c>
      <c r="C97" s="4" t="s">
        <v>5</v>
      </c>
      <c r="D97" s="4" t="s">
        <v>13</v>
      </c>
      <c r="E97" s="4" t="s">
        <v>8</v>
      </c>
      <c r="F97" s="5">
        <v>161.12</v>
      </c>
    </row>
    <row r="98" spans="2:6" x14ac:dyDescent="0.3">
      <c r="B98" s="9">
        <v>45016</v>
      </c>
      <c r="C98" s="4" t="s">
        <v>5</v>
      </c>
      <c r="D98" s="4" t="s">
        <v>16</v>
      </c>
      <c r="E98" s="4" t="s">
        <v>8</v>
      </c>
      <c r="F98" s="5">
        <v>4365.2700000000004</v>
      </c>
    </row>
    <row r="99" spans="2:6" x14ac:dyDescent="0.3">
      <c r="B99" s="9">
        <v>45016</v>
      </c>
      <c r="C99" s="4" t="s">
        <v>5</v>
      </c>
      <c r="D99" s="4" t="s">
        <v>15</v>
      </c>
      <c r="E99" s="4" t="s">
        <v>8</v>
      </c>
      <c r="F99" s="5">
        <v>917.92</v>
      </c>
    </row>
    <row r="100" spans="2:6" x14ac:dyDescent="0.3">
      <c r="B100" s="9">
        <v>45016</v>
      </c>
      <c r="C100" s="4" t="s">
        <v>5</v>
      </c>
      <c r="D100" s="4" t="s">
        <v>15</v>
      </c>
      <c r="E100" s="4" t="s">
        <v>8</v>
      </c>
      <c r="F100" s="5">
        <f>716.36-81</f>
        <v>635.36</v>
      </c>
    </row>
    <row r="101" spans="2:6" x14ac:dyDescent="0.3">
      <c r="B101" s="9">
        <v>45016</v>
      </c>
      <c r="C101" s="4" t="s">
        <v>5</v>
      </c>
      <c r="D101" s="4" t="s">
        <v>15</v>
      </c>
      <c r="E101" s="4" t="s">
        <v>8</v>
      </c>
      <c r="F101" s="5">
        <v>-598.66</v>
      </c>
    </row>
    <row r="102" spans="2:6" x14ac:dyDescent="0.3">
      <c r="B102" s="9">
        <v>45016</v>
      </c>
      <c r="C102" s="4" t="s">
        <v>5</v>
      </c>
      <c r="D102" s="4" t="s">
        <v>13</v>
      </c>
      <c r="E102" s="4" t="s">
        <v>8</v>
      </c>
      <c r="F102" s="5">
        <v>3046.98</v>
      </c>
    </row>
    <row r="103" spans="2:6" x14ac:dyDescent="0.3">
      <c r="B103" s="9">
        <v>45016</v>
      </c>
      <c r="C103" s="4" t="s">
        <v>5</v>
      </c>
      <c r="D103" s="4" t="s">
        <v>14</v>
      </c>
      <c r="E103" s="4" t="s">
        <v>8</v>
      </c>
      <c r="F103" s="5">
        <v>2468.09</v>
      </c>
    </row>
    <row r="104" spans="2:6" x14ac:dyDescent="0.3">
      <c r="B104" s="9">
        <v>45016</v>
      </c>
      <c r="C104" s="4" t="s">
        <v>5</v>
      </c>
      <c r="D104" s="4" t="s">
        <v>13</v>
      </c>
      <c r="E104" s="4" t="s">
        <v>8</v>
      </c>
      <c r="F104" s="5">
        <v>161.12</v>
      </c>
    </row>
    <row r="105" spans="2:6" x14ac:dyDescent="0.3">
      <c r="B105" s="9">
        <v>45016</v>
      </c>
      <c r="C105" s="4" t="s">
        <v>5</v>
      </c>
      <c r="D105" s="4" t="s">
        <v>13</v>
      </c>
      <c r="E105" s="4" t="s">
        <v>8</v>
      </c>
      <c r="F105" s="5">
        <f>2794.53+161.12</f>
        <v>2955.65</v>
      </c>
    </row>
    <row r="106" spans="2:6" x14ac:dyDescent="0.3">
      <c r="B106" s="9">
        <v>44938</v>
      </c>
      <c r="C106" s="4" t="s">
        <v>5</v>
      </c>
      <c r="D106" s="4" t="s">
        <v>14</v>
      </c>
      <c r="E106" s="4" t="s">
        <v>9</v>
      </c>
      <c r="F106" s="5">
        <v>4925</v>
      </c>
    </row>
    <row r="107" spans="2:6" x14ac:dyDescent="0.3">
      <c r="B107" s="9">
        <v>44939</v>
      </c>
      <c r="C107" s="4" t="s">
        <v>5</v>
      </c>
      <c r="D107" s="4" t="s">
        <v>14</v>
      </c>
      <c r="E107" s="4" t="s">
        <v>8</v>
      </c>
      <c r="F107" s="5">
        <v>118.27</v>
      </c>
    </row>
    <row r="108" spans="2:6" x14ac:dyDescent="0.3">
      <c r="B108" s="9">
        <v>44939</v>
      </c>
      <c r="C108" s="4" t="s">
        <v>5</v>
      </c>
      <c r="D108" s="4" t="s">
        <v>16</v>
      </c>
      <c r="E108" s="4" t="s">
        <v>8</v>
      </c>
      <c r="F108" s="5">
        <v>69.88</v>
      </c>
    </row>
    <row r="109" spans="2:6" x14ac:dyDescent="0.3">
      <c r="B109" s="9">
        <v>44939</v>
      </c>
      <c r="C109" s="4" t="s">
        <v>5</v>
      </c>
      <c r="D109" s="4" t="s">
        <v>15</v>
      </c>
      <c r="E109" s="4" t="s">
        <v>9</v>
      </c>
      <c r="F109" s="5">
        <v>3311.03</v>
      </c>
    </row>
    <row r="110" spans="2:6" x14ac:dyDescent="0.3">
      <c r="B110" s="9">
        <v>44939</v>
      </c>
      <c r="C110" s="4" t="s">
        <v>5</v>
      </c>
      <c r="D110" s="4" t="s">
        <v>16</v>
      </c>
      <c r="E110" s="4" t="s">
        <v>11</v>
      </c>
      <c r="F110" s="5">
        <v>708.7</v>
      </c>
    </row>
    <row r="111" spans="2:6" x14ac:dyDescent="0.3">
      <c r="B111" s="9">
        <v>44939</v>
      </c>
      <c r="C111" s="4" t="s">
        <v>5</v>
      </c>
      <c r="D111" s="4" t="s">
        <v>14</v>
      </c>
      <c r="E111" s="4" t="s">
        <v>8</v>
      </c>
      <c r="F111" s="5">
        <v>118.27</v>
      </c>
    </row>
    <row r="112" spans="2:6" x14ac:dyDescent="0.3">
      <c r="B112" s="9">
        <v>44939</v>
      </c>
      <c r="C112" s="4" t="s">
        <v>5</v>
      </c>
      <c r="D112" s="4" t="s">
        <v>16</v>
      </c>
      <c r="E112" s="4" t="s">
        <v>8</v>
      </c>
      <c r="F112" s="5">
        <v>69.88</v>
      </c>
    </row>
    <row r="113" spans="2:6" x14ac:dyDescent="0.3">
      <c r="B113" s="9">
        <v>44939</v>
      </c>
      <c r="C113" s="4" t="s">
        <v>5</v>
      </c>
      <c r="D113" s="4" t="s">
        <v>14</v>
      </c>
      <c r="E113" s="4" t="s">
        <v>8</v>
      </c>
      <c r="F113" s="5">
        <v>118.27</v>
      </c>
    </row>
    <row r="114" spans="2:6" x14ac:dyDescent="0.3">
      <c r="B114" s="9">
        <v>44939</v>
      </c>
      <c r="C114" s="4" t="s">
        <v>5</v>
      </c>
      <c r="D114" s="4" t="s">
        <v>16</v>
      </c>
      <c r="E114" s="4" t="s">
        <v>8</v>
      </c>
      <c r="F114" s="5">
        <v>69.88</v>
      </c>
    </row>
    <row r="115" spans="2:6" x14ac:dyDescent="0.3">
      <c r="B115" s="9">
        <v>44581</v>
      </c>
      <c r="C115" s="4" t="s">
        <v>5</v>
      </c>
      <c r="D115" s="4" t="s">
        <v>13</v>
      </c>
      <c r="E115" s="4" t="s">
        <v>8</v>
      </c>
      <c r="F115" s="5">
        <v>5860.18</v>
      </c>
    </row>
    <row r="116" spans="2:6" x14ac:dyDescent="0.3">
      <c r="B116" s="9">
        <v>44946</v>
      </c>
      <c r="C116" s="4" t="s">
        <v>5</v>
      </c>
      <c r="D116" s="4" t="s">
        <v>16</v>
      </c>
      <c r="E116" s="4" t="s">
        <v>9</v>
      </c>
      <c r="F116" s="5">
        <v>0</v>
      </c>
    </row>
    <row r="117" spans="2:6" x14ac:dyDescent="0.3">
      <c r="B117" s="9">
        <v>44953</v>
      </c>
      <c r="C117" s="4" t="s">
        <v>5</v>
      </c>
      <c r="D117" s="4" t="s">
        <v>15</v>
      </c>
      <c r="E117" s="4" t="s">
        <v>11</v>
      </c>
      <c r="F117" s="5">
        <v>0</v>
      </c>
    </row>
    <row r="118" spans="2:6" x14ac:dyDescent="0.3">
      <c r="B118" s="9">
        <v>44589</v>
      </c>
      <c r="C118" s="4" t="s">
        <v>5</v>
      </c>
      <c r="D118" s="4" t="s">
        <v>15</v>
      </c>
      <c r="E118" s="4" t="s">
        <v>8</v>
      </c>
      <c r="F118" s="5">
        <v>376.59</v>
      </c>
    </row>
    <row r="119" spans="2:6" x14ac:dyDescent="0.3">
      <c r="B119" s="9">
        <v>44589</v>
      </c>
      <c r="C119" s="4" t="s">
        <v>5</v>
      </c>
      <c r="D119" s="4" t="s">
        <v>15</v>
      </c>
      <c r="E119" s="4" t="s">
        <v>9</v>
      </c>
      <c r="F119" s="5">
        <v>23669.89</v>
      </c>
    </row>
    <row r="120" spans="2:6" x14ac:dyDescent="0.3">
      <c r="B120" s="9">
        <v>44592</v>
      </c>
      <c r="C120" s="4" t="s">
        <v>5</v>
      </c>
      <c r="D120" s="4" t="s">
        <v>13</v>
      </c>
      <c r="E120" s="4" t="s">
        <v>8</v>
      </c>
      <c r="F120" s="5">
        <v>156.65</v>
      </c>
    </row>
    <row r="121" spans="2:6" x14ac:dyDescent="0.3">
      <c r="B121" s="9">
        <v>44592</v>
      </c>
      <c r="C121" s="4" t="s">
        <v>5</v>
      </c>
      <c r="D121" s="4" t="s">
        <v>16</v>
      </c>
      <c r="E121" s="4" t="s">
        <v>9</v>
      </c>
      <c r="F121" s="5">
        <v>1</v>
      </c>
    </row>
    <row r="122" spans="2:6" x14ac:dyDescent="0.3">
      <c r="B122" s="9">
        <v>44592</v>
      </c>
      <c r="C122" s="4" t="s">
        <v>5</v>
      </c>
      <c r="D122" s="4" t="s">
        <v>15</v>
      </c>
      <c r="E122" s="4" t="s">
        <v>9</v>
      </c>
      <c r="F122" s="5">
        <v>81.150000000000006</v>
      </c>
    </row>
    <row r="123" spans="2:6" x14ac:dyDescent="0.3">
      <c r="B123" s="9">
        <v>44592</v>
      </c>
      <c r="C123" s="4" t="s">
        <v>5</v>
      </c>
      <c r="D123" s="4" t="s">
        <v>14</v>
      </c>
      <c r="E123" s="4" t="s">
        <v>9</v>
      </c>
      <c r="F123" s="5">
        <v>8</v>
      </c>
    </row>
    <row r="124" spans="2:6" x14ac:dyDescent="0.3">
      <c r="B124" s="9">
        <v>44592</v>
      </c>
      <c r="C124" s="4" t="s">
        <v>5</v>
      </c>
      <c r="D124" s="4" t="s">
        <v>14</v>
      </c>
      <c r="E124" s="4" t="s">
        <v>9</v>
      </c>
      <c r="F124" s="5">
        <v>0.5</v>
      </c>
    </row>
    <row r="125" spans="2:6" x14ac:dyDescent="0.3">
      <c r="B125" s="9">
        <v>44592</v>
      </c>
      <c r="C125" s="4" t="s">
        <v>5</v>
      </c>
      <c r="D125" s="4" t="s">
        <v>16</v>
      </c>
      <c r="E125" s="4" t="s">
        <v>9</v>
      </c>
      <c r="F125" s="5">
        <v>10</v>
      </c>
    </row>
    <row r="126" spans="2:6" x14ac:dyDescent="0.3">
      <c r="B126" s="9">
        <v>44592</v>
      </c>
      <c r="C126" s="4" t="s">
        <v>5</v>
      </c>
      <c r="D126" s="4" t="s">
        <v>13</v>
      </c>
      <c r="E126" s="4" t="s">
        <v>9</v>
      </c>
      <c r="F126" s="5">
        <v>25</v>
      </c>
    </row>
    <row r="127" spans="2:6" x14ac:dyDescent="0.3">
      <c r="B127" s="9">
        <v>44592</v>
      </c>
      <c r="C127" s="4" t="s">
        <v>5</v>
      </c>
      <c r="D127" s="4" t="s">
        <v>13</v>
      </c>
      <c r="E127" s="4" t="s">
        <v>9</v>
      </c>
      <c r="F127" s="5">
        <v>28.7</v>
      </c>
    </row>
    <row r="128" spans="2:6" x14ac:dyDescent="0.3">
      <c r="B128" s="9">
        <v>44592</v>
      </c>
      <c r="C128" s="4" t="s">
        <v>5</v>
      </c>
      <c r="D128" s="4" t="s">
        <v>13</v>
      </c>
      <c r="E128" s="4" t="s">
        <v>9</v>
      </c>
      <c r="F128" s="5">
        <v>91</v>
      </c>
    </row>
    <row r="129" spans="2:6" x14ac:dyDescent="0.3">
      <c r="B129" s="9">
        <v>44592</v>
      </c>
      <c r="C129" s="4" t="s">
        <v>5</v>
      </c>
      <c r="D129" s="4" t="s">
        <v>14</v>
      </c>
      <c r="E129" s="4" t="s">
        <v>9</v>
      </c>
      <c r="F129" s="5">
        <v>2.5</v>
      </c>
    </row>
    <row r="130" spans="2:6" x14ac:dyDescent="0.3">
      <c r="B130" s="9">
        <v>44592</v>
      </c>
      <c r="C130" s="4" t="s">
        <v>5</v>
      </c>
      <c r="D130" s="4" t="s">
        <v>15</v>
      </c>
      <c r="E130" s="4" t="s">
        <v>11</v>
      </c>
      <c r="F130" s="5">
        <v>237.52</v>
      </c>
    </row>
    <row r="131" spans="2:6" x14ac:dyDescent="0.3">
      <c r="B131" s="9">
        <v>44592</v>
      </c>
      <c r="C131" s="4" t="s">
        <v>5</v>
      </c>
      <c r="D131" s="4" t="s">
        <v>13</v>
      </c>
      <c r="E131" s="4" t="s">
        <v>11</v>
      </c>
      <c r="F131" s="5">
        <v>50</v>
      </c>
    </row>
    <row r="132" spans="2:6" x14ac:dyDescent="0.3">
      <c r="B132" s="9">
        <v>44592</v>
      </c>
      <c r="C132" s="4" t="s">
        <v>5</v>
      </c>
      <c r="D132" s="4" t="s">
        <v>15</v>
      </c>
      <c r="E132" s="4" t="s">
        <v>9</v>
      </c>
      <c r="F132" s="5">
        <v>195.73</v>
      </c>
    </row>
    <row r="133" spans="2:6" x14ac:dyDescent="0.3">
      <c r="B133" s="9">
        <v>44592</v>
      </c>
      <c r="C133" s="4" t="s">
        <v>5</v>
      </c>
      <c r="D133" s="4" t="s">
        <v>16</v>
      </c>
      <c r="E133" s="4" t="s">
        <v>9</v>
      </c>
      <c r="F133" s="5">
        <v>120</v>
      </c>
    </row>
    <row r="134" spans="2:6" x14ac:dyDescent="0.3">
      <c r="B134" s="9">
        <v>44957</v>
      </c>
      <c r="C134" s="4" t="s">
        <v>5</v>
      </c>
      <c r="D134" s="4" t="s">
        <v>14</v>
      </c>
      <c r="E134" s="4" t="s">
        <v>9</v>
      </c>
      <c r="F134" s="5">
        <v>571.70000000000005</v>
      </c>
    </row>
    <row r="135" spans="2:6" x14ac:dyDescent="0.3">
      <c r="B135" s="9">
        <v>44957</v>
      </c>
      <c r="C135" s="4" t="s">
        <v>5</v>
      </c>
      <c r="D135" s="4" t="s">
        <v>13</v>
      </c>
      <c r="E135" s="4" t="s">
        <v>9</v>
      </c>
      <c r="F135" s="5">
        <v>106.45</v>
      </c>
    </row>
    <row r="136" spans="2:6" x14ac:dyDescent="0.3">
      <c r="B136" s="9">
        <v>44957</v>
      </c>
      <c r="C136" s="4" t="s">
        <v>5</v>
      </c>
      <c r="D136" s="4" t="s">
        <v>14</v>
      </c>
      <c r="E136" s="4" t="s">
        <v>9</v>
      </c>
      <c r="F136" s="5">
        <v>0</v>
      </c>
    </row>
    <row r="137" spans="2:6" x14ac:dyDescent="0.3">
      <c r="B137" s="9">
        <v>44957</v>
      </c>
      <c r="C137" s="4" t="s">
        <v>5</v>
      </c>
      <c r="D137" s="4" t="s">
        <v>14</v>
      </c>
      <c r="E137" s="4" t="s">
        <v>9</v>
      </c>
      <c r="F137" s="5">
        <v>91.55</v>
      </c>
    </row>
    <row r="138" spans="2:6" x14ac:dyDescent="0.3">
      <c r="B138" s="9">
        <v>44957</v>
      </c>
      <c r="C138" s="4" t="s">
        <v>5</v>
      </c>
      <c r="D138" s="4" t="s">
        <v>16</v>
      </c>
      <c r="E138" s="4" t="s">
        <v>9</v>
      </c>
      <c r="F138" s="5">
        <v>114.41</v>
      </c>
    </row>
    <row r="139" spans="2:6" x14ac:dyDescent="0.3">
      <c r="B139" s="9">
        <v>44957</v>
      </c>
      <c r="C139" s="4" t="s">
        <v>5</v>
      </c>
      <c r="D139" s="4" t="s">
        <v>16</v>
      </c>
      <c r="E139" s="4" t="s">
        <v>9</v>
      </c>
      <c r="F139" s="5">
        <v>77.05</v>
      </c>
    </row>
    <row r="140" spans="2:6" x14ac:dyDescent="0.3">
      <c r="B140" s="9">
        <v>44957</v>
      </c>
      <c r="C140" s="4" t="s">
        <v>5</v>
      </c>
      <c r="D140" s="4" t="s">
        <v>14</v>
      </c>
      <c r="E140" s="4" t="s">
        <v>9</v>
      </c>
      <c r="F140" s="5">
        <v>1274.42</v>
      </c>
    </row>
    <row r="141" spans="2:6" x14ac:dyDescent="0.3">
      <c r="B141" s="9">
        <v>44957</v>
      </c>
      <c r="C141" s="4" t="s">
        <v>5</v>
      </c>
      <c r="D141" s="4" t="s">
        <v>14</v>
      </c>
      <c r="E141" s="4" t="s">
        <v>11</v>
      </c>
      <c r="F141" s="5">
        <v>4440.1899999999996</v>
      </c>
    </row>
    <row r="142" spans="2:6" x14ac:dyDescent="0.3">
      <c r="B142" s="9">
        <v>44957</v>
      </c>
      <c r="C142" s="4" t="s">
        <v>5</v>
      </c>
      <c r="D142" s="4" t="s">
        <v>14</v>
      </c>
      <c r="E142" s="4" t="s">
        <v>11</v>
      </c>
      <c r="F142" s="5">
        <v>25711.8</v>
      </c>
    </row>
    <row r="143" spans="2:6" x14ac:dyDescent="0.3">
      <c r="B143" s="9">
        <v>44957</v>
      </c>
      <c r="C143" s="4" t="s">
        <v>5</v>
      </c>
      <c r="D143" s="4" t="s">
        <v>13</v>
      </c>
      <c r="E143" s="4" t="s">
        <v>11</v>
      </c>
      <c r="F143" s="5">
        <v>11920.89</v>
      </c>
    </row>
    <row r="144" spans="2:6" x14ac:dyDescent="0.3">
      <c r="B144" s="9">
        <v>44957</v>
      </c>
      <c r="C144" s="4" t="s">
        <v>5</v>
      </c>
      <c r="D144" s="4" t="s">
        <v>14</v>
      </c>
      <c r="E144" s="4" t="s">
        <v>11</v>
      </c>
      <c r="F144" s="5">
        <v>0</v>
      </c>
    </row>
    <row r="145" spans="2:6" x14ac:dyDescent="0.3">
      <c r="B145" s="9">
        <v>44957</v>
      </c>
      <c r="C145" s="4" t="s">
        <v>5</v>
      </c>
      <c r="D145" s="4" t="s">
        <v>13</v>
      </c>
      <c r="E145" s="4" t="s">
        <v>10</v>
      </c>
      <c r="F145" s="5">
        <v>567.80999999999995</v>
      </c>
    </row>
    <row r="146" spans="2:6" x14ac:dyDescent="0.3">
      <c r="B146" s="9">
        <v>44957</v>
      </c>
      <c r="C146" s="4" t="s">
        <v>5</v>
      </c>
      <c r="D146" s="4" t="s">
        <v>15</v>
      </c>
      <c r="E146" s="4" t="s">
        <v>9</v>
      </c>
      <c r="F146" s="5">
        <v>18</v>
      </c>
    </row>
    <row r="147" spans="2:6" x14ac:dyDescent="0.3">
      <c r="B147" s="9">
        <v>44957</v>
      </c>
      <c r="C147" s="4" t="s">
        <v>5</v>
      </c>
      <c r="D147" s="4" t="s">
        <v>15</v>
      </c>
      <c r="E147" s="4" t="s">
        <v>9</v>
      </c>
      <c r="F147" s="5">
        <v>36.869999999999997</v>
      </c>
    </row>
    <row r="148" spans="2:6" x14ac:dyDescent="0.3">
      <c r="B148" s="9">
        <v>44957</v>
      </c>
      <c r="C148" s="4" t="s">
        <v>5</v>
      </c>
      <c r="D148" s="4" t="s">
        <v>16</v>
      </c>
      <c r="E148" s="4" t="s">
        <v>9</v>
      </c>
      <c r="F148" s="5">
        <v>652.48</v>
      </c>
    </row>
    <row r="149" spans="2:6" x14ac:dyDescent="0.3">
      <c r="B149" s="9">
        <v>44957</v>
      </c>
      <c r="C149" s="4" t="s">
        <v>5</v>
      </c>
      <c r="D149" s="4" t="s">
        <v>15</v>
      </c>
      <c r="E149" s="4" t="s">
        <v>9</v>
      </c>
      <c r="F149" s="5">
        <v>93.78</v>
      </c>
    </row>
    <row r="150" spans="2:6" x14ac:dyDescent="0.3">
      <c r="B150" s="9">
        <v>44957</v>
      </c>
      <c r="C150" s="4" t="s">
        <v>5</v>
      </c>
      <c r="D150" s="4" t="s">
        <v>14</v>
      </c>
      <c r="E150" s="4" t="s">
        <v>9</v>
      </c>
      <c r="F150" s="5">
        <v>217.23</v>
      </c>
    </row>
    <row r="151" spans="2:6" x14ac:dyDescent="0.3">
      <c r="B151" s="9">
        <v>44957</v>
      </c>
      <c r="C151" s="4" t="s">
        <v>5</v>
      </c>
      <c r="D151" s="4" t="s">
        <v>14</v>
      </c>
      <c r="E151" s="4" t="s">
        <v>9</v>
      </c>
      <c r="F151" s="5">
        <v>3.31</v>
      </c>
    </row>
    <row r="152" spans="2:6" x14ac:dyDescent="0.3">
      <c r="B152" s="9">
        <v>44957</v>
      </c>
      <c r="C152" s="4" t="s">
        <v>5</v>
      </c>
      <c r="D152" s="4" t="s">
        <v>16</v>
      </c>
      <c r="E152" s="4" t="s">
        <v>9</v>
      </c>
      <c r="F152" s="5">
        <v>52.1</v>
      </c>
    </row>
    <row r="153" spans="2:6" x14ac:dyDescent="0.3">
      <c r="B153" s="9">
        <v>44957</v>
      </c>
      <c r="C153" s="4" t="s">
        <v>5</v>
      </c>
      <c r="D153" s="4" t="s">
        <v>13</v>
      </c>
      <c r="E153" s="4" t="s">
        <v>9</v>
      </c>
      <c r="F153" s="5">
        <v>29.47</v>
      </c>
    </row>
    <row r="154" spans="2:6" x14ac:dyDescent="0.3">
      <c r="B154" s="9">
        <v>44957</v>
      </c>
      <c r="C154" s="4" t="s">
        <v>5</v>
      </c>
      <c r="D154" s="4" t="s">
        <v>13</v>
      </c>
      <c r="E154" s="4" t="s">
        <v>9</v>
      </c>
      <c r="F154" s="5">
        <v>74.25</v>
      </c>
    </row>
    <row r="155" spans="2:6" x14ac:dyDescent="0.3">
      <c r="B155" s="9">
        <v>44957</v>
      </c>
      <c r="C155" s="4" t="s">
        <v>5</v>
      </c>
      <c r="D155" s="4" t="s">
        <v>13</v>
      </c>
      <c r="E155" s="4" t="s">
        <v>9</v>
      </c>
      <c r="F155" s="5">
        <v>47.45</v>
      </c>
    </row>
    <row r="156" spans="2:6" x14ac:dyDescent="0.3">
      <c r="B156" s="9">
        <v>44957</v>
      </c>
      <c r="C156" s="4" t="s">
        <v>5</v>
      </c>
      <c r="D156" s="4" t="s">
        <v>14</v>
      </c>
      <c r="E156" s="4" t="s">
        <v>9</v>
      </c>
      <c r="F156" s="5">
        <v>47.92</v>
      </c>
    </row>
    <row r="157" spans="2:6" x14ac:dyDescent="0.3">
      <c r="B157" s="9">
        <v>44957</v>
      </c>
      <c r="C157" s="4" t="s">
        <v>5</v>
      </c>
      <c r="D157" s="4" t="s">
        <v>15</v>
      </c>
      <c r="E157" s="4" t="s">
        <v>9</v>
      </c>
      <c r="F157" s="5">
        <v>28.17</v>
      </c>
    </row>
    <row r="158" spans="2:6" x14ac:dyDescent="0.3">
      <c r="B158" s="9">
        <v>44958</v>
      </c>
      <c r="C158" s="4" t="s">
        <v>5</v>
      </c>
      <c r="D158" s="4" t="s">
        <v>15</v>
      </c>
      <c r="E158" s="4" t="s">
        <v>9</v>
      </c>
      <c r="F158" s="5">
        <v>5339.87</v>
      </c>
    </row>
    <row r="159" spans="2:6" x14ac:dyDescent="0.3">
      <c r="B159" s="9">
        <v>44958</v>
      </c>
      <c r="C159" s="4" t="s">
        <v>5</v>
      </c>
      <c r="D159" s="4" t="s">
        <v>14</v>
      </c>
      <c r="E159" s="4" t="s">
        <v>9</v>
      </c>
      <c r="F159" s="5">
        <v>0</v>
      </c>
    </row>
    <row r="160" spans="2:6" x14ac:dyDescent="0.3">
      <c r="B160" s="9">
        <v>44967</v>
      </c>
      <c r="C160" s="4" t="s">
        <v>5</v>
      </c>
      <c r="D160" s="4" t="s">
        <v>13</v>
      </c>
      <c r="E160" s="4" t="s">
        <v>9</v>
      </c>
      <c r="F160" s="5">
        <v>3311.03</v>
      </c>
    </row>
    <row r="161" spans="2:6" x14ac:dyDescent="0.3">
      <c r="B161" s="9">
        <v>44603</v>
      </c>
      <c r="C161" s="4" t="s">
        <v>5</v>
      </c>
      <c r="D161" s="4" t="s">
        <v>14</v>
      </c>
      <c r="E161" s="4" t="s">
        <v>8</v>
      </c>
      <c r="F161" s="5">
        <v>463.18</v>
      </c>
    </row>
    <row r="162" spans="2:6" x14ac:dyDescent="0.3">
      <c r="B162" s="9">
        <v>44603</v>
      </c>
      <c r="C162" s="4" t="s">
        <v>5</v>
      </c>
      <c r="D162" s="4" t="s">
        <v>14</v>
      </c>
      <c r="E162" s="4" t="s">
        <v>8</v>
      </c>
      <c r="F162" s="5">
        <v>426.54</v>
      </c>
    </row>
    <row r="163" spans="2:6" x14ac:dyDescent="0.3">
      <c r="B163" s="9">
        <v>44603</v>
      </c>
      <c r="C163" s="4" t="s">
        <v>5</v>
      </c>
      <c r="D163" s="4" t="s">
        <v>15</v>
      </c>
      <c r="E163" s="4" t="s">
        <v>9</v>
      </c>
      <c r="F163" s="5">
        <v>3311.03</v>
      </c>
    </row>
    <row r="164" spans="2:6" x14ac:dyDescent="0.3">
      <c r="B164" s="9">
        <v>44617</v>
      </c>
      <c r="C164" s="4" t="s">
        <v>5</v>
      </c>
      <c r="D164" s="4" t="s">
        <v>16</v>
      </c>
      <c r="E164" s="4" t="s">
        <v>8</v>
      </c>
      <c r="F164" s="5">
        <v>2342.38</v>
      </c>
    </row>
    <row r="165" spans="2:6" x14ac:dyDescent="0.3">
      <c r="B165" s="9">
        <v>44617</v>
      </c>
      <c r="C165" s="4" t="s">
        <v>5</v>
      </c>
      <c r="D165" s="4" t="s">
        <v>13</v>
      </c>
      <c r="E165" s="4" t="s">
        <v>8</v>
      </c>
      <c r="F165" s="5">
        <v>174.29</v>
      </c>
    </row>
    <row r="166" spans="2:6" x14ac:dyDescent="0.3">
      <c r="B166" s="9">
        <v>44620</v>
      </c>
      <c r="C166" s="4" t="s">
        <v>5</v>
      </c>
      <c r="D166" s="4" t="s">
        <v>13</v>
      </c>
      <c r="E166" s="4" t="s">
        <v>8</v>
      </c>
      <c r="F166" s="5">
        <v>4483.83</v>
      </c>
    </row>
    <row r="167" spans="2:6" x14ac:dyDescent="0.3">
      <c r="B167" s="9">
        <v>44620</v>
      </c>
      <c r="C167" s="4" t="s">
        <v>5</v>
      </c>
      <c r="D167" s="4" t="s">
        <v>14</v>
      </c>
      <c r="E167" s="4" t="s">
        <v>8</v>
      </c>
      <c r="F167" s="5">
        <v>453.05</v>
      </c>
    </row>
    <row r="168" spans="2:6" x14ac:dyDescent="0.3">
      <c r="B168" s="9">
        <v>44620</v>
      </c>
      <c r="C168" s="4" t="s">
        <v>5</v>
      </c>
      <c r="D168" s="4" t="s">
        <v>13</v>
      </c>
      <c r="E168" s="4" t="s">
        <v>8</v>
      </c>
      <c r="F168" s="5">
        <v>134.43</v>
      </c>
    </row>
    <row r="169" spans="2:6" x14ac:dyDescent="0.3">
      <c r="B169" s="9">
        <v>44620</v>
      </c>
      <c r="C169" s="4" t="s">
        <v>5</v>
      </c>
      <c r="D169" s="4" t="s">
        <v>16</v>
      </c>
      <c r="E169" s="4" t="s">
        <v>9</v>
      </c>
      <c r="F169" s="5">
        <v>105.51</v>
      </c>
    </row>
    <row r="170" spans="2:6" x14ac:dyDescent="0.3">
      <c r="B170" s="9">
        <v>44620</v>
      </c>
      <c r="C170" s="4" t="s">
        <v>5</v>
      </c>
      <c r="D170" s="4" t="s">
        <v>14</v>
      </c>
      <c r="E170" s="4" t="s">
        <v>9</v>
      </c>
      <c r="F170" s="5">
        <v>2</v>
      </c>
    </row>
    <row r="171" spans="2:6" x14ac:dyDescent="0.3">
      <c r="B171" s="9">
        <v>44620</v>
      </c>
      <c r="C171" s="4" t="s">
        <v>5</v>
      </c>
      <c r="D171" s="4" t="s">
        <v>13</v>
      </c>
      <c r="E171" s="4" t="s">
        <v>9</v>
      </c>
      <c r="F171" s="5">
        <v>529.32000000000005</v>
      </c>
    </row>
    <row r="172" spans="2:6" x14ac:dyDescent="0.3">
      <c r="B172" s="9">
        <v>44620</v>
      </c>
      <c r="C172" s="4" t="s">
        <v>5</v>
      </c>
      <c r="D172" s="4" t="s">
        <v>14</v>
      </c>
      <c r="E172" s="4" t="s">
        <v>9</v>
      </c>
      <c r="F172" s="5">
        <v>0.25</v>
      </c>
    </row>
    <row r="173" spans="2:6" x14ac:dyDescent="0.3">
      <c r="B173" s="9">
        <v>44620</v>
      </c>
      <c r="C173" s="4" t="s">
        <v>5</v>
      </c>
      <c r="D173" s="4" t="s">
        <v>14</v>
      </c>
      <c r="E173" s="4" t="s">
        <v>9</v>
      </c>
      <c r="F173" s="5">
        <v>117.15</v>
      </c>
    </row>
    <row r="174" spans="2:6" x14ac:dyDescent="0.3">
      <c r="B174" s="9">
        <v>44620</v>
      </c>
      <c r="C174" s="4" t="s">
        <v>5</v>
      </c>
      <c r="D174" s="4" t="s">
        <v>16</v>
      </c>
      <c r="E174" s="4" t="s">
        <v>9</v>
      </c>
      <c r="F174" s="5">
        <v>101.4</v>
      </c>
    </row>
    <row r="175" spans="2:6" x14ac:dyDescent="0.3">
      <c r="B175" s="9">
        <v>44620</v>
      </c>
      <c r="C175" s="4" t="s">
        <v>5</v>
      </c>
      <c r="D175" s="4" t="s">
        <v>15</v>
      </c>
      <c r="E175" s="4" t="s">
        <v>11</v>
      </c>
      <c r="F175" s="5">
        <v>312.2</v>
      </c>
    </row>
    <row r="176" spans="2:6" x14ac:dyDescent="0.3">
      <c r="B176" s="9">
        <v>44620</v>
      </c>
      <c r="C176" s="4" t="s">
        <v>5</v>
      </c>
      <c r="D176" s="4" t="s">
        <v>15</v>
      </c>
      <c r="E176" s="4" t="s">
        <v>11</v>
      </c>
      <c r="F176" s="5">
        <v>177.07</v>
      </c>
    </row>
    <row r="177" spans="2:6" x14ac:dyDescent="0.3">
      <c r="B177" s="9">
        <v>44620</v>
      </c>
      <c r="C177" s="4" t="s">
        <v>5</v>
      </c>
      <c r="D177" s="4" t="s">
        <v>16</v>
      </c>
      <c r="E177" s="4" t="s">
        <v>10</v>
      </c>
      <c r="F177" s="5">
        <v>1866.37</v>
      </c>
    </row>
    <row r="178" spans="2:6" x14ac:dyDescent="0.3">
      <c r="B178" s="9">
        <v>44620</v>
      </c>
      <c r="C178" s="4" t="s">
        <v>5</v>
      </c>
      <c r="D178" s="4" t="s">
        <v>14</v>
      </c>
      <c r="E178" s="4" t="s">
        <v>9</v>
      </c>
      <c r="F178" s="5">
        <v>104.2</v>
      </c>
    </row>
    <row r="179" spans="2:6" x14ac:dyDescent="0.3">
      <c r="B179" s="9">
        <v>44620</v>
      </c>
      <c r="C179" s="4" t="s">
        <v>5</v>
      </c>
      <c r="D179" s="4" t="s">
        <v>13</v>
      </c>
      <c r="E179" s="4" t="s">
        <v>9</v>
      </c>
      <c r="F179" s="5">
        <v>116.47</v>
      </c>
    </row>
    <row r="180" spans="2:6" x14ac:dyDescent="0.3">
      <c r="B180" s="9">
        <v>44620</v>
      </c>
      <c r="C180" s="4" t="s">
        <v>5</v>
      </c>
      <c r="D180" s="4" t="s">
        <v>14</v>
      </c>
      <c r="E180" s="4" t="s">
        <v>9</v>
      </c>
      <c r="F180" s="5">
        <v>1300.8599999999999</v>
      </c>
    </row>
    <row r="181" spans="2:6" x14ac:dyDescent="0.3">
      <c r="B181" s="9">
        <v>44620</v>
      </c>
      <c r="C181" s="4" t="s">
        <v>5</v>
      </c>
      <c r="D181" s="4" t="s">
        <v>14</v>
      </c>
      <c r="E181" s="4" t="s">
        <v>9</v>
      </c>
      <c r="F181" s="5">
        <v>282.64</v>
      </c>
    </row>
    <row r="182" spans="2:6" x14ac:dyDescent="0.3">
      <c r="B182" s="9">
        <v>44620</v>
      </c>
      <c r="C182" s="4" t="s">
        <v>5</v>
      </c>
      <c r="D182" s="4" t="s">
        <v>16</v>
      </c>
      <c r="E182" s="4" t="s">
        <v>9</v>
      </c>
      <c r="F182" s="5">
        <v>200.58</v>
      </c>
    </row>
    <row r="183" spans="2:6" x14ac:dyDescent="0.3">
      <c r="B183" s="9">
        <v>44620</v>
      </c>
      <c r="C183" s="4" t="s">
        <v>5</v>
      </c>
      <c r="D183" s="4" t="s">
        <v>16</v>
      </c>
      <c r="E183" s="4" t="s">
        <v>9</v>
      </c>
      <c r="F183" s="5">
        <v>53.79</v>
      </c>
    </row>
    <row r="184" spans="2:6" x14ac:dyDescent="0.3">
      <c r="B184" s="9">
        <v>44620</v>
      </c>
      <c r="C184" s="4" t="s">
        <v>5</v>
      </c>
      <c r="D184" s="4" t="s">
        <v>14</v>
      </c>
      <c r="E184" s="4" t="s">
        <v>9</v>
      </c>
      <c r="F184" s="5">
        <v>651.38</v>
      </c>
    </row>
    <row r="185" spans="2:6" x14ac:dyDescent="0.3">
      <c r="B185" s="9">
        <v>44620</v>
      </c>
      <c r="C185" s="4" t="s">
        <v>5</v>
      </c>
      <c r="D185" s="4" t="s">
        <v>15</v>
      </c>
      <c r="E185" s="4" t="s">
        <v>9</v>
      </c>
      <c r="F185" s="5">
        <v>91.98</v>
      </c>
    </row>
    <row r="186" spans="2:6" x14ac:dyDescent="0.3">
      <c r="B186" s="9">
        <v>44620</v>
      </c>
      <c r="C186" s="4" t="s">
        <v>5</v>
      </c>
      <c r="D186" s="4" t="s">
        <v>14</v>
      </c>
      <c r="E186" s="4" t="s">
        <v>9</v>
      </c>
      <c r="F186" s="5">
        <v>197.98</v>
      </c>
    </row>
    <row r="187" spans="2:6" x14ac:dyDescent="0.3">
      <c r="B187" s="9">
        <v>44620</v>
      </c>
      <c r="C187" s="4" t="s">
        <v>5</v>
      </c>
      <c r="D187" s="4" t="s">
        <v>13</v>
      </c>
      <c r="E187" s="4" t="s">
        <v>9</v>
      </c>
      <c r="F187" s="5">
        <v>187.56</v>
      </c>
    </row>
    <row r="188" spans="2:6" x14ac:dyDescent="0.3">
      <c r="B188" s="9">
        <v>44620</v>
      </c>
      <c r="C188" s="4" t="s">
        <v>5</v>
      </c>
      <c r="D188" s="4" t="s">
        <v>14</v>
      </c>
      <c r="E188" s="4" t="s">
        <v>9</v>
      </c>
      <c r="F188" s="5">
        <v>568.97</v>
      </c>
    </row>
    <row r="189" spans="2:6" x14ac:dyDescent="0.3">
      <c r="B189" s="9">
        <v>44620</v>
      </c>
      <c r="C189" s="4" t="s">
        <v>5</v>
      </c>
      <c r="D189" s="4" t="s">
        <v>13</v>
      </c>
      <c r="E189" s="4" t="s">
        <v>9</v>
      </c>
      <c r="F189" s="5">
        <v>59.92</v>
      </c>
    </row>
    <row r="190" spans="2:6" x14ac:dyDescent="0.3">
      <c r="B190" s="9">
        <v>44620</v>
      </c>
      <c r="C190" s="4" t="s">
        <v>5</v>
      </c>
      <c r="D190" s="4" t="s">
        <v>14</v>
      </c>
      <c r="E190" s="4" t="s">
        <v>9</v>
      </c>
      <c r="F190" s="5">
        <v>294.37</v>
      </c>
    </row>
    <row r="191" spans="2:6" x14ac:dyDescent="0.3">
      <c r="B191" s="9">
        <v>44620</v>
      </c>
      <c r="C191" s="4" t="s">
        <v>5</v>
      </c>
      <c r="D191" s="4" t="s">
        <v>15</v>
      </c>
      <c r="E191" s="4" t="s">
        <v>9</v>
      </c>
      <c r="F191" s="5">
        <v>15.29</v>
      </c>
    </row>
    <row r="192" spans="2:6" x14ac:dyDescent="0.3">
      <c r="B192" s="9">
        <v>44985</v>
      </c>
      <c r="C192" s="4" t="s">
        <v>5</v>
      </c>
      <c r="D192" s="4" t="s">
        <v>14</v>
      </c>
      <c r="E192" s="4" t="s">
        <v>9</v>
      </c>
      <c r="F192" s="5">
        <v>1.5</v>
      </c>
    </row>
    <row r="193" spans="2:6" x14ac:dyDescent="0.3">
      <c r="B193" s="9">
        <v>44985</v>
      </c>
      <c r="C193" s="4" t="s">
        <v>5</v>
      </c>
      <c r="D193" s="4" t="s">
        <v>13</v>
      </c>
      <c r="E193" s="4" t="s">
        <v>9</v>
      </c>
      <c r="F193" s="5">
        <v>3</v>
      </c>
    </row>
    <row r="194" spans="2:6" x14ac:dyDescent="0.3">
      <c r="B194" s="9">
        <v>44985</v>
      </c>
      <c r="C194" s="4" t="s">
        <v>5</v>
      </c>
      <c r="D194" s="4" t="s">
        <v>14</v>
      </c>
      <c r="E194" s="4" t="s">
        <v>9</v>
      </c>
      <c r="F194" s="5">
        <v>91.3</v>
      </c>
    </row>
    <row r="195" spans="2:6" x14ac:dyDescent="0.3">
      <c r="B195" s="9">
        <v>44985</v>
      </c>
      <c r="C195" s="4" t="s">
        <v>5</v>
      </c>
      <c r="D195" s="4" t="s">
        <v>15</v>
      </c>
      <c r="E195" s="4" t="s">
        <v>9</v>
      </c>
      <c r="F195" s="5">
        <v>2</v>
      </c>
    </row>
    <row r="196" spans="2:6" x14ac:dyDescent="0.3">
      <c r="B196" s="9">
        <v>44985</v>
      </c>
      <c r="C196" s="4" t="s">
        <v>5</v>
      </c>
      <c r="D196" s="4" t="s">
        <v>15</v>
      </c>
      <c r="E196" s="4" t="s">
        <v>9</v>
      </c>
      <c r="F196" s="5">
        <v>3</v>
      </c>
    </row>
    <row r="197" spans="2:6" x14ac:dyDescent="0.3">
      <c r="B197" s="9">
        <v>44985</v>
      </c>
      <c r="C197" s="4" t="s">
        <v>5</v>
      </c>
      <c r="D197" s="4" t="s">
        <v>14</v>
      </c>
      <c r="E197" s="4" t="s">
        <v>9</v>
      </c>
      <c r="F197" s="5">
        <v>1</v>
      </c>
    </row>
    <row r="198" spans="2:6" x14ac:dyDescent="0.3">
      <c r="B198" s="9">
        <v>44985</v>
      </c>
      <c r="C198" s="4" t="s">
        <v>5</v>
      </c>
      <c r="D198" s="4" t="s">
        <v>14</v>
      </c>
      <c r="E198" s="4" t="s">
        <v>9</v>
      </c>
      <c r="F198" s="5">
        <v>2.25</v>
      </c>
    </row>
    <row r="199" spans="2:6" x14ac:dyDescent="0.3">
      <c r="B199" s="9">
        <v>44985</v>
      </c>
      <c r="C199" s="4" t="s">
        <v>5</v>
      </c>
      <c r="D199" s="4" t="s">
        <v>14</v>
      </c>
      <c r="E199" s="4" t="s">
        <v>9</v>
      </c>
      <c r="F199" s="5">
        <v>64.75</v>
      </c>
    </row>
    <row r="200" spans="2:6" x14ac:dyDescent="0.3">
      <c r="B200" s="9">
        <v>44985</v>
      </c>
      <c r="C200" s="4" t="s">
        <v>5</v>
      </c>
      <c r="D200" s="4" t="s">
        <v>13</v>
      </c>
      <c r="E200" s="4" t="s">
        <v>9</v>
      </c>
      <c r="F200" s="5">
        <v>193</v>
      </c>
    </row>
    <row r="201" spans="2:6" x14ac:dyDescent="0.3">
      <c r="B201" s="9">
        <v>44985</v>
      </c>
      <c r="C201" s="4" t="s">
        <v>5</v>
      </c>
      <c r="D201" s="4" t="s">
        <v>15</v>
      </c>
      <c r="E201" s="4" t="s">
        <v>9</v>
      </c>
      <c r="F201" s="5">
        <v>188</v>
      </c>
    </row>
    <row r="202" spans="2:6" x14ac:dyDescent="0.3">
      <c r="B202" s="9">
        <v>44985</v>
      </c>
      <c r="C202" s="4" t="s">
        <v>5</v>
      </c>
      <c r="D202" s="4" t="s">
        <v>16</v>
      </c>
      <c r="E202" s="4" t="s">
        <v>9</v>
      </c>
      <c r="F202" s="5">
        <v>1.5</v>
      </c>
    </row>
    <row r="203" spans="2:6" x14ac:dyDescent="0.3">
      <c r="B203" s="9">
        <v>44985</v>
      </c>
      <c r="C203" s="4" t="s">
        <v>5</v>
      </c>
      <c r="D203" s="4" t="s">
        <v>13</v>
      </c>
      <c r="E203" s="4" t="s">
        <v>9</v>
      </c>
      <c r="F203" s="5">
        <v>690</v>
      </c>
    </row>
    <row r="204" spans="2:6" x14ac:dyDescent="0.3">
      <c r="B204" s="9">
        <v>44985</v>
      </c>
      <c r="C204" s="4" t="s">
        <v>5</v>
      </c>
      <c r="D204" s="4" t="s">
        <v>13</v>
      </c>
      <c r="E204" s="4" t="s">
        <v>9</v>
      </c>
      <c r="F204" s="5">
        <v>4.25</v>
      </c>
    </row>
    <row r="205" spans="2:6" x14ac:dyDescent="0.3">
      <c r="B205" s="9">
        <v>44985</v>
      </c>
      <c r="C205" s="4" t="s">
        <v>5</v>
      </c>
      <c r="D205" s="4" t="s">
        <v>15</v>
      </c>
      <c r="E205" s="4" t="s">
        <v>9</v>
      </c>
      <c r="F205" s="5">
        <v>2.5</v>
      </c>
    </row>
    <row r="206" spans="2:6" x14ac:dyDescent="0.3">
      <c r="B206" s="9">
        <v>44985</v>
      </c>
      <c r="C206" s="4" t="s">
        <v>5</v>
      </c>
      <c r="D206" s="4" t="s">
        <v>13</v>
      </c>
      <c r="E206" s="4" t="s">
        <v>9</v>
      </c>
      <c r="F206" s="5">
        <v>9892</v>
      </c>
    </row>
    <row r="207" spans="2:6" x14ac:dyDescent="0.3">
      <c r="B207" s="9">
        <v>44985</v>
      </c>
      <c r="C207" s="4" t="s">
        <v>5</v>
      </c>
      <c r="D207" s="4" t="s">
        <v>15</v>
      </c>
      <c r="E207" s="4" t="s">
        <v>9</v>
      </c>
      <c r="F207" s="5">
        <v>103.41</v>
      </c>
    </row>
    <row r="208" spans="2:6" x14ac:dyDescent="0.3">
      <c r="B208" s="9">
        <v>44985</v>
      </c>
      <c r="C208" s="4" t="s">
        <v>5</v>
      </c>
      <c r="D208" s="4" t="s">
        <v>15</v>
      </c>
      <c r="E208" s="4" t="s">
        <v>9</v>
      </c>
      <c r="F208" s="5">
        <v>2114.0300000000002</v>
      </c>
    </row>
    <row r="209" spans="2:6" x14ac:dyDescent="0.3">
      <c r="B209" s="9">
        <v>44985</v>
      </c>
      <c r="C209" s="4" t="s">
        <v>5</v>
      </c>
      <c r="D209" s="4" t="s">
        <v>14</v>
      </c>
      <c r="E209" s="4" t="s">
        <v>9</v>
      </c>
      <c r="F209" s="5">
        <v>42</v>
      </c>
    </row>
    <row r="210" spans="2:6" x14ac:dyDescent="0.3">
      <c r="B210" s="9">
        <v>44985</v>
      </c>
      <c r="C210" s="4" t="s">
        <v>5</v>
      </c>
      <c r="D210" s="4" t="s">
        <v>16</v>
      </c>
      <c r="E210" s="4" t="s">
        <v>9</v>
      </c>
      <c r="F210" s="5">
        <v>1.75</v>
      </c>
    </row>
    <row r="211" spans="2:6" x14ac:dyDescent="0.3">
      <c r="B211" s="9">
        <v>44985</v>
      </c>
      <c r="C211" s="4" t="s">
        <v>5</v>
      </c>
      <c r="D211" s="4" t="s">
        <v>16</v>
      </c>
      <c r="E211" s="4" t="s">
        <v>9</v>
      </c>
      <c r="F211" s="5">
        <v>1886</v>
      </c>
    </row>
    <row r="212" spans="2:6" x14ac:dyDescent="0.3">
      <c r="B212" s="9">
        <v>44985</v>
      </c>
      <c r="C212" s="4" t="s">
        <v>5</v>
      </c>
      <c r="D212" s="4" t="s">
        <v>15</v>
      </c>
      <c r="E212" s="4" t="s">
        <v>11</v>
      </c>
      <c r="F212" s="5">
        <v>66.06</v>
      </c>
    </row>
    <row r="213" spans="2:6" x14ac:dyDescent="0.3">
      <c r="B213" s="9">
        <v>44985</v>
      </c>
      <c r="C213" s="4" t="s">
        <v>5</v>
      </c>
      <c r="D213" s="4" t="s">
        <v>13</v>
      </c>
      <c r="E213" s="4" t="s">
        <v>10</v>
      </c>
      <c r="F213" s="5">
        <v>13290.95</v>
      </c>
    </row>
    <row r="214" spans="2:6" x14ac:dyDescent="0.3">
      <c r="B214" s="9">
        <v>44985</v>
      </c>
      <c r="C214" s="4" t="s">
        <v>5</v>
      </c>
      <c r="D214" s="4" t="s">
        <v>13</v>
      </c>
      <c r="E214" s="4" t="s">
        <v>10</v>
      </c>
      <c r="F214" s="5">
        <v>12846.76</v>
      </c>
    </row>
    <row r="215" spans="2:6" x14ac:dyDescent="0.3">
      <c r="B215" s="9">
        <v>44985</v>
      </c>
      <c r="C215" s="4" t="s">
        <v>5</v>
      </c>
      <c r="D215" s="4" t="s">
        <v>16</v>
      </c>
      <c r="E215" s="4" t="s">
        <v>9</v>
      </c>
      <c r="F215" s="5">
        <v>11.48</v>
      </c>
    </row>
    <row r="216" spans="2:6" x14ac:dyDescent="0.3">
      <c r="B216" s="9">
        <v>44985</v>
      </c>
      <c r="C216" s="4" t="s">
        <v>5</v>
      </c>
      <c r="D216" s="4" t="s">
        <v>14</v>
      </c>
      <c r="E216" s="4" t="s">
        <v>9</v>
      </c>
      <c r="F216" s="5">
        <v>30.94</v>
      </c>
    </row>
    <row r="217" spans="2:6" x14ac:dyDescent="0.3">
      <c r="B217" s="9">
        <v>44985</v>
      </c>
      <c r="C217" s="4" t="s">
        <v>5</v>
      </c>
      <c r="D217" s="4" t="s">
        <v>13</v>
      </c>
      <c r="E217" s="4" t="s">
        <v>9</v>
      </c>
      <c r="F217" s="5">
        <v>99.65</v>
      </c>
    </row>
    <row r="218" spans="2:6" x14ac:dyDescent="0.3">
      <c r="B218" s="9">
        <v>44985</v>
      </c>
      <c r="C218" s="4" t="s">
        <v>5</v>
      </c>
      <c r="D218" s="4" t="s">
        <v>14</v>
      </c>
      <c r="E218" s="4" t="s">
        <v>9</v>
      </c>
      <c r="F218" s="5">
        <v>36.299999999999997</v>
      </c>
    </row>
    <row r="219" spans="2:6" x14ac:dyDescent="0.3">
      <c r="B219" s="9">
        <v>44985</v>
      </c>
      <c r="C219" s="4" t="s">
        <v>5</v>
      </c>
      <c r="D219" s="4" t="s">
        <v>14</v>
      </c>
      <c r="E219" s="4" t="s">
        <v>9</v>
      </c>
      <c r="F219" s="5">
        <v>37.97</v>
      </c>
    </row>
    <row r="220" spans="2:6" x14ac:dyDescent="0.3">
      <c r="B220" s="9">
        <v>44985</v>
      </c>
      <c r="C220" s="4" t="s">
        <v>5</v>
      </c>
      <c r="D220" s="4" t="s">
        <v>16</v>
      </c>
      <c r="E220" s="4" t="s">
        <v>9</v>
      </c>
      <c r="F220" s="5">
        <v>38</v>
      </c>
    </row>
    <row r="221" spans="2:6" x14ac:dyDescent="0.3">
      <c r="B221" s="9">
        <v>44985</v>
      </c>
      <c r="C221" s="4" t="s">
        <v>5</v>
      </c>
      <c r="D221" s="4" t="s">
        <v>16</v>
      </c>
      <c r="E221" s="4" t="s">
        <v>9</v>
      </c>
      <c r="F221" s="5">
        <v>345.47</v>
      </c>
    </row>
    <row r="222" spans="2:6" x14ac:dyDescent="0.3">
      <c r="B222" s="9">
        <v>44985</v>
      </c>
      <c r="C222" s="4" t="s">
        <v>5</v>
      </c>
      <c r="D222" s="4" t="s">
        <v>14</v>
      </c>
      <c r="E222" s="4" t="s">
        <v>9</v>
      </c>
      <c r="F222" s="5">
        <v>26.7</v>
      </c>
    </row>
    <row r="223" spans="2:6" x14ac:dyDescent="0.3">
      <c r="B223" s="9">
        <v>44985</v>
      </c>
      <c r="C223" s="4" t="s">
        <v>5</v>
      </c>
      <c r="D223" s="4" t="s">
        <v>15</v>
      </c>
      <c r="E223" s="4" t="s">
        <v>9</v>
      </c>
      <c r="F223" s="5">
        <v>303.44</v>
      </c>
    </row>
    <row r="224" spans="2:6" x14ac:dyDescent="0.3">
      <c r="B224" s="9">
        <v>44985</v>
      </c>
      <c r="C224" s="4" t="s">
        <v>5</v>
      </c>
      <c r="D224" s="4" t="s">
        <v>14</v>
      </c>
      <c r="E224" s="4" t="s">
        <v>9</v>
      </c>
      <c r="F224" s="5">
        <v>169.51</v>
      </c>
    </row>
    <row r="225" spans="2:6" x14ac:dyDescent="0.3">
      <c r="B225" s="9">
        <v>44985</v>
      </c>
      <c r="C225" s="4" t="s">
        <v>5</v>
      </c>
      <c r="D225" s="4" t="s">
        <v>13</v>
      </c>
      <c r="E225" s="4" t="s">
        <v>9</v>
      </c>
      <c r="F225" s="5">
        <v>131.13</v>
      </c>
    </row>
    <row r="226" spans="2:6" x14ac:dyDescent="0.3">
      <c r="B226" s="9">
        <v>44985</v>
      </c>
      <c r="C226" s="4" t="s">
        <v>5</v>
      </c>
      <c r="D226" s="4" t="s">
        <v>14</v>
      </c>
      <c r="E226" s="4" t="s">
        <v>9</v>
      </c>
      <c r="F226" s="5">
        <v>964.29</v>
      </c>
    </row>
    <row r="227" spans="2:6" x14ac:dyDescent="0.3">
      <c r="B227" s="9">
        <v>44986</v>
      </c>
      <c r="C227" s="4" t="s">
        <v>5</v>
      </c>
      <c r="D227" s="4" t="s">
        <v>15</v>
      </c>
      <c r="E227" s="4" t="s">
        <v>9</v>
      </c>
      <c r="F227" s="5">
        <v>5868.11</v>
      </c>
    </row>
    <row r="228" spans="2:6" x14ac:dyDescent="0.3">
      <c r="B228" s="9">
        <v>44988</v>
      </c>
      <c r="C228" s="4" t="s">
        <v>5</v>
      </c>
      <c r="D228" s="4" t="s">
        <v>14</v>
      </c>
      <c r="E228" s="4" t="s">
        <v>9</v>
      </c>
      <c r="F228" s="5">
        <v>0</v>
      </c>
    </row>
    <row r="229" spans="2:6" x14ac:dyDescent="0.3">
      <c r="B229" s="9">
        <v>44995</v>
      </c>
      <c r="C229" s="4" t="s">
        <v>5</v>
      </c>
      <c r="D229" s="4" t="s">
        <v>14</v>
      </c>
      <c r="E229" s="4" t="s">
        <v>9</v>
      </c>
      <c r="F229" s="5">
        <v>3392.69</v>
      </c>
    </row>
    <row r="230" spans="2:6" x14ac:dyDescent="0.3">
      <c r="B230" s="9">
        <v>44631</v>
      </c>
      <c r="C230" s="4" t="s">
        <v>5</v>
      </c>
      <c r="D230" s="4" t="s">
        <v>15</v>
      </c>
      <c r="E230" s="4" t="s">
        <v>8</v>
      </c>
      <c r="F230" s="5">
        <v>866.17</v>
      </c>
    </row>
    <row r="231" spans="2:6" x14ac:dyDescent="0.3">
      <c r="B231" s="9">
        <v>44631</v>
      </c>
      <c r="C231" s="4" t="s">
        <v>5</v>
      </c>
      <c r="D231" s="4" t="s">
        <v>14</v>
      </c>
      <c r="E231" s="4" t="s">
        <v>8</v>
      </c>
      <c r="F231" s="5">
        <v>70.2</v>
      </c>
    </row>
    <row r="232" spans="2:6" x14ac:dyDescent="0.3">
      <c r="B232" s="9">
        <v>44631</v>
      </c>
      <c r="C232" s="4" t="s">
        <v>5</v>
      </c>
      <c r="D232" s="4" t="s">
        <v>16</v>
      </c>
      <c r="E232" s="4" t="s">
        <v>9</v>
      </c>
      <c r="F232" s="5">
        <v>3311.03</v>
      </c>
    </row>
    <row r="233" spans="2:6" x14ac:dyDescent="0.3">
      <c r="B233" s="9">
        <v>45009</v>
      </c>
      <c r="C233" s="4" t="s">
        <v>5</v>
      </c>
      <c r="D233" s="4" t="s">
        <v>13</v>
      </c>
      <c r="E233" s="4" t="s">
        <v>9</v>
      </c>
      <c r="F233" s="5">
        <v>-15.96</v>
      </c>
    </row>
    <row r="234" spans="2:6" x14ac:dyDescent="0.3">
      <c r="B234" s="9">
        <v>45009</v>
      </c>
      <c r="C234" s="4" t="s">
        <v>5</v>
      </c>
      <c r="D234" s="4" t="s">
        <v>14</v>
      </c>
      <c r="E234" s="4" t="s">
        <v>9</v>
      </c>
      <c r="F234" s="5">
        <v>29.7</v>
      </c>
    </row>
    <row r="235" spans="2:6" x14ac:dyDescent="0.3">
      <c r="B235" s="9">
        <v>44645</v>
      </c>
      <c r="C235" s="4" t="s">
        <v>5</v>
      </c>
      <c r="D235" s="4" t="s">
        <v>16</v>
      </c>
      <c r="E235" s="4" t="s">
        <v>8</v>
      </c>
      <c r="F235" s="5">
        <v>650.30999999999995</v>
      </c>
    </row>
    <row r="236" spans="2:6" x14ac:dyDescent="0.3">
      <c r="B236" s="9">
        <v>44645</v>
      </c>
      <c r="C236" s="4" t="s">
        <v>5</v>
      </c>
      <c r="D236" s="4" t="s">
        <v>13</v>
      </c>
      <c r="E236" s="4" t="s">
        <v>11</v>
      </c>
      <c r="F236" s="5">
        <v>1159.5899999999999</v>
      </c>
    </row>
    <row r="237" spans="2:6" x14ac:dyDescent="0.3">
      <c r="B237" s="9">
        <v>44651</v>
      </c>
      <c r="C237" s="4" t="s">
        <v>5</v>
      </c>
      <c r="D237" s="4" t="s">
        <v>16</v>
      </c>
      <c r="E237" s="4" t="s">
        <v>8</v>
      </c>
      <c r="F237" s="5">
        <v>4365.2700000000004</v>
      </c>
    </row>
    <row r="238" spans="2:6" x14ac:dyDescent="0.3">
      <c r="B238" s="9">
        <v>44651</v>
      </c>
      <c r="C238" s="4" t="s">
        <v>5</v>
      </c>
      <c r="D238" s="4" t="s">
        <v>15</v>
      </c>
      <c r="E238" s="4" t="s">
        <v>8</v>
      </c>
      <c r="F238" s="5">
        <v>917.92</v>
      </c>
    </row>
    <row r="239" spans="2:6" x14ac:dyDescent="0.3">
      <c r="B239" s="9">
        <v>44651</v>
      </c>
      <c r="C239" s="4" t="s">
        <v>5</v>
      </c>
      <c r="D239" s="4" t="s">
        <v>15</v>
      </c>
      <c r="E239" s="4" t="s">
        <v>8</v>
      </c>
      <c r="F239" s="5">
        <f>716.36-81</f>
        <v>635.36</v>
      </c>
    </row>
    <row r="240" spans="2:6" x14ac:dyDescent="0.3">
      <c r="B240" s="9">
        <v>44651</v>
      </c>
      <c r="C240" s="4" t="s">
        <v>5</v>
      </c>
      <c r="D240" s="4" t="s">
        <v>15</v>
      </c>
      <c r="E240" s="4" t="s">
        <v>8</v>
      </c>
      <c r="F240" s="5">
        <v>-598.66</v>
      </c>
    </row>
    <row r="241" spans="2:6" x14ac:dyDescent="0.3">
      <c r="B241" s="9">
        <v>44651</v>
      </c>
      <c r="C241" s="4" t="s">
        <v>5</v>
      </c>
      <c r="D241" s="4" t="s">
        <v>14</v>
      </c>
      <c r="E241" s="4" t="s">
        <v>9</v>
      </c>
      <c r="F241" s="5">
        <v>2202.7399999999998</v>
      </c>
    </row>
    <row r="242" spans="2:6" x14ac:dyDescent="0.3">
      <c r="B242" s="9">
        <v>44651</v>
      </c>
      <c r="C242" s="4" t="s">
        <v>5</v>
      </c>
      <c r="D242" s="4" t="s">
        <v>15</v>
      </c>
      <c r="E242" s="4" t="s">
        <v>9</v>
      </c>
      <c r="F242" s="5">
        <v>97.3</v>
      </c>
    </row>
    <row r="243" spans="2:6" x14ac:dyDescent="0.3">
      <c r="B243" s="9">
        <v>44651</v>
      </c>
      <c r="C243" s="4" t="s">
        <v>5</v>
      </c>
      <c r="D243" s="4" t="s">
        <v>14</v>
      </c>
      <c r="E243" s="4" t="s">
        <v>9</v>
      </c>
      <c r="F243" s="5">
        <v>97.85</v>
      </c>
    </row>
    <row r="244" spans="2:6" x14ac:dyDescent="0.3">
      <c r="B244" s="9">
        <v>44651</v>
      </c>
      <c r="C244" s="4" t="s">
        <v>5</v>
      </c>
      <c r="D244" s="4" t="s">
        <v>13</v>
      </c>
      <c r="E244" s="4" t="s">
        <v>9</v>
      </c>
      <c r="F244" s="5">
        <v>91.7</v>
      </c>
    </row>
    <row r="245" spans="2:6" x14ac:dyDescent="0.3">
      <c r="B245" s="9">
        <v>44651</v>
      </c>
      <c r="C245" s="4" t="s">
        <v>5</v>
      </c>
      <c r="D245" s="4" t="s">
        <v>14</v>
      </c>
      <c r="E245" s="4" t="s">
        <v>9</v>
      </c>
      <c r="F245" s="5">
        <v>25</v>
      </c>
    </row>
    <row r="246" spans="2:6" x14ac:dyDescent="0.3">
      <c r="B246" s="9">
        <v>44651</v>
      </c>
      <c r="C246" s="4" t="s">
        <v>5</v>
      </c>
      <c r="D246" s="4" t="s">
        <v>13</v>
      </c>
      <c r="E246" s="4" t="s">
        <v>9</v>
      </c>
      <c r="F246" s="5">
        <v>76.03</v>
      </c>
    </row>
    <row r="247" spans="2:6" x14ac:dyDescent="0.3">
      <c r="B247" s="9">
        <v>44651</v>
      </c>
      <c r="C247" s="4" t="s">
        <v>5</v>
      </c>
      <c r="D247" s="4" t="s">
        <v>14</v>
      </c>
      <c r="E247" s="4" t="s">
        <v>9</v>
      </c>
      <c r="F247" s="5">
        <v>95.66</v>
      </c>
    </row>
    <row r="248" spans="2:6" x14ac:dyDescent="0.3">
      <c r="B248" s="9">
        <v>44651</v>
      </c>
      <c r="C248" s="4" t="s">
        <v>5</v>
      </c>
      <c r="D248" s="4" t="s">
        <v>15</v>
      </c>
      <c r="E248" s="4" t="s">
        <v>9</v>
      </c>
      <c r="F248" s="5">
        <v>662.66</v>
      </c>
    </row>
    <row r="249" spans="2:6" x14ac:dyDescent="0.3">
      <c r="B249" s="9">
        <v>44651</v>
      </c>
      <c r="C249" s="4" t="s">
        <v>5</v>
      </c>
      <c r="D249" s="4" t="s">
        <v>15</v>
      </c>
      <c r="E249" s="4" t="s">
        <v>9</v>
      </c>
      <c r="F249" s="5">
        <v>2</v>
      </c>
    </row>
    <row r="250" spans="2:6" x14ac:dyDescent="0.3">
      <c r="B250" s="9">
        <v>44651</v>
      </c>
      <c r="C250" s="4" t="s">
        <v>5</v>
      </c>
      <c r="D250" s="4" t="s">
        <v>15</v>
      </c>
      <c r="E250" s="4" t="s">
        <v>11</v>
      </c>
      <c r="F250" s="5">
        <v>4147.8100000000004</v>
      </c>
    </row>
    <row r="251" spans="2:6" x14ac:dyDescent="0.3">
      <c r="B251" s="9">
        <v>44651</v>
      </c>
      <c r="C251" s="4" t="s">
        <v>5</v>
      </c>
      <c r="D251" s="4" t="s">
        <v>14</v>
      </c>
      <c r="E251" s="4" t="s">
        <v>11</v>
      </c>
      <c r="F251" s="5">
        <v>1604.02</v>
      </c>
    </row>
    <row r="252" spans="2:6" x14ac:dyDescent="0.3">
      <c r="B252" s="9">
        <v>44651</v>
      </c>
      <c r="C252" s="4" t="s">
        <v>5</v>
      </c>
      <c r="D252" s="4" t="s">
        <v>15</v>
      </c>
      <c r="E252" s="4" t="s">
        <v>10</v>
      </c>
      <c r="F252" s="5">
        <v>8214.34</v>
      </c>
    </row>
    <row r="253" spans="2:6" x14ac:dyDescent="0.3">
      <c r="B253" s="9">
        <v>44651</v>
      </c>
      <c r="C253" s="4" t="s">
        <v>5</v>
      </c>
      <c r="D253" s="4" t="s">
        <v>13</v>
      </c>
      <c r="E253" s="4" t="s">
        <v>10</v>
      </c>
      <c r="F253" s="5">
        <v>3102.66</v>
      </c>
    </row>
    <row r="254" spans="2:6" x14ac:dyDescent="0.3">
      <c r="B254" s="9">
        <v>44651</v>
      </c>
      <c r="C254" s="4" t="s">
        <v>5</v>
      </c>
      <c r="D254" s="4" t="s">
        <v>15</v>
      </c>
      <c r="E254" s="4" t="s">
        <v>10</v>
      </c>
      <c r="F254" s="5">
        <v>2574.4699999999998</v>
      </c>
    </row>
    <row r="255" spans="2:6" x14ac:dyDescent="0.3">
      <c r="B255" s="9">
        <v>44651</v>
      </c>
      <c r="C255" s="4" t="s">
        <v>5</v>
      </c>
      <c r="D255" s="4" t="s">
        <v>15</v>
      </c>
      <c r="E255" s="4" t="s">
        <v>9</v>
      </c>
      <c r="F255" s="5">
        <v>1049.51</v>
      </c>
    </row>
    <row r="256" spans="2:6" x14ac:dyDescent="0.3">
      <c r="B256" s="9">
        <v>44651</v>
      </c>
      <c r="C256" s="4" t="s">
        <v>5</v>
      </c>
      <c r="D256" s="4" t="s">
        <v>14</v>
      </c>
      <c r="E256" s="4" t="s">
        <v>9</v>
      </c>
      <c r="F256" s="5">
        <v>78.61</v>
      </c>
    </row>
    <row r="257" spans="2:6" x14ac:dyDescent="0.3">
      <c r="B257" s="9">
        <v>44651</v>
      </c>
      <c r="C257" s="4" t="s">
        <v>5</v>
      </c>
      <c r="D257" s="4" t="s">
        <v>14</v>
      </c>
      <c r="E257" s="4" t="s">
        <v>9</v>
      </c>
      <c r="F257" s="5">
        <v>9.99</v>
      </c>
    </row>
    <row r="258" spans="2:6" x14ac:dyDescent="0.3">
      <c r="B258" s="9">
        <v>44651</v>
      </c>
      <c r="C258" s="4" t="s">
        <v>5</v>
      </c>
      <c r="D258" s="4" t="s">
        <v>14</v>
      </c>
      <c r="E258" s="4" t="s">
        <v>9</v>
      </c>
      <c r="F258" s="5">
        <v>200.59</v>
      </c>
    </row>
    <row r="259" spans="2:6" x14ac:dyDescent="0.3">
      <c r="B259" s="9">
        <v>44651</v>
      </c>
      <c r="C259" s="4" t="s">
        <v>5</v>
      </c>
      <c r="D259" s="4" t="s">
        <v>13</v>
      </c>
      <c r="E259" s="4" t="s">
        <v>9</v>
      </c>
      <c r="F259" s="5">
        <v>139.37</v>
      </c>
    </row>
    <row r="260" spans="2:6" x14ac:dyDescent="0.3">
      <c r="B260" s="9">
        <v>44651</v>
      </c>
      <c r="C260" s="4" t="s">
        <v>5</v>
      </c>
      <c r="D260" s="4" t="s">
        <v>15</v>
      </c>
      <c r="E260" s="4" t="s">
        <v>9</v>
      </c>
      <c r="F260" s="5">
        <v>221.43</v>
      </c>
    </row>
    <row r="261" spans="2:6" x14ac:dyDescent="0.3">
      <c r="B261" s="9">
        <v>44651</v>
      </c>
      <c r="C261" s="4" t="s">
        <v>5</v>
      </c>
      <c r="D261" s="4" t="s">
        <v>16</v>
      </c>
      <c r="E261" s="4" t="s">
        <v>9</v>
      </c>
      <c r="F261" s="5">
        <v>176.28</v>
      </c>
    </row>
    <row r="262" spans="2:6" x14ac:dyDescent="0.3">
      <c r="B262" s="9">
        <v>44651</v>
      </c>
      <c r="C262" s="4" t="s">
        <v>5</v>
      </c>
      <c r="D262" s="4" t="s">
        <v>13</v>
      </c>
      <c r="E262" s="4" t="s">
        <v>9</v>
      </c>
      <c r="F262" s="5">
        <v>332.14</v>
      </c>
    </row>
    <row r="263" spans="2:6" x14ac:dyDescent="0.3">
      <c r="B263" s="9">
        <v>44651</v>
      </c>
      <c r="C263" s="4" t="s">
        <v>5</v>
      </c>
      <c r="D263" s="4" t="s">
        <v>13</v>
      </c>
      <c r="E263" s="4" t="s">
        <v>9</v>
      </c>
      <c r="F263" s="5">
        <v>237.51</v>
      </c>
    </row>
    <row r="264" spans="2:6" x14ac:dyDescent="0.3">
      <c r="B264" s="9">
        <v>44651</v>
      </c>
      <c r="C264" s="4" t="s">
        <v>5</v>
      </c>
      <c r="D264" s="4" t="s">
        <v>15</v>
      </c>
      <c r="E264" s="4" t="s">
        <v>9</v>
      </c>
      <c r="F264" s="5">
        <v>104.5</v>
      </c>
    </row>
    <row r="265" spans="2:6" x14ac:dyDescent="0.3">
      <c r="B265" s="9">
        <v>44651</v>
      </c>
      <c r="C265" s="4" t="s">
        <v>5</v>
      </c>
      <c r="D265" s="4" t="s">
        <v>13</v>
      </c>
      <c r="E265" s="4" t="s">
        <v>9</v>
      </c>
      <c r="F265" s="5">
        <v>305.74</v>
      </c>
    </row>
    <row r="266" spans="2:6" x14ac:dyDescent="0.3">
      <c r="B266" s="9">
        <v>44651</v>
      </c>
      <c r="C266" s="4" t="s">
        <v>5</v>
      </c>
      <c r="D266" s="4" t="s">
        <v>15</v>
      </c>
      <c r="E266" s="4" t="s">
        <v>9</v>
      </c>
      <c r="F266" s="5">
        <v>688.49</v>
      </c>
    </row>
    <row r="267" spans="2:6" x14ac:dyDescent="0.3">
      <c r="B267" s="9">
        <v>44651</v>
      </c>
      <c r="C267" s="4" t="s">
        <v>5</v>
      </c>
      <c r="D267" s="4" t="s">
        <v>15</v>
      </c>
      <c r="E267" s="4" t="s">
        <v>9</v>
      </c>
      <c r="F267" s="5">
        <v>115.92</v>
      </c>
    </row>
    <row r="268" spans="2:6" x14ac:dyDescent="0.3">
      <c r="B268" s="9">
        <v>44651</v>
      </c>
      <c r="C268" s="4" t="s">
        <v>5</v>
      </c>
      <c r="D268" s="4" t="s">
        <v>14</v>
      </c>
      <c r="E268" s="4" t="s">
        <v>9</v>
      </c>
      <c r="F268" s="5">
        <v>200.58</v>
      </c>
    </row>
    <row r="269" spans="2:6" x14ac:dyDescent="0.3">
      <c r="B269" s="9">
        <v>44651</v>
      </c>
      <c r="C269" s="4" t="s">
        <v>5</v>
      </c>
      <c r="D269" s="4" t="s">
        <v>16</v>
      </c>
      <c r="E269" s="4" t="s">
        <v>9</v>
      </c>
      <c r="F269" s="5">
        <v>69.03</v>
      </c>
    </row>
    <row r="270" spans="2:6" x14ac:dyDescent="0.3">
      <c r="B270" s="9">
        <v>44651</v>
      </c>
      <c r="C270" s="4" t="s">
        <v>5</v>
      </c>
      <c r="D270" s="4" t="s">
        <v>16</v>
      </c>
      <c r="E270" s="4" t="s">
        <v>9</v>
      </c>
      <c r="F270" s="5">
        <v>237.06</v>
      </c>
    </row>
    <row r="271" spans="2:6" x14ac:dyDescent="0.3">
      <c r="B271" s="9">
        <v>44651</v>
      </c>
      <c r="C271" s="4" t="s">
        <v>5</v>
      </c>
      <c r="D271" s="4" t="s">
        <v>15</v>
      </c>
      <c r="E271" s="4" t="s">
        <v>9</v>
      </c>
      <c r="F271" s="5">
        <v>71.180000000000007</v>
      </c>
    </row>
    <row r="272" spans="2:6" x14ac:dyDescent="0.3">
      <c r="B272" s="9">
        <v>44651</v>
      </c>
      <c r="C272" s="4" t="s">
        <v>5</v>
      </c>
      <c r="D272" s="4" t="s">
        <v>14</v>
      </c>
      <c r="E272" s="4" t="s">
        <v>9</v>
      </c>
      <c r="F272" s="5">
        <v>2</v>
      </c>
    </row>
    <row r="273" spans="2:6" x14ac:dyDescent="0.3">
      <c r="B273" s="9">
        <v>44651</v>
      </c>
      <c r="C273" s="4" t="s">
        <v>5</v>
      </c>
      <c r="D273" s="4" t="s">
        <v>14</v>
      </c>
      <c r="E273" s="4" t="s">
        <v>9</v>
      </c>
      <c r="F273" s="5">
        <v>82.92</v>
      </c>
    </row>
    <row r="274" spans="2:6" x14ac:dyDescent="0.3">
      <c r="B274" s="9">
        <v>44651</v>
      </c>
      <c r="C274" s="4" t="s">
        <v>5</v>
      </c>
      <c r="D274" s="4" t="s">
        <v>13</v>
      </c>
      <c r="E274" s="4" t="s">
        <v>9</v>
      </c>
      <c r="F274" s="5">
        <v>250</v>
      </c>
    </row>
    <row r="275" spans="2:6" x14ac:dyDescent="0.3">
      <c r="B275" s="9">
        <v>44651</v>
      </c>
      <c r="C275" s="4" t="s">
        <v>5</v>
      </c>
      <c r="D275" s="4" t="s">
        <v>14</v>
      </c>
      <c r="E275" s="4" t="s">
        <v>9</v>
      </c>
      <c r="F275" s="5">
        <v>250</v>
      </c>
    </row>
    <row r="276" spans="2:6" x14ac:dyDescent="0.3">
      <c r="B276" s="9">
        <v>44651</v>
      </c>
      <c r="C276" s="4" t="s">
        <v>5</v>
      </c>
      <c r="D276" s="4" t="s">
        <v>15</v>
      </c>
      <c r="E276" s="4" t="s">
        <v>9</v>
      </c>
      <c r="F276" s="5">
        <v>250</v>
      </c>
    </row>
    <row r="277" spans="2:6" x14ac:dyDescent="0.3">
      <c r="B277" s="9">
        <v>44651</v>
      </c>
      <c r="C277" s="4" t="s">
        <v>5</v>
      </c>
      <c r="D277" s="4" t="s">
        <v>15</v>
      </c>
      <c r="E277" s="4" t="s">
        <v>9</v>
      </c>
      <c r="F277" s="5">
        <v>250</v>
      </c>
    </row>
    <row r="278" spans="2:6" x14ac:dyDescent="0.3">
      <c r="B278" s="9">
        <v>44651</v>
      </c>
      <c r="C278" s="4" t="s">
        <v>5</v>
      </c>
      <c r="D278" s="4" t="s">
        <v>16</v>
      </c>
      <c r="E278" s="4" t="s">
        <v>9</v>
      </c>
      <c r="F278" s="5">
        <v>25</v>
      </c>
    </row>
    <row r="279" spans="2:6" x14ac:dyDescent="0.3">
      <c r="B279" s="9">
        <v>44651</v>
      </c>
      <c r="C279" s="4" t="s">
        <v>5</v>
      </c>
      <c r="D279" s="4" t="s">
        <v>15</v>
      </c>
      <c r="E279" s="4" t="s">
        <v>9</v>
      </c>
      <c r="F279" s="5">
        <v>347.08</v>
      </c>
    </row>
    <row r="280" spans="2:6" x14ac:dyDescent="0.3">
      <c r="B280" s="9">
        <v>44651</v>
      </c>
      <c r="C280" s="4" t="s">
        <v>5</v>
      </c>
      <c r="D280" s="4" t="s">
        <v>13</v>
      </c>
      <c r="E280" s="4" t="s">
        <v>9</v>
      </c>
      <c r="F280" s="5">
        <v>137.81</v>
      </c>
    </row>
    <row r="281" spans="2:6" x14ac:dyDescent="0.3">
      <c r="B281" s="9">
        <v>44651</v>
      </c>
      <c r="C281" s="4" t="s">
        <v>5</v>
      </c>
      <c r="D281" s="4" t="s">
        <v>15</v>
      </c>
      <c r="E281" s="4" t="s">
        <v>9</v>
      </c>
      <c r="F281" s="5">
        <v>380</v>
      </c>
    </row>
    <row r="282" spans="2:6" x14ac:dyDescent="0.3">
      <c r="B282" s="9">
        <v>44651</v>
      </c>
      <c r="C282" s="4" t="s">
        <v>5</v>
      </c>
      <c r="D282" s="4" t="s">
        <v>15</v>
      </c>
      <c r="E282" s="4" t="s">
        <v>9</v>
      </c>
      <c r="F282" s="5">
        <v>2564.25</v>
      </c>
    </row>
    <row r="283" spans="2:6" x14ac:dyDescent="0.3">
      <c r="B283" s="9">
        <v>44651</v>
      </c>
      <c r="C283" s="4" t="s">
        <v>5</v>
      </c>
      <c r="D283" s="4" t="s">
        <v>13</v>
      </c>
      <c r="E283" s="4" t="s">
        <v>9</v>
      </c>
      <c r="F283" s="5">
        <v>23.92</v>
      </c>
    </row>
    <row r="284" spans="2:6" x14ac:dyDescent="0.3">
      <c r="B284" s="9">
        <v>44651</v>
      </c>
      <c r="C284" s="4" t="s">
        <v>5</v>
      </c>
      <c r="D284" s="4" t="s">
        <v>15</v>
      </c>
      <c r="E284" s="4" t="s">
        <v>9</v>
      </c>
      <c r="F284" s="5">
        <v>37.49</v>
      </c>
    </row>
    <row r="285" spans="2:6" x14ac:dyDescent="0.3">
      <c r="B285" s="9">
        <v>44651</v>
      </c>
      <c r="C285" s="4" t="s">
        <v>5</v>
      </c>
      <c r="D285" s="4" t="s">
        <v>14</v>
      </c>
      <c r="E285" s="4" t="s">
        <v>9</v>
      </c>
      <c r="F285" s="5">
        <v>26.82</v>
      </c>
    </row>
    <row r="286" spans="2:6" x14ac:dyDescent="0.3">
      <c r="B286" s="9">
        <v>44651</v>
      </c>
      <c r="C286" s="4" t="s">
        <v>5</v>
      </c>
      <c r="D286" s="4" t="s">
        <v>14</v>
      </c>
      <c r="E286" s="4" t="s">
        <v>9</v>
      </c>
      <c r="F286" s="5">
        <v>62.2</v>
      </c>
    </row>
    <row r="287" spans="2:6" x14ac:dyDescent="0.3">
      <c r="B287" s="9">
        <v>44651</v>
      </c>
      <c r="C287" s="4" t="s">
        <v>5</v>
      </c>
      <c r="D287" s="4" t="s">
        <v>16</v>
      </c>
      <c r="E287" s="4" t="s">
        <v>9</v>
      </c>
      <c r="F287" s="5">
        <v>27.9</v>
      </c>
    </row>
    <row r="288" spans="2:6" x14ac:dyDescent="0.3">
      <c r="B288" s="9">
        <v>44651</v>
      </c>
      <c r="C288" s="4" t="s">
        <v>5</v>
      </c>
      <c r="D288" s="4" t="s">
        <v>13</v>
      </c>
      <c r="E288" s="4" t="s">
        <v>9</v>
      </c>
      <c r="F288" s="5">
        <v>81.67</v>
      </c>
    </row>
    <row r="289" spans="2:6" x14ac:dyDescent="0.3">
      <c r="B289" s="9">
        <v>44651</v>
      </c>
      <c r="C289" s="4" t="s">
        <v>5</v>
      </c>
      <c r="D289" s="4" t="s">
        <v>13</v>
      </c>
      <c r="E289" s="4" t="s">
        <v>9</v>
      </c>
      <c r="F289" s="5">
        <v>19</v>
      </c>
    </row>
    <row r="290" spans="2:6" x14ac:dyDescent="0.3">
      <c r="B290" s="9">
        <v>44651</v>
      </c>
      <c r="C290" s="4" t="s">
        <v>5</v>
      </c>
      <c r="D290" s="4" t="s">
        <v>13</v>
      </c>
      <c r="E290" s="4" t="s">
        <v>9</v>
      </c>
      <c r="F290" s="5">
        <v>54.83</v>
      </c>
    </row>
    <row r="291" spans="2:6" x14ac:dyDescent="0.3">
      <c r="B291" s="9">
        <v>44651</v>
      </c>
      <c r="C291" s="4" t="s">
        <v>5</v>
      </c>
      <c r="D291" s="4" t="s">
        <v>14</v>
      </c>
      <c r="E291" s="4" t="s">
        <v>9</v>
      </c>
      <c r="F291" s="5">
        <v>20.47</v>
      </c>
    </row>
    <row r="292" spans="2:6" x14ac:dyDescent="0.3">
      <c r="B292" s="9">
        <v>44651</v>
      </c>
      <c r="C292" s="4" t="s">
        <v>5</v>
      </c>
      <c r="D292" s="4" t="s">
        <v>15</v>
      </c>
      <c r="E292" s="4" t="s">
        <v>9</v>
      </c>
      <c r="F292" s="5">
        <v>225</v>
      </c>
    </row>
    <row r="293" spans="2:6" x14ac:dyDescent="0.3">
      <c r="B293" s="9">
        <v>44651</v>
      </c>
      <c r="C293" s="4" t="s">
        <v>5</v>
      </c>
      <c r="D293" s="4" t="s">
        <v>16</v>
      </c>
      <c r="E293" s="4" t="s">
        <v>9</v>
      </c>
      <c r="F293" s="5">
        <v>100</v>
      </c>
    </row>
    <row r="294" spans="2:6" x14ac:dyDescent="0.3">
      <c r="B294" s="9">
        <v>44651</v>
      </c>
      <c r="C294" s="4" t="s">
        <v>5</v>
      </c>
      <c r="D294" s="4" t="s">
        <v>14</v>
      </c>
      <c r="E294" s="4" t="s">
        <v>9</v>
      </c>
      <c r="F294" s="5">
        <v>250</v>
      </c>
    </row>
    <row r="295" spans="2:6" x14ac:dyDescent="0.3">
      <c r="B295" s="9">
        <v>44651</v>
      </c>
      <c r="C295" s="4" t="s">
        <v>5</v>
      </c>
      <c r="D295" s="4" t="s">
        <v>13</v>
      </c>
      <c r="E295" s="4" t="s">
        <v>9</v>
      </c>
      <c r="F295" s="5">
        <v>284.51</v>
      </c>
    </row>
    <row r="296" spans="2:6" x14ac:dyDescent="0.3">
      <c r="B296" s="9">
        <v>45016</v>
      </c>
      <c r="C296" s="4" t="s">
        <v>5</v>
      </c>
      <c r="D296" s="4" t="s">
        <v>15</v>
      </c>
      <c r="E296" s="4" t="s">
        <v>9</v>
      </c>
      <c r="F296" s="5">
        <v>288.95</v>
      </c>
    </row>
    <row r="297" spans="2:6" x14ac:dyDescent="0.3">
      <c r="B297" s="9">
        <v>45016</v>
      </c>
      <c r="C297" s="4" t="s">
        <v>5</v>
      </c>
      <c r="D297" s="4" t="s">
        <v>15</v>
      </c>
      <c r="E297" s="4" t="s">
        <v>9</v>
      </c>
      <c r="F297" s="5">
        <v>1087.68</v>
      </c>
    </row>
    <row r="298" spans="2:6" x14ac:dyDescent="0.3">
      <c r="B298" s="9">
        <v>45016</v>
      </c>
      <c r="C298" s="4" t="s">
        <v>5</v>
      </c>
      <c r="D298" s="4" t="s">
        <v>16</v>
      </c>
      <c r="E298" s="4" t="s">
        <v>9</v>
      </c>
      <c r="F298" s="5">
        <v>4.8899999999999997</v>
      </c>
    </row>
    <row r="299" spans="2:6" x14ac:dyDescent="0.3">
      <c r="B299" s="9">
        <v>45016</v>
      </c>
      <c r="C299" s="4" t="s">
        <v>5</v>
      </c>
      <c r="D299" s="4" t="s">
        <v>15</v>
      </c>
      <c r="E299" s="4" t="s">
        <v>11</v>
      </c>
      <c r="F299" s="5">
        <v>2033.4</v>
      </c>
    </row>
    <row r="300" spans="2:6" x14ac:dyDescent="0.3">
      <c r="B300" s="9">
        <v>45016</v>
      </c>
      <c r="C300" s="4" t="s">
        <v>5</v>
      </c>
      <c r="D300" s="4" t="s">
        <v>14</v>
      </c>
      <c r="E300" s="4" t="s">
        <v>10</v>
      </c>
      <c r="F300" s="5">
        <v>1947.66</v>
      </c>
    </row>
    <row r="301" spans="2:6" x14ac:dyDescent="0.3">
      <c r="B301" s="9">
        <v>45016</v>
      </c>
      <c r="C301" s="4" t="s">
        <v>5</v>
      </c>
      <c r="D301" s="4" t="s">
        <v>13</v>
      </c>
      <c r="E301" s="4" t="s">
        <v>9</v>
      </c>
      <c r="F301" s="5">
        <v>390.66</v>
      </c>
    </row>
    <row r="302" spans="2:6" x14ac:dyDescent="0.3">
      <c r="B302" s="9">
        <v>45016</v>
      </c>
      <c r="C302" s="4" t="s">
        <v>5</v>
      </c>
      <c r="D302" s="4" t="s">
        <v>14</v>
      </c>
      <c r="E302" s="4" t="s">
        <v>9</v>
      </c>
      <c r="F302" s="5">
        <v>108.18</v>
      </c>
    </row>
    <row r="303" spans="2:6" x14ac:dyDescent="0.3">
      <c r="B303" s="9">
        <v>45016</v>
      </c>
      <c r="C303" s="4" t="s">
        <v>5</v>
      </c>
      <c r="D303" s="4" t="s">
        <v>15</v>
      </c>
      <c r="E303" s="4" t="s">
        <v>9</v>
      </c>
      <c r="F303" s="5">
        <v>27.68</v>
      </c>
    </row>
    <row r="304" spans="2:6" x14ac:dyDescent="0.3">
      <c r="B304" s="9">
        <v>44659</v>
      </c>
      <c r="C304" s="4" t="s">
        <v>5</v>
      </c>
      <c r="D304" s="4" t="s">
        <v>14</v>
      </c>
      <c r="E304" s="4" t="s">
        <v>8</v>
      </c>
      <c r="F304" s="5">
        <v>1584.17</v>
      </c>
    </row>
    <row r="305" spans="2:6" x14ac:dyDescent="0.3">
      <c r="B305" s="9">
        <v>44659</v>
      </c>
      <c r="C305" s="4" t="s">
        <v>5</v>
      </c>
      <c r="D305" s="4" t="s">
        <v>15</v>
      </c>
      <c r="E305" s="4" t="s">
        <v>8</v>
      </c>
      <c r="F305" s="5">
        <v>658.98</v>
      </c>
    </row>
    <row r="306" spans="2:6" x14ac:dyDescent="0.3">
      <c r="B306" s="9">
        <v>44659</v>
      </c>
      <c r="C306" s="4" t="s">
        <v>5</v>
      </c>
      <c r="D306" s="4" t="s">
        <v>14</v>
      </c>
      <c r="E306" s="4" t="s">
        <v>9</v>
      </c>
      <c r="F306" s="5">
        <v>3311.03</v>
      </c>
    </row>
    <row r="307" spans="2:6" x14ac:dyDescent="0.3">
      <c r="B307" s="9">
        <v>44663</v>
      </c>
      <c r="C307" s="4" t="s">
        <v>5</v>
      </c>
      <c r="D307" s="4" t="s">
        <v>14</v>
      </c>
      <c r="E307" s="4" t="s">
        <v>11</v>
      </c>
      <c r="F307" s="5">
        <v>-602.20000000000005</v>
      </c>
    </row>
    <row r="308" spans="2:6" x14ac:dyDescent="0.3">
      <c r="B308" s="9">
        <v>44663</v>
      </c>
      <c r="C308" s="4" t="s">
        <v>5</v>
      </c>
      <c r="D308" s="4" t="s">
        <v>15</v>
      </c>
      <c r="E308" s="4" t="s">
        <v>10</v>
      </c>
      <c r="F308" s="5">
        <v>-1340.52</v>
      </c>
    </row>
    <row r="309" spans="2:6" x14ac:dyDescent="0.3">
      <c r="B309" s="9">
        <v>44666</v>
      </c>
      <c r="C309" s="4" t="s">
        <v>5</v>
      </c>
      <c r="D309" s="4" t="s">
        <v>14</v>
      </c>
      <c r="E309" s="4" t="s">
        <v>9</v>
      </c>
      <c r="F309" s="5">
        <v>-157.4</v>
      </c>
    </row>
    <row r="310" spans="2:6" x14ac:dyDescent="0.3">
      <c r="B310" s="9">
        <v>44673</v>
      </c>
      <c r="C310" s="4" t="s">
        <v>5</v>
      </c>
      <c r="D310" s="4" t="s">
        <v>16</v>
      </c>
      <c r="E310" s="4" t="s">
        <v>8</v>
      </c>
      <c r="F310" s="5">
        <v>33.479999999999997</v>
      </c>
    </row>
    <row r="311" spans="2:6" x14ac:dyDescent="0.3">
      <c r="B311" s="9">
        <v>44681</v>
      </c>
      <c r="C311" s="4" t="s">
        <v>5</v>
      </c>
      <c r="D311" s="4" t="s">
        <v>14</v>
      </c>
      <c r="E311" s="4" t="s">
        <v>8</v>
      </c>
      <c r="F311" s="5">
        <v>2609.62</v>
      </c>
    </row>
    <row r="312" spans="2:6" x14ac:dyDescent="0.3">
      <c r="B312" s="9">
        <v>44681</v>
      </c>
      <c r="C312" s="4" t="s">
        <v>5</v>
      </c>
      <c r="D312" s="4" t="s">
        <v>13</v>
      </c>
      <c r="E312" s="4" t="s">
        <v>8</v>
      </c>
      <c r="F312" s="5">
        <v>645.79999999999995</v>
      </c>
    </row>
    <row r="313" spans="2:6" x14ac:dyDescent="0.3">
      <c r="B313" s="9">
        <v>44681</v>
      </c>
      <c r="C313" s="4" t="s">
        <v>5</v>
      </c>
      <c r="D313" s="4" t="s">
        <v>14</v>
      </c>
      <c r="E313" s="4" t="s">
        <v>9</v>
      </c>
      <c r="F313" s="5">
        <v>1</v>
      </c>
    </row>
    <row r="314" spans="2:6" x14ac:dyDescent="0.3">
      <c r="B314" s="9">
        <v>44681</v>
      </c>
      <c r="C314" s="4" t="s">
        <v>5</v>
      </c>
      <c r="D314" s="4" t="s">
        <v>13</v>
      </c>
      <c r="E314" s="4" t="s">
        <v>9</v>
      </c>
      <c r="F314" s="5">
        <v>15.6</v>
      </c>
    </row>
    <row r="315" spans="2:6" x14ac:dyDescent="0.3">
      <c r="B315" s="9">
        <v>44681</v>
      </c>
      <c r="C315" s="4" t="s">
        <v>5</v>
      </c>
      <c r="D315" s="4" t="s">
        <v>15</v>
      </c>
      <c r="E315" s="4" t="s">
        <v>9</v>
      </c>
      <c r="F315" s="5">
        <v>18.61</v>
      </c>
    </row>
    <row r="316" spans="2:6" x14ac:dyDescent="0.3">
      <c r="B316" s="9">
        <v>44681</v>
      </c>
      <c r="C316" s="4" t="s">
        <v>5</v>
      </c>
      <c r="D316" s="4" t="s">
        <v>16</v>
      </c>
      <c r="E316" s="4" t="s">
        <v>9</v>
      </c>
      <c r="F316" s="5">
        <v>6.03</v>
      </c>
    </row>
    <row r="317" spans="2:6" x14ac:dyDescent="0.3">
      <c r="B317" s="9">
        <v>44681</v>
      </c>
      <c r="C317" s="4" t="s">
        <v>5</v>
      </c>
      <c r="D317" s="4" t="s">
        <v>13</v>
      </c>
      <c r="E317" s="4" t="s">
        <v>9</v>
      </c>
      <c r="F317" s="5">
        <v>11.4</v>
      </c>
    </row>
    <row r="318" spans="2:6" x14ac:dyDescent="0.3">
      <c r="B318" s="9">
        <v>44681</v>
      </c>
      <c r="C318" s="4" t="s">
        <v>5</v>
      </c>
      <c r="D318" s="4" t="s">
        <v>13</v>
      </c>
      <c r="E318" s="4" t="s">
        <v>9</v>
      </c>
      <c r="F318" s="5">
        <v>3591.7</v>
      </c>
    </row>
    <row r="319" spans="2:6" x14ac:dyDescent="0.3">
      <c r="B319" s="9">
        <v>44681</v>
      </c>
      <c r="C319" s="4" t="s">
        <v>5</v>
      </c>
      <c r="D319" s="4" t="s">
        <v>15</v>
      </c>
      <c r="E319" s="4" t="s">
        <v>9</v>
      </c>
      <c r="F319" s="5">
        <v>62.6</v>
      </c>
    </row>
    <row r="320" spans="2:6" x14ac:dyDescent="0.3">
      <c r="B320" s="9">
        <v>44681</v>
      </c>
      <c r="C320" s="4" t="s">
        <v>5</v>
      </c>
      <c r="D320" s="4" t="s">
        <v>13</v>
      </c>
      <c r="E320" s="4" t="s">
        <v>9</v>
      </c>
      <c r="F320" s="5">
        <v>1</v>
      </c>
    </row>
    <row r="321" spans="2:6" x14ac:dyDescent="0.3">
      <c r="B321" s="9">
        <v>44681</v>
      </c>
      <c r="C321" s="4" t="s">
        <v>5</v>
      </c>
      <c r="D321" s="4" t="s">
        <v>15</v>
      </c>
      <c r="E321" s="4" t="s">
        <v>9</v>
      </c>
      <c r="F321" s="5">
        <v>2</v>
      </c>
    </row>
    <row r="322" spans="2:6" x14ac:dyDescent="0.3">
      <c r="B322" s="9">
        <v>44681</v>
      </c>
      <c r="C322" s="4" t="s">
        <v>5</v>
      </c>
      <c r="D322" s="4" t="s">
        <v>15</v>
      </c>
      <c r="E322" s="4" t="s">
        <v>9</v>
      </c>
      <c r="F322" s="5">
        <v>1.5</v>
      </c>
    </row>
    <row r="323" spans="2:6" x14ac:dyDescent="0.3">
      <c r="B323" s="9">
        <v>44681</v>
      </c>
      <c r="C323" s="4" t="s">
        <v>5</v>
      </c>
      <c r="D323" s="4" t="s">
        <v>14</v>
      </c>
      <c r="E323" s="4" t="s">
        <v>9</v>
      </c>
      <c r="F323" s="5">
        <v>5</v>
      </c>
    </row>
    <row r="324" spans="2:6" x14ac:dyDescent="0.3">
      <c r="B324" s="9">
        <v>44681</v>
      </c>
      <c r="C324" s="4" t="s">
        <v>5</v>
      </c>
      <c r="D324" s="4" t="s">
        <v>16</v>
      </c>
      <c r="E324" s="4" t="s">
        <v>9</v>
      </c>
      <c r="F324" s="5">
        <v>18.940000000000001</v>
      </c>
    </row>
    <row r="325" spans="2:6" x14ac:dyDescent="0.3">
      <c r="B325" s="9">
        <v>44681</v>
      </c>
      <c r="C325" s="4" t="s">
        <v>5</v>
      </c>
      <c r="D325" s="4" t="s">
        <v>16</v>
      </c>
      <c r="E325" s="4" t="s">
        <v>9</v>
      </c>
      <c r="F325" s="5">
        <v>30.16</v>
      </c>
    </row>
    <row r="326" spans="2:6" x14ac:dyDescent="0.3">
      <c r="B326" s="9">
        <v>44681</v>
      </c>
      <c r="C326" s="4" t="s">
        <v>5</v>
      </c>
      <c r="D326" s="4" t="s">
        <v>15</v>
      </c>
      <c r="E326" s="4" t="s">
        <v>9</v>
      </c>
      <c r="F326" s="5">
        <v>114.96</v>
      </c>
    </row>
    <row r="327" spans="2:6" x14ac:dyDescent="0.3">
      <c r="B327" s="9">
        <v>44681</v>
      </c>
      <c r="C327" s="4" t="s">
        <v>5</v>
      </c>
      <c r="D327" s="4" t="s">
        <v>14</v>
      </c>
      <c r="E327" s="4" t="s">
        <v>9</v>
      </c>
      <c r="F327" s="5">
        <v>1</v>
      </c>
    </row>
    <row r="328" spans="2:6" x14ac:dyDescent="0.3">
      <c r="B328" s="9">
        <v>44681</v>
      </c>
      <c r="C328" s="4" t="s">
        <v>5</v>
      </c>
      <c r="D328" s="4" t="s">
        <v>14</v>
      </c>
      <c r="E328" s="4" t="s">
        <v>9</v>
      </c>
      <c r="F328" s="5">
        <v>1.75</v>
      </c>
    </row>
    <row r="329" spans="2:6" x14ac:dyDescent="0.3">
      <c r="B329" s="9">
        <v>44681</v>
      </c>
      <c r="C329" s="4" t="s">
        <v>5</v>
      </c>
      <c r="D329" s="4" t="s">
        <v>13</v>
      </c>
      <c r="E329" s="4" t="s">
        <v>9</v>
      </c>
      <c r="F329" s="5">
        <v>1.25</v>
      </c>
    </row>
    <row r="330" spans="2:6" x14ac:dyDescent="0.3">
      <c r="B330" s="9">
        <v>44681</v>
      </c>
      <c r="C330" s="4" t="s">
        <v>5</v>
      </c>
      <c r="D330" s="4" t="s">
        <v>14</v>
      </c>
      <c r="E330" s="4" t="s">
        <v>9</v>
      </c>
      <c r="F330" s="5">
        <v>67.650000000000006</v>
      </c>
    </row>
    <row r="331" spans="2:6" x14ac:dyDescent="0.3">
      <c r="B331" s="9">
        <v>44681</v>
      </c>
      <c r="C331" s="4" t="s">
        <v>5</v>
      </c>
      <c r="D331" s="4" t="s">
        <v>16</v>
      </c>
      <c r="E331" s="4" t="s">
        <v>11</v>
      </c>
      <c r="F331" s="5">
        <v>4393.62</v>
      </c>
    </row>
    <row r="332" spans="2:6" x14ac:dyDescent="0.3">
      <c r="B332" s="9">
        <v>44681</v>
      </c>
      <c r="C332" s="4" t="s">
        <v>5</v>
      </c>
      <c r="D332" s="4" t="s">
        <v>13</v>
      </c>
      <c r="E332" s="4" t="s">
        <v>10</v>
      </c>
      <c r="F332" s="5">
        <v>64.61</v>
      </c>
    </row>
    <row r="333" spans="2:6" x14ac:dyDescent="0.3">
      <c r="B333" s="9">
        <v>44681</v>
      </c>
      <c r="C333" s="4" t="s">
        <v>5</v>
      </c>
      <c r="D333" s="4" t="s">
        <v>13</v>
      </c>
      <c r="E333" s="4" t="s">
        <v>10</v>
      </c>
      <c r="F333" s="5">
        <v>5387.88</v>
      </c>
    </row>
    <row r="334" spans="2:6" x14ac:dyDescent="0.3">
      <c r="B334" s="9">
        <v>44681</v>
      </c>
      <c r="C334" s="4" t="s">
        <v>5</v>
      </c>
      <c r="D334" s="4" t="s">
        <v>14</v>
      </c>
      <c r="E334" s="4" t="s">
        <v>10</v>
      </c>
      <c r="F334" s="5">
        <v>3140.49</v>
      </c>
    </row>
    <row r="335" spans="2:6" x14ac:dyDescent="0.3">
      <c r="B335" s="9">
        <v>44681</v>
      </c>
      <c r="C335" s="4" t="s">
        <v>5</v>
      </c>
      <c r="D335" s="4" t="s">
        <v>13</v>
      </c>
      <c r="E335" s="4" t="s">
        <v>10</v>
      </c>
      <c r="F335" s="5">
        <v>1371</v>
      </c>
    </row>
    <row r="336" spans="2:6" x14ac:dyDescent="0.3">
      <c r="B336" s="9">
        <v>44681</v>
      </c>
      <c r="C336" s="4" t="s">
        <v>5</v>
      </c>
      <c r="D336" s="4" t="s">
        <v>15</v>
      </c>
      <c r="E336" s="4" t="s">
        <v>10</v>
      </c>
      <c r="F336" s="5">
        <v>4103.88</v>
      </c>
    </row>
    <row r="337" spans="2:6" x14ac:dyDescent="0.3">
      <c r="B337" s="9">
        <v>44681</v>
      </c>
      <c r="C337" s="4" t="s">
        <v>5</v>
      </c>
      <c r="D337" s="4" t="s">
        <v>14</v>
      </c>
      <c r="E337" s="4" t="s">
        <v>9</v>
      </c>
      <c r="F337" s="5">
        <v>113.27</v>
      </c>
    </row>
    <row r="338" spans="2:6" x14ac:dyDescent="0.3">
      <c r="B338" s="9">
        <v>44681</v>
      </c>
      <c r="C338" s="4" t="s">
        <v>5</v>
      </c>
      <c r="D338" s="4" t="s">
        <v>14</v>
      </c>
      <c r="E338" s="4" t="s">
        <v>9</v>
      </c>
      <c r="F338" s="5">
        <v>663.68</v>
      </c>
    </row>
    <row r="339" spans="2:6" x14ac:dyDescent="0.3">
      <c r="B339" s="9">
        <v>44681</v>
      </c>
      <c r="C339" s="4" t="s">
        <v>5</v>
      </c>
      <c r="D339" s="4" t="s">
        <v>16</v>
      </c>
      <c r="E339" s="4" t="s">
        <v>9</v>
      </c>
      <c r="F339" s="5">
        <v>24.05</v>
      </c>
    </row>
    <row r="340" spans="2:6" x14ac:dyDescent="0.3">
      <c r="B340" s="9">
        <v>44681</v>
      </c>
      <c r="C340" s="4" t="s">
        <v>5</v>
      </c>
      <c r="D340" s="4" t="s">
        <v>16</v>
      </c>
      <c r="E340" s="4" t="s">
        <v>9</v>
      </c>
      <c r="F340" s="5">
        <v>30.8</v>
      </c>
    </row>
    <row r="341" spans="2:6" x14ac:dyDescent="0.3">
      <c r="B341" s="9">
        <v>44681</v>
      </c>
      <c r="C341" s="4" t="s">
        <v>5</v>
      </c>
      <c r="D341" s="4" t="s">
        <v>14</v>
      </c>
      <c r="E341" s="4" t="s">
        <v>9</v>
      </c>
      <c r="F341" s="5">
        <v>26.29</v>
      </c>
    </row>
    <row r="342" spans="2:6" x14ac:dyDescent="0.3">
      <c r="B342" s="9">
        <v>44681</v>
      </c>
      <c r="C342" s="4" t="s">
        <v>5</v>
      </c>
      <c r="D342" s="4" t="s">
        <v>15</v>
      </c>
      <c r="E342" s="4" t="s">
        <v>9</v>
      </c>
      <c r="F342" s="5">
        <v>12.53</v>
      </c>
    </row>
    <row r="343" spans="2:6" x14ac:dyDescent="0.3">
      <c r="B343" s="9">
        <v>44681</v>
      </c>
      <c r="C343" s="4" t="s">
        <v>5</v>
      </c>
      <c r="D343" s="4" t="s">
        <v>14</v>
      </c>
      <c r="E343" s="4" t="s">
        <v>9</v>
      </c>
      <c r="F343" s="5">
        <v>132.49</v>
      </c>
    </row>
    <row r="344" spans="2:6" x14ac:dyDescent="0.3">
      <c r="B344" s="9">
        <v>44681</v>
      </c>
      <c r="C344" s="4" t="s">
        <v>5</v>
      </c>
      <c r="D344" s="4" t="s">
        <v>13</v>
      </c>
      <c r="E344" s="4" t="s">
        <v>9</v>
      </c>
      <c r="F344" s="5">
        <v>615.08000000000004</v>
      </c>
    </row>
    <row r="345" spans="2:6" x14ac:dyDescent="0.3">
      <c r="B345" s="9">
        <v>44681</v>
      </c>
      <c r="C345" s="4" t="s">
        <v>5</v>
      </c>
      <c r="D345" s="4" t="s">
        <v>14</v>
      </c>
      <c r="E345" s="4" t="s">
        <v>9</v>
      </c>
      <c r="F345" s="5">
        <v>148.87</v>
      </c>
    </row>
    <row r="346" spans="2:6" x14ac:dyDescent="0.3">
      <c r="B346" s="9">
        <v>44681</v>
      </c>
      <c r="C346" s="4" t="s">
        <v>5</v>
      </c>
      <c r="D346" s="4" t="s">
        <v>13</v>
      </c>
      <c r="E346" s="4" t="s">
        <v>9</v>
      </c>
      <c r="F346" s="5">
        <v>135.5</v>
      </c>
    </row>
    <row r="347" spans="2:6" x14ac:dyDescent="0.3">
      <c r="B347" s="9">
        <v>44681</v>
      </c>
      <c r="C347" s="4" t="s">
        <v>5</v>
      </c>
      <c r="D347" s="4" t="s">
        <v>14</v>
      </c>
      <c r="E347" s="4" t="s">
        <v>9</v>
      </c>
      <c r="F347" s="5">
        <v>25.05</v>
      </c>
    </row>
    <row r="348" spans="2:6" x14ac:dyDescent="0.3">
      <c r="B348" s="9">
        <v>44681</v>
      </c>
      <c r="C348" s="4" t="s">
        <v>5</v>
      </c>
      <c r="D348" s="4" t="s">
        <v>15</v>
      </c>
      <c r="E348" s="4" t="s">
        <v>9</v>
      </c>
      <c r="F348" s="5">
        <v>0.75</v>
      </c>
    </row>
    <row r="349" spans="2:6" x14ac:dyDescent="0.3">
      <c r="B349" s="9">
        <v>44681</v>
      </c>
      <c r="C349" s="4" t="s">
        <v>5</v>
      </c>
      <c r="D349" s="4" t="s">
        <v>15</v>
      </c>
      <c r="E349" s="4" t="s">
        <v>9</v>
      </c>
      <c r="F349" s="5">
        <v>28.45</v>
      </c>
    </row>
    <row r="350" spans="2:6" x14ac:dyDescent="0.3">
      <c r="B350" s="9">
        <v>44681</v>
      </c>
      <c r="C350" s="4" t="s">
        <v>5</v>
      </c>
      <c r="D350" s="4" t="s">
        <v>14</v>
      </c>
      <c r="E350" s="4" t="s">
        <v>9</v>
      </c>
      <c r="F350" s="5">
        <v>299</v>
      </c>
    </row>
    <row r="351" spans="2:6" x14ac:dyDescent="0.3">
      <c r="B351" s="9">
        <v>44681</v>
      </c>
      <c r="C351" s="4" t="s">
        <v>5</v>
      </c>
      <c r="D351" s="4" t="s">
        <v>14</v>
      </c>
      <c r="E351" s="4" t="s">
        <v>9</v>
      </c>
      <c r="F351" s="5">
        <v>870</v>
      </c>
    </row>
    <row r="352" spans="2:6" x14ac:dyDescent="0.3">
      <c r="B352" s="9">
        <v>44681</v>
      </c>
      <c r="C352" s="4" t="s">
        <v>5</v>
      </c>
      <c r="D352" s="4" t="s">
        <v>14</v>
      </c>
      <c r="E352" s="4" t="s">
        <v>9</v>
      </c>
      <c r="F352" s="5">
        <v>61.32</v>
      </c>
    </row>
    <row r="353" spans="2:6" x14ac:dyDescent="0.3">
      <c r="B353" s="9">
        <v>44681</v>
      </c>
      <c r="C353" s="4" t="s">
        <v>5</v>
      </c>
      <c r="D353" s="4" t="s">
        <v>13</v>
      </c>
      <c r="E353" s="4" t="s">
        <v>9</v>
      </c>
      <c r="F353" s="5">
        <v>822.85</v>
      </c>
    </row>
    <row r="354" spans="2:6" x14ac:dyDescent="0.3">
      <c r="B354" s="9">
        <v>44681</v>
      </c>
      <c r="C354" s="4" t="s">
        <v>5</v>
      </c>
      <c r="D354" s="4" t="s">
        <v>15</v>
      </c>
      <c r="E354" s="4" t="s">
        <v>9</v>
      </c>
      <c r="F354" s="5">
        <v>202.07</v>
      </c>
    </row>
    <row r="355" spans="2:6" x14ac:dyDescent="0.3">
      <c r="B355" s="9">
        <v>44681</v>
      </c>
      <c r="C355" s="4" t="s">
        <v>5</v>
      </c>
      <c r="D355" s="4" t="s">
        <v>16</v>
      </c>
      <c r="E355" s="4" t="s">
        <v>9</v>
      </c>
      <c r="F355" s="5">
        <v>118.27</v>
      </c>
    </row>
    <row r="356" spans="2:6" x14ac:dyDescent="0.3">
      <c r="B356" s="9">
        <v>44681</v>
      </c>
      <c r="C356" s="4" t="s">
        <v>5</v>
      </c>
      <c r="D356" s="4" t="s">
        <v>13</v>
      </c>
      <c r="E356" s="4" t="s">
        <v>9</v>
      </c>
      <c r="F356" s="5">
        <v>10</v>
      </c>
    </row>
    <row r="357" spans="2:6" x14ac:dyDescent="0.3">
      <c r="B357" s="9">
        <v>44681</v>
      </c>
      <c r="C357" s="4" t="s">
        <v>5</v>
      </c>
      <c r="D357" s="4" t="s">
        <v>13</v>
      </c>
      <c r="E357" s="4" t="s">
        <v>9</v>
      </c>
      <c r="F357" s="5">
        <v>138.44999999999999</v>
      </c>
    </row>
    <row r="358" spans="2:6" x14ac:dyDescent="0.3">
      <c r="B358" s="9">
        <v>44681</v>
      </c>
      <c r="C358" s="4" t="s">
        <v>5</v>
      </c>
      <c r="D358" s="4" t="s">
        <v>15</v>
      </c>
      <c r="E358" s="4" t="s">
        <v>9</v>
      </c>
      <c r="F358" s="5">
        <v>1.75</v>
      </c>
    </row>
    <row r="359" spans="2:6" x14ac:dyDescent="0.3">
      <c r="B359" s="9">
        <v>44681</v>
      </c>
      <c r="C359" s="4" t="s">
        <v>5</v>
      </c>
      <c r="D359" s="4" t="s">
        <v>13</v>
      </c>
      <c r="E359" s="4" t="s">
        <v>9</v>
      </c>
      <c r="F359" s="5">
        <v>1706.69</v>
      </c>
    </row>
    <row r="360" spans="2:6" x14ac:dyDescent="0.3">
      <c r="B360" s="9">
        <v>44682</v>
      </c>
      <c r="C360" s="4" t="s">
        <v>5</v>
      </c>
      <c r="D360" s="4" t="s">
        <v>15</v>
      </c>
      <c r="E360" s="4" t="s">
        <v>9</v>
      </c>
      <c r="F360" s="5">
        <v>414.64</v>
      </c>
    </row>
    <row r="361" spans="2:6" x14ac:dyDescent="0.3">
      <c r="B361" s="9">
        <v>44687</v>
      </c>
      <c r="C361" s="4" t="s">
        <v>5</v>
      </c>
      <c r="D361" s="4" t="s">
        <v>15</v>
      </c>
      <c r="E361" s="4" t="s">
        <v>9</v>
      </c>
      <c r="F361" s="5">
        <v>3424.03</v>
      </c>
    </row>
    <row r="362" spans="2:6" x14ac:dyDescent="0.3">
      <c r="B362" s="9">
        <v>44687</v>
      </c>
      <c r="C362" s="4" t="s">
        <v>5</v>
      </c>
      <c r="D362" s="4" t="s">
        <v>13</v>
      </c>
      <c r="E362" s="4" t="s">
        <v>11</v>
      </c>
      <c r="F362" s="5">
        <v>2448.02</v>
      </c>
    </row>
    <row r="363" spans="2:6" x14ac:dyDescent="0.3">
      <c r="B363" s="9">
        <v>44691</v>
      </c>
      <c r="C363" s="4" t="s">
        <v>5</v>
      </c>
      <c r="D363" s="4" t="s">
        <v>16</v>
      </c>
      <c r="E363" s="4" t="s">
        <v>9</v>
      </c>
      <c r="F363" s="5">
        <v>-864.71</v>
      </c>
    </row>
    <row r="364" spans="2:6" x14ac:dyDescent="0.3">
      <c r="B364" s="9">
        <v>44712</v>
      </c>
      <c r="C364" s="4" t="s">
        <v>5</v>
      </c>
      <c r="D364" s="4" t="s">
        <v>16</v>
      </c>
      <c r="E364" s="4" t="s">
        <v>8</v>
      </c>
      <c r="F364" s="5">
        <v>7047.58</v>
      </c>
    </row>
    <row r="365" spans="2:6" x14ac:dyDescent="0.3">
      <c r="B365" s="9">
        <v>44712</v>
      </c>
      <c r="C365" s="4" t="s">
        <v>5</v>
      </c>
      <c r="D365" s="4" t="s">
        <v>13</v>
      </c>
      <c r="E365" s="4" t="s">
        <v>8</v>
      </c>
      <c r="F365" s="5">
        <v>649.85</v>
      </c>
    </row>
    <row r="366" spans="2:6" x14ac:dyDescent="0.3">
      <c r="B366" s="9">
        <v>44712</v>
      </c>
      <c r="C366" s="4" t="s">
        <v>5</v>
      </c>
      <c r="D366" s="4" t="s">
        <v>15</v>
      </c>
      <c r="E366" s="4" t="s">
        <v>8</v>
      </c>
      <c r="F366" s="5">
        <v>258</v>
      </c>
    </row>
    <row r="367" spans="2:6" x14ac:dyDescent="0.3">
      <c r="B367" s="9">
        <v>44712</v>
      </c>
      <c r="C367" s="4" t="s">
        <v>5</v>
      </c>
      <c r="D367" s="4" t="s">
        <v>15</v>
      </c>
      <c r="E367" s="4" t="s">
        <v>9</v>
      </c>
      <c r="F367" s="5">
        <v>1.5</v>
      </c>
    </row>
    <row r="368" spans="2:6" x14ac:dyDescent="0.3">
      <c r="B368" s="9">
        <v>44712</v>
      </c>
      <c r="C368" s="4" t="s">
        <v>5</v>
      </c>
      <c r="D368" s="4" t="s">
        <v>13</v>
      </c>
      <c r="E368" s="4" t="s">
        <v>9</v>
      </c>
      <c r="F368" s="5">
        <v>105.31</v>
      </c>
    </row>
    <row r="369" spans="2:6" x14ac:dyDescent="0.3">
      <c r="B369" s="9">
        <v>44712</v>
      </c>
      <c r="C369" s="4" t="s">
        <v>5</v>
      </c>
      <c r="D369" s="4" t="s">
        <v>15</v>
      </c>
      <c r="E369" s="4" t="s">
        <v>9</v>
      </c>
      <c r="F369" s="5">
        <v>28.5</v>
      </c>
    </row>
    <row r="370" spans="2:6" x14ac:dyDescent="0.3">
      <c r="B370" s="9">
        <v>44712</v>
      </c>
      <c r="C370" s="4" t="s">
        <v>5</v>
      </c>
      <c r="D370" s="4" t="s">
        <v>15</v>
      </c>
      <c r="E370" s="4" t="s">
        <v>9</v>
      </c>
      <c r="F370" s="5">
        <v>108.6</v>
      </c>
    </row>
    <row r="371" spans="2:6" x14ac:dyDescent="0.3">
      <c r="B371" s="9">
        <v>44712</v>
      </c>
      <c r="C371" s="4" t="s">
        <v>5</v>
      </c>
      <c r="D371" s="4" t="s">
        <v>13</v>
      </c>
      <c r="E371" s="4" t="s">
        <v>9</v>
      </c>
      <c r="F371" s="5">
        <v>0.5</v>
      </c>
    </row>
    <row r="372" spans="2:6" x14ac:dyDescent="0.3">
      <c r="B372" s="9">
        <v>44712</v>
      </c>
      <c r="C372" s="4" t="s">
        <v>5</v>
      </c>
      <c r="D372" s="4" t="s">
        <v>13</v>
      </c>
      <c r="E372" s="4" t="s">
        <v>9</v>
      </c>
      <c r="F372" s="5">
        <v>1280.3800000000001</v>
      </c>
    </row>
    <row r="373" spans="2:6" x14ac:dyDescent="0.3">
      <c r="B373" s="9">
        <v>44712</v>
      </c>
      <c r="C373" s="4" t="s">
        <v>5</v>
      </c>
      <c r="D373" s="4" t="s">
        <v>14</v>
      </c>
      <c r="E373" s="4" t="s">
        <v>9</v>
      </c>
      <c r="F373" s="5">
        <v>1.25</v>
      </c>
    </row>
    <row r="374" spans="2:6" x14ac:dyDescent="0.3">
      <c r="B374" s="9">
        <v>44712</v>
      </c>
      <c r="C374" s="4" t="s">
        <v>5</v>
      </c>
      <c r="D374" s="4" t="s">
        <v>13</v>
      </c>
      <c r="E374" s="4" t="s">
        <v>9</v>
      </c>
      <c r="F374" s="5">
        <v>2223.8200000000002</v>
      </c>
    </row>
    <row r="375" spans="2:6" x14ac:dyDescent="0.3">
      <c r="B375" s="9">
        <v>44712</v>
      </c>
      <c r="C375" s="4" t="s">
        <v>5</v>
      </c>
      <c r="D375" s="4" t="s">
        <v>15</v>
      </c>
      <c r="E375" s="4" t="s">
        <v>9</v>
      </c>
      <c r="F375" s="5">
        <v>273.20999999999998</v>
      </c>
    </row>
    <row r="376" spans="2:6" x14ac:dyDescent="0.3">
      <c r="B376" s="9">
        <v>44712</v>
      </c>
      <c r="C376" s="4" t="s">
        <v>5</v>
      </c>
      <c r="D376" s="4" t="s">
        <v>13</v>
      </c>
      <c r="E376" s="4" t="s">
        <v>9</v>
      </c>
      <c r="F376" s="5">
        <v>74.45</v>
      </c>
    </row>
    <row r="377" spans="2:6" x14ac:dyDescent="0.3">
      <c r="B377" s="9">
        <v>44712</v>
      </c>
      <c r="C377" s="4" t="s">
        <v>5</v>
      </c>
      <c r="D377" s="4" t="s">
        <v>13</v>
      </c>
      <c r="E377" s="4" t="s">
        <v>11</v>
      </c>
      <c r="F377" s="5">
        <v>6214.73</v>
      </c>
    </row>
    <row r="378" spans="2:6" x14ac:dyDescent="0.3">
      <c r="B378" s="9">
        <v>44712</v>
      </c>
      <c r="C378" s="4" t="s">
        <v>5</v>
      </c>
      <c r="D378" s="4" t="s">
        <v>13</v>
      </c>
      <c r="E378" s="4" t="s">
        <v>10</v>
      </c>
      <c r="F378" s="5">
        <v>1502.7</v>
      </c>
    </row>
    <row r="379" spans="2:6" x14ac:dyDescent="0.3">
      <c r="B379" s="9">
        <v>44712</v>
      </c>
      <c r="C379" s="4" t="s">
        <v>5</v>
      </c>
      <c r="D379" s="4" t="s">
        <v>13</v>
      </c>
      <c r="E379" s="4" t="s">
        <v>10</v>
      </c>
      <c r="F379" s="5">
        <v>15.57</v>
      </c>
    </row>
    <row r="380" spans="2:6" x14ac:dyDescent="0.3">
      <c r="B380" s="9">
        <v>44712</v>
      </c>
      <c r="C380" s="4" t="s">
        <v>5</v>
      </c>
      <c r="D380" s="4" t="s">
        <v>13</v>
      </c>
      <c r="E380" s="4" t="s">
        <v>10</v>
      </c>
      <c r="F380" s="5">
        <v>5</v>
      </c>
    </row>
    <row r="381" spans="2:6" x14ac:dyDescent="0.3">
      <c r="B381" s="9">
        <v>44712</v>
      </c>
      <c r="C381" s="4" t="s">
        <v>5</v>
      </c>
      <c r="D381" s="4" t="s">
        <v>15</v>
      </c>
      <c r="E381" s="4" t="s">
        <v>10</v>
      </c>
      <c r="F381" s="5">
        <v>11863.7</v>
      </c>
    </row>
    <row r="382" spans="2:6" x14ac:dyDescent="0.3">
      <c r="B382" s="9">
        <v>44712</v>
      </c>
      <c r="C382" s="4" t="s">
        <v>5</v>
      </c>
      <c r="D382" s="4" t="s">
        <v>15</v>
      </c>
      <c r="E382" s="4" t="s">
        <v>9</v>
      </c>
      <c r="F382" s="5">
        <v>269.24</v>
      </c>
    </row>
    <row r="383" spans="2:6" x14ac:dyDescent="0.3">
      <c r="B383" s="9">
        <v>44712</v>
      </c>
      <c r="C383" s="4" t="s">
        <v>5</v>
      </c>
      <c r="D383" s="4" t="s">
        <v>15</v>
      </c>
      <c r="E383" s="4" t="s">
        <v>9</v>
      </c>
      <c r="F383" s="5">
        <v>33.75</v>
      </c>
    </row>
    <row r="384" spans="2:6" x14ac:dyDescent="0.3">
      <c r="B384" s="9">
        <v>44712</v>
      </c>
      <c r="C384" s="4" t="s">
        <v>5</v>
      </c>
      <c r="D384" s="4" t="s">
        <v>14</v>
      </c>
      <c r="E384" s="4" t="s">
        <v>9</v>
      </c>
      <c r="F384" s="5">
        <v>114.41</v>
      </c>
    </row>
    <row r="385" spans="2:6" x14ac:dyDescent="0.3">
      <c r="B385" s="9">
        <v>44712</v>
      </c>
      <c r="C385" s="4" t="s">
        <v>5</v>
      </c>
      <c r="D385" s="4" t="s">
        <v>16</v>
      </c>
      <c r="E385" s="4" t="s">
        <v>9</v>
      </c>
      <c r="F385" s="5">
        <v>120.33</v>
      </c>
    </row>
    <row r="386" spans="2:6" x14ac:dyDescent="0.3">
      <c r="B386" s="9">
        <v>44712</v>
      </c>
      <c r="C386" s="4" t="s">
        <v>5</v>
      </c>
      <c r="D386" s="4" t="s">
        <v>16</v>
      </c>
      <c r="E386" s="4" t="s">
        <v>9</v>
      </c>
      <c r="F386" s="5">
        <v>162.41999999999999</v>
      </c>
    </row>
    <row r="387" spans="2:6" x14ac:dyDescent="0.3">
      <c r="B387" s="9">
        <v>44712</v>
      </c>
      <c r="C387" s="4" t="s">
        <v>5</v>
      </c>
      <c r="D387" s="4" t="s">
        <v>15</v>
      </c>
      <c r="E387" s="4" t="s">
        <v>9</v>
      </c>
      <c r="F387" s="5">
        <v>151.93</v>
      </c>
    </row>
    <row r="388" spans="2:6" x14ac:dyDescent="0.3">
      <c r="B388" s="9">
        <v>44712</v>
      </c>
      <c r="C388" s="4" t="s">
        <v>5</v>
      </c>
      <c r="D388" s="4" t="s">
        <v>14</v>
      </c>
      <c r="E388" s="4" t="s">
        <v>9</v>
      </c>
      <c r="F388" s="5">
        <v>132.71</v>
      </c>
    </row>
    <row r="389" spans="2:6" x14ac:dyDescent="0.3">
      <c r="B389" s="9">
        <v>44712</v>
      </c>
      <c r="C389" s="4" t="s">
        <v>5</v>
      </c>
      <c r="D389" s="4" t="s">
        <v>14</v>
      </c>
      <c r="E389" s="4" t="s">
        <v>9</v>
      </c>
      <c r="F389" s="5">
        <v>16.36</v>
      </c>
    </row>
    <row r="390" spans="2:6" x14ac:dyDescent="0.3">
      <c r="B390" s="9">
        <v>44712</v>
      </c>
      <c r="C390" s="4" t="s">
        <v>5</v>
      </c>
      <c r="D390" s="4" t="s">
        <v>13</v>
      </c>
      <c r="E390" s="4" t="s">
        <v>9</v>
      </c>
      <c r="F390" s="5">
        <v>110.04</v>
      </c>
    </row>
    <row r="391" spans="2:6" x14ac:dyDescent="0.3">
      <c r="B391" s="9">
        <v>44712</v>
      </c>
      <c r="C391" s="4" t="s">
        <v>5</v>
      </c>
      <c r="D391" s="4" t="s">
        <v>14</v>
      </c>
      <c r="E391" s="4" t="s">
        <v>9</v>
      </c>
      <c r="F391" s="5">
        <v>49.42</v>
      </c>
    </row>
    <row r="392" spans="2:6" x14ac:dyDescent="0.3">
      <c r="B392" s="9">
        <v>44712</v>
      </c>
      <c r="C392" s="4" t="s">
        <v>5</v>
      </c>
      <c r="D392" s="4" t="s">
        <v>15</v>
      </c>
      <c r="E392" s="4" t="s">
        <v>9</v>
      </c>
      <c r="F392" s="5">
        <v>241.89</v>
      </c>
    </row>
    <row r="393" spans="2:6" x14ac:dyDescent="0.3">
      <c r="B393" s="9">
        <v>44712</v>
      </c>
      <c r="C393" s="4" t="s">
        <v>5</v>
      </c>
      <c r="D393" s="4" t="s">
        <v>15</v>
      </c>
      <c r="E393" s="4" t="s">
        <v>9</v>
      </c>
      <c r="F393" s="5">
        <v>166.8</v>
      </c>
    </row>
    <row r="394" spans="2:6" x14ac:dyDescent="0.3">
      <c r="B394" s="9">
        <v>44712</v>
      </c>
      <c r="C394" s="4" t="s">
        <v>5</v>
      </c>
      <c r="D394" s="4" t="s">
        <v>16</v>
      </c>
      <c r="E394" s="4" t="s">
        <v>9</v>
      </c>
      <c r="F394" s="5">
        <v>335.45</v>
      </c>
    </row>
    <row r="395" spans="2:6" x14ac:dyDescent="0.3">
      <c r="B395" s="9">
        <v>44712</v>
      </c>
      <c r="C395" s="4" t="s">
        <v>5</v>
      </c>
      <c r="D395" s="4" t="s">
        <v>15</v>
      </c>
      <c r="E395" s="4" t="s">
        <v>9</v>
      </c>
      <c r="F395" s="5">
        <v>25.67</v>
      </c>
    </row>
    <row r="396" spans="2:6" x14ac:dyDescent="0.3">
      <c r="B396" s="9">
        <v>44712</v>
      </c>
      <c r="C396" s="4" t="s">
        <v>5</v>
      </c>
      <c r="D396" s="4" t="s">
        <v>13</v>
      </c>
      <c r="E396" s="4" t="s">
        <v>9</v>
      </c>
      <c r="F396" s="5">
        <v>27.87</v>
      </c>
    </row>
    <row r="397" spans="2:6" x14ac:dyDescent="0.3">
      <c r="B397" s="9">
        <v>44712</v>
      </c>
      <c r="C397" s="4" t="s">
        <v>5</v>
      </c>
      <c r="D397" s="4" t="s">
        <v>15</v>
      </c>
      <c r="E397" s="4" t="s">
        <v>9</v>
      </c>
      <c r="F397" s="5">
        <v>13.23</v>
      </c>
    </row>
    <row r="398" spans="2:6" x14ac:dyDescent="0.3">
      <c r="B398" s="9">
        <v>44712</v>
      </c>
      <c r="C398" s="4" t="s">
        <v>5</v>
      </c>
      <c r="D398" s="4" t="s">
        <v>15</v>
      </c>
      <c r="E398" s="4" t="s">
        <v>9</v>
      </c>
      <c r="F398" s="5">
        <v>41.04</v>
      </c>
    </row>
    <row r="399" spans="2:6" x14ac:dyDescent="0.3">
      <c r="B399" s="9">
        <v>44712</v>
      </c>
      <c r="C399" s="4" t="s">
        <v>5</v>
      </c>
      <c r="D399" s="4" t="s">
        <v>13</v>
      </c>
      <c r="E399" s="4" t="s">
        <v>9</v>
      </c>
      <c r="F399" s="5">
        <v>22.6</v>
      </c>
    </row>
    <row r="400" spans="2:6" x14ac:dyDescent="0.3">
      <c r="B400" s="9">
        <v>44712</v>
      </c>
      <c r="C400" s="4" t="s">
        <v>5</v>
      </c>
      <c r="D400" s="4" t="s">
        <v>13</v>
      </c>
      <c r="E400" s="4" t="s">
        <v>9</v>
      </c>
      <c r="F400" s="5">
        <v>31.42</v>
      </c>
    </row>
    <row r="401" spans="2:6" x14ac:dyDescent="0.3">
      <c r="B401" s="9">
        <v>44712</v>
      </c>
      <c r="C401" s="4" t="s">
        <v>5</v>
      </c>
      <c r="D401" s="4" t="s">
        <v>14</v>
      </c>
      <c r="E401" s="4" t="s">
        <v>9</v>
      </c>
      <c r="F401" s="5">
        <v>33.619999999999997</v>
      </c>
    </row>
    <row r="402" spans="2:6" x14ac:dyDescent="0.3">
      <c r="B402" s="9">
        <v>44712</v>
      </c>
      <c r="C402" s="4" t="s">
        <v>5</v>
      </c>
      <c r="D402" s="4" t="s">
        <v>13</v>
      </c>
      <c r="E402" s="4" t="s">
        <v>9</v>
      </c>
      <c r="F402" s="5">
        <v>6.5</v>
      </c>
    </row>
    <row r="403" spans="2:6" x14ac:dyDescent="0.3">
      <c r="B403" s="9">
        <v>44712</v>
      </c>
      <c r="C403" s="4" t="s">
        <v>5</v>
      </c>
      <c r="D403" s="4" t="s">
        <v>15</v>
      </c>
      <c r="E403" s="4" t="s">
        <v>9</v>
      </c>
      <c r="F403" s="5">
        <v>22.05</v>
      </c>
    </row>
    <row r="404" spans="2:6" x14ac:dyDescent="0.3">
      <c r="B404" s="9">
        <v>44712</v>
      </c>
      <c r="C404" s="4" t="s">
        <v>5</v>
      </c>
      <c r="D404" s="4" t="s">
        <v>13</v>
      </c>
      <c r="E404" s="4" t="s">
        <v>9</v>
      </c>
      <c r="F404" s="5">
        <v>24.05</v>
      </c>
    </row>
    <row r="405" spans="2:6" x14ac:dyDescent="0.3">
      <c r="B405" s="9">
        <v>44712</v>
      </c>
      <c r="C405" s="4" t="s">
        <v>5</v>
      </c>
      <c r="D405" s="4" t="s">
        <v>13</v>
      </c>
      <c r="E405" s="4" t="s">
        <v>9</v>
      </c>
      <c r="F405" s="5">
        <v>1936.29</v>
      </c>
    </row>
    <row r="406" spans="2:6" x14ac:dyDescent="0.3">
      <c r="B406" s="9">
        <v>44715</v>
      </c>
      <c r="C406" s="4" t="s">
        <v>5</v>
      </c>
      <c r="D406" s="4" t="s">
        <v>13</v>
      </c>
      <c r="E406" s="4" t="s">
        <v>8</v>
      </c>
      <c r="F406" s="5">
        <v>432.41</v>
      </c>
    </row>
    <row r="407" spans="2:6" x14ac:dyDescent="0.3">
      <c r="B407" s="9">
        <v>44715</v>
      </c>
      <c r="C407" s="4" t="s">
        <v>5</v>
      </c>
      <c r="D407" s="4" t="s">
        <v>13</v>
      </c>
      <c r="E407" s="4" t="s">
        <v>9</v>
      </c>
      <c r="F407" s="5">
        <v>3311.03</v>
      </c>
    </row>
    <row r="408" spans="2:6" x14ac:dyDescent="0.3">
      <c r="B408" s="9">
        <v>44715</v>
      </c>
      <c r="C408" s="4" t="s">
        <v>5</v>
      </c>
      <c r="D408" s="4" t="s">
        <v>13</v>
      </c>
      <c r="E408" s="4" t="s">
        <v>11</v>
      </c>
      <c r="F408" s="5">
        <v>649.96</v>
      </c>
    </row>
    <row r="409" spans="2:6" x14ac:dyDescent="0.3">
      <c r="B409" s="9">
        <v>44718</v>
      </c>
      <c r="C409" s="4" t="s">
        <v>5</v>
      </c>
      <c r="D409" s="4" t="s">
        <v>14</v>
      </c>
      <c r="E409" s="4" t="s">
        <v>11</v>
      </c>
      <c r="F409" s="5">
        <v>-749.3</v>
      </c>
    </row>
    <row r="410" spans="2:6" x14ac:dyDescent="0.3">
      <c r="B410" s="9">
        <v>44718</v>
      </c>
      <c r="C410" s="4" t="s">
        <v>5</v>
      </c>
      <c r="D410" s="4" t="s">
        <v>16</v>
      </c>
      <c r="E410" s="4" t="s">
        <v>10</v>
      </c>
      <c r="F410" s="5">
        <v>-1044.77</v>
      </c>
    </row>
    <row r="411" spans="2:6" x14ac:dyDescent="0.3">
      <c r="B411" s="9">
        <v>44718</v>
      </c>
      <c r="C411" s="4" t="s">
        <v>5</v>
      </c>
      <c r="D411" s="4" t="s">
        <v>13</v>
      </c>
      <c r="E411" s="4" t="s">
        <v>9</v>
      </c>
      <c r="F411" s="5">
        <v>-718.14</v>
      </c>
    </row>
    <row r="412" spans="2:6" x14ac:dyDescent="0.3">
      <c r="B412" s="9">
        <v>44729</v>
      </c>
      <c r="C412" s="4" t="s">
        <v>5</v>
      </c>
      <c r="D412" s="4" t="s">
        <v>13</v>
      </c>
      <c r="E412" s="4" t="s">
        <v>8</v>
      </c>
      <c r="F412" s="5">
        <v>139.57</v>
      </c>
    </row>
    <row r="413" spans="2:6" x14ac:dyDescent="0.3">
      <c r="B413" s="9">
        <v>44729</v>
      </c>
      <c r="C413" s="4" t="s">
        <v>5</v>
      </c>
      <c r="D413" s="4" t="s">
        <v>13</v>
      </c>
      <c r="E413" s="4" t="s">
        <v>8</v>
      </c>
      <c r="F413" s="5">
        <v>78.05</v>
      </c>
    </row>
    <row r="414" spans="2:6" x14ac:dyDescent="0.3">
      <c r="B414" s="9">
        <v>44729</v>
      </c>
      <c r="C414" s="4" t="s">
        <v>5</v>
      </c>
      <c r="D414" s="4" t="s">
        <v>13</v>
      </c>
      <c r="E414" s="4" t="s">
        <v>9</v>
      </c>
      <c r="F414" s="5">
        <v>154.30000000000001</v>
      </c>
    </row>
    <row r="415" spans="2:6" x14ac:dyDescent="0.3">
      <c r="B415" s="9">
        <v>44742</v>
      </c>
      <c r="C415" s="4" t="s">
        <v>5</v>
      </c>
      <c r="D415" s="4" t="s">
        <v>13</v>
      </c>
      <c r="E415" s="4" t="s">
        <v>8</v>
      </c>
      <c r="F415" s="5">
        <v>6097.31</v>
      </c>
    </row>
    <row r="416" spans="2:6" x14ac:dyDescent="0.3">
      <c r="B416" s="9">
        <v>44742</v>
      </c>
      <c r="C416" s="4" t="s">
        <v>5</v>
      </c>
      <c r="D416" s="4" t="s">
        <v>13</v>
      </c>
      <c r="E416" s="4" t="s">
        <v>8</v>
      </c>
      <c r="F416" s="5">
        <v>1628.15</v>
      </c>
    </row>
    <row r="417" spans="2:6" x14ac:dyDescent="0.3">
      <c r="B417" s="9">
        <v>44742</v>
      </c>
      <c r="C417" s="4" t="s">
        <v>5</v>
      </c>
      <c r="D417" s="4" t="s">
        <v>15</v>
      </c>
      <c r="E417" s="4" t="s">
        <v>9</v>
      </c>
      <c r="F417" s="5">
        <v>0.75</v>
      </c>
    </row>
    <row r="418" spans="2:6" x14ac:dyDescent="0.3">
      <c r="B418" s="9">
        <v>44742</v>
      </c>
      <c r="C418" s="4" t="s">
        <v>5</v>
      </c>
      <c r="D418" s="4" t="s">
        <v>16</v>
      </c>
      <c r="E418" s="4" t="s">
        <v>9</v>
      </c>
      <c r="F418" s="5">
        <v>3</v>
      </c>
    </row>
    <row r="419" spans="2:6" x14ac:dyDescent="0.3">
      <c r="B419" s="9">
        <v>44742</v>
      </c>
      <c r="C419" s="4" t="s">
        <v>5</v>
      </c>
      <c r="D419" s="4" t="s">
        <v>14</v>
      </c>
      <c r="E419" s="4" t="s">
        <v>9</v>
      </c>
      <c r="F419" s="5">
        <v>125.35</v>
      </c>
    </row>
    <row r="420" spans="2:6" x14ac:dyDescent="0.3">
      <c r="B420" s="9">
        <v>44742</v>
      </c>
      <c r="C420" s="4" t="s">
        <v>5</v>
      </c>
      <c r="D420" s="4" t="s">
        <v>14</v>
      </c>
      <c r="E420" s="4" t="s">
        <v>9</v>
      </c>
      <c r="F420" s="5">
        <v>1.75</v>
      </c>
    </row>
    <row r="421" spans="2:6" x14ac:dyDescent="0.3">
      <c r="B421" s="9">
        <v>44742</v>
      </c>
      <c r="C421" s="4" t="s">
        <v>5</v>
      </c>
      <c r="D421" s="4" t="s">
        <v>14</v>
      </c>
      <c r="E421" s="4" t="s">
        <v>9</v>
      </c>
      <c r="F421" s="5">
        <v>111.55</v>
      </c>
    </row>
    <row r="422" spans="2:6" x14ac:dyDescent="0.3">
      <c r="B422" s="9">
        <v>44742</v>
      </c>
      <c r="C422" s="4" t="s">
        <v>5</v>
      </c>
      <c r="D422" s="4" t="s">
        <v>13</v>
      </c>
      <c r="E422" s="4" t="s">
        <v>9</v>
      </c>
      <c r="F422" s="5">
        <v>1</v>
      </c>
    </row>
    <row r="423" spans="2:6" x14ac:dyDescent="0.3">
      <c r="B423" s="9">
        <v>44742</v>
      </c>
      <c r="C423" s="4" t="s">
        <v>5</v>
      </c>
      <c r="D423" s="4" t="s">
        <v>16</v>
      </c>
      <c r="E423" s="4" t="s">
        <v>9</v>
      </c>
      <c r="F423" s="5">
        <v>1</v>
      </c>
    </row>
    <row r="424" spans="2:6" x14ac:dyDescent="0.3">
      <c r="B424" s="9">
        <v>44742</v>
      </c>
      <c r="C424" s="4" t="s">
        <v>5</v>
      </c>
      <c r="D424" s="4" t="s">
        <v>13</v>
      </c>
      <c r="E424" s="4" t="s">
        <v>9</v>
      </c>
      <c r="F424" s="5">
        <v>1.5</v>
      </c>
    </row>
    <row r="425" spans="2:6" x14ac:dyDescent="0.3">
      <c r="B425" s="9">
        <v>44742</v>
      </c>
      <c r="C425" s="4" t="s">
        <v>5</v>
      </c>
      <c r="D425" s="4" t="s">
        <v>14</v>
      </c>
      <c r="E425" s="4" t="s">
        <v>9</v>
      </c>
      <c r="F425" s="5">
        <v>95.85</v>
      </c>
    </row>
    <row r="426" spans="2:6" x14ac:dyDescent="0.3">
      <c r="B426" s="9">
        <v>44742</v>
      </c>
      <c r="C426" s="4" t="s">
        <v>5</v>
      </c>
      <c r="D426" s="4" t="s">
        <v>16</v>
      </c>
      <c r="E426" s="4" t="s">
        <v>9</v>
      </c>
      <c r="F426" s="5">
        <v>1.5</v>
      </c>
    </row>
    <row r="427" spans="2:6" x14ac:dyDescent="0.3">
      <c r="B427" s="9">
        <v>44742</v>
      </c>
      <c r="C427" s="4" t="s">
        <v>5</v>
      </c>
      <c r="D427" s="4" t="s">
        <v>16</v>
      </c>
      <c r="E427" s="4" t="s">
        <v>9</v>
      </c>
      <c r="F427" s="5">
        <v>1</v>
      </c>
    </row>
    <row r="428" spans="2:6" x14ac:dyDescent="0.3">
      <c r="B428" s="9">
        <v>44742</v>
      </c>
      <c r="C428" s="4" t="s">
        <v>5</v>
      </c>
      <c r="D428" s="4" t="s">
        <v>16</v>
      </c>
      <c r="E428" s="4" t="s">
        <v>9</v>
      </c>
      <c r="F428" s="5">
        <v>0.5</v>
      </c>
    </row>
    <row r="429" spans="2:6" x14ac:dyDescent="0.3">
      <c r="B429" s="9">
        <v>44742</v>
      </c>
      <c r="C429" s="4" t="s">
        <v>5</v>
      </c>
      <c r="D429" s="4" t="s">
        <v>13</v>
      </c>
      <c r="E429" s="4" t="s">
        <v>9</v>
      </c>
      <c r="F429" s="5">
        <v>1.5</v>
      </c>
    </row>
    <row r="430" spans="2:6" x14ac:dyDescent="0.3">
      <c r="B430" s="9">
        <v>44742</v>
      </c>
      <c r="C430" s="4" t="s">
        <v>5</v>
      </c>
      <c r="D430" s="4" t="s">
        <v>15</v>
      </c>
      <c r="E430" s="4" t="s">
        <v>9</v>
      </c>
      <c r="F430" s="5">
        <v>20.63</v>
      </c>
    </row>
    <row r="431" spans="2:6" x14ac:dyDescent="0.3">
      <c r="B431" s="9">
        <v>44742</v>
      </c>
      <c r="C431" s="4" t="s">
        <v>5</v>
      </c>
      <c r="D431" s="4" t="s">
        <v>15</v>
      </c>
      <c r="E431" s="4" t="s">
        <v>9</v>
      </c>
      <c r="F431" s="5">
        <v>1.5</v>
      </c>
    </row>
    <row r="432" spans="2:6" x14ac:dyDescent="0.3">
      <c r="B432" s="9">
        <v>44742</v>
      </c>
      <c r="C432" s="4" t="s">
        <v>5</v>
      </c>
      <c r="D432" s="4" t="s">
        <v>15</v>
      </c>
      <c r="E432" s="4" t="s">
        <v>9</v>
      </c>
      <c r="F432" s="5">
        <v>105.61</v>
      </c>
    </row>
    <row r="433" spans="2:6" x14ac:dyDescent="0.3">
      <c r="B433" s="9">
        <v>44742</v>
      </c>
      <c r="C433" s="4" t="s">
        <v>5</v>
      </c>
      <c r="D433" s="4" t="s">
        <v>16</v>
      </c>
      <c r="E433" s="4" t="s">
        <v>9</v>
      </c>
      <c r="F433" s="5">
        <v>3136.81</v>
      </c>
    </row>
    <row r="434" spans="2:6" x14ac:dyDescent="0.3">
      <c r="B434" s="9">
        <v>44742</v>
      </c>
      <c r="C434" s="4" t="s">
        <v>5</v>
      </c>
      <c r="D434" s="4" t="s">
        <v>16</v>
      </c>
      <c r="E434" s="4" t="s">
        <v>9</v>
      </c>
      <c r="F434" s="5">
        <v>1.5</v>
      </c>
    </row>
    <row r="435" spans="2:6" x14ac:dyDescent="0.3">
      <c r="B435" s="9">
        <v>44742</v>
      </c>
      <c r="C435" s="4" t="s">
        <v>5</v>
      </c>
      <c r="D435" s="4" t="s">
        <v>15</v>
      </c>
      <c r="E435" s="4" t="s">
        <v>9</v>
      </c>
      <c r="F435" s="5">
        <v>2532.8000000000002</v>
      </c>
    </row>
    <row r="436" spans="2:6" x14ac:dyDescent="0.3">
      <c r="B436" s="9">
        <v>44742</v>
      </c>
      <c r="C436" s="4" t="s">
        <v>5</v>
      </c>
      <c r="D436" s="4" t="s">
        <v>14</v>
      </c>
      <c r="E436" s="4" t="s">
        <v>9</v>
      </c>
      <c r="F436" s="5">
        <v>1266.1500000000001</v>
      </c>
    </row>
    <row r="437" spans="2:6" x14ac:dyDescent="0.3">
      <c r="B437" s="9">
        <v>44742</v>
      </c>
      <c r="C437" s="4" t="s">
        <v>5</v>
      </c>
      <c r="D437" s="4" t="s">
        <v>15</v>
      </c>
      <c r="E437" s="4" t="s">
        <v>11</v>
      </c>
      <c r="F437" s="5">
        <v>792.2</v>
      </c>
    </row>
    <row r="438" spans="2:6" x14ac:dyDescent="0.3">
      <c r="B438" s="9">
        <v>44742</v>
      </c>
      <c r="C438" s="4" t="s">
        <v>5</v>
      </c>
      <c r="D438" s="4" t="s">
        <v>16</v>
      </c>
      <c r="E438" s="4" t="s">
        <v>11</v>
      </c>
      <c r="F438" s="5">
        <v>4725.8500000000004</v>
      </c>
    </row>
    <row r="439" spans="2:6" x14ac:dyDescent="0.3">
      <c r="B439" s="9">
        <v>44742</v>
      </c>
      <c r="C439" s="4" t="s">
        <v>5</v>
      </c>
      <c r="D439" s="4" t="s">
        <v>14</v>
      </c>
      <c r="E439" s="4" t="s">
        <v>11</v>
      </c>
      <c r="F439" s="5">
        <v>2038.4</v>
      </c>
    </row>
    <row r="440" spans="2:6" x14ac:dyDescent="0.3">
      <c r="B440" s="9">
        <v>44742</v>
      </c>
      <c r="C440" s="4" t="s">
        <v>5</v>
      </c>
      <c r="D440" s="4" t="s">
        <v>14</v>
      </c>
      <c r="E440" s="4" t="s">
        <v>10</v>
      </c>
      <c r="F440" s="5">
        <v>6865.81</v>
      </c>
    </row>
    <row r="441" spans="2:6" x14ac:dyDescent="0.3">
      <c r="B441" s="9">
        <v>44742</v>
      </c>
      <c r="C441" s="4" t="s">
        <v>5</v>
      </c>
      <c r="D441" s="4" t="s">
        <v>14</v>
      </c>
      <c r="E441" s="4" t="s">
        <v>10</v>
      </c>
      <c r="F441" s="5">
        <v>4500.2299999999996</v>
      </c>
    </row>
    <row r="442" spans="2:6" x14ac:dyDescent="0.3">
      <c r="B442" s="9">
        <v>44742</v>
      </c>
      <c r="C442" s="4" t="s">
        <v>5</v>
      </c>
      <c r="D442" s="4" t="s">
        <v>15</v>
      </c>
      <c r="E442" s="4" t="s">
        <v>9</v>
      </c>
      <c r="F442" s="5">
        <v>1460.46</v>
      </c>
    </row>
    <row r="443" spans="2:6" x14ac:dyDescent="0.3">
      <c r="B443" s="9">
        <v>44742</v>
      </c>
      <c r="C443" s="4" t="s">
        <v>5</v>
      </c>
      <c r="D443" s="4" t="s">
        <v>16</v>
      </c>
      <c r="E443" s="4" t="s">
        <v>9</v>
      </c>
      <c r="F443" s="5">
        <v>149.04</v>
      </c>
    </row>
    <row r="444" spans="2:6" x14ac:dyDescent="0.3">
      <c r="B444" s="9">
        <v>44742</v>
      </c>
      <c r="C444" s="4" t="s">
        <v>5</v>
      </c>
      <c r="D444" s="4" t="s">
        <v>14</v>
      </c>
      <c r="E444" s="4" t="s">
        <v>9</v>
      </c>
      <c r="F444" s="5">
        <v>34.82</v>
      </c>
    </row>
    <row r="445" spans="2:6" x14ac:dyDescent="0.3">
      <c r="B445" s="9">
        <v>44742</v>
      </c>
      <c r="C445" s="4" t="s">
        <v>5</v>
      </c>
      <c r="D445" s="4" t="s">
        <v>14</v>
      </c>
      <c r="E445" s="4" t="s">
        <v>9</v>
      </c>
      <c r="F445" s="5">
        <v>165.36</v>
      </c>
    </row>
    <row r="446" spans="2:6" x14ac:dyDescent="0.3">
      <c r="B446" s="9">
        <v>44742</v>
      </c>
      <c r="C446" s="4" t="s">
        <v>5</v>
      </c>
      <c r="D446" s="4" t="s">
        <v>14</v>
      </c>
      <c r="E446" s="4" t="s">
        <v>9</v>
      </c>
      <c r="F446" s="5">
        <v>35.28</v>
      </c>
    </row>
    <row r="447" spans="2:6" x14ac:dyDescent="0.3">
      <c r="B447" s="9">
        <v>44742</v>
      </c>
      <c r="C447" s="4" t="s">
        <v>5</v>
      </c>
      <c r="D447" s="4" t="s">
        <v>13</v>
      </c>
      <c r="E447" s="4" t="s">
        <v>9</v>
      </c>
      <c r="F447" s="5">
        <v>75.56</v>
      </c>
    </row>
    <row r="448" spans="2:6" x14ac:dyDescent="0.3">
      <c r="B448" s="9">
        <v>44742</v>
      </c>
      <c r="C448" s="4" t="s">
        <v>5</v>
      </c>
      <c r="D448" s="4" t="s">
        <v>16</v>
      </c>
      <c r="E448" s="4" t="s">
        <v>9</v>
      </c>
      <c r="F448" s="5">
        <v>16.54</v>
      </c>
    </row>
    <row r="449" spans="2:6" x14ac:dyDescent="0.3">
      <c r="B449" s="9">
        <v>44742</v>
      </c>
      <c r="C449" s="4" t="s">
        <v>5</v>
      </c>
      <c r="D449" s="4" t="s">
        <v>13</v>
      </c>
      <c r="E449" s="4" t="s">
        <v>9</v>
      </c>
      <c r="F449" s="5">
        <v>24.65</v>
      </c>
    </row>
    <row r="450" spans="2:6" x14ac:dyDescent="0.3">
      <c r="B450" s="9">
        <v>44742</v>
      </c>
      <c r="C450" s="4" t="s">
        <v>5</v>
      </c>
      <c r="D450" s="4" t="s">
        <v>14</v>
      </c>
      <c r="E450" s="4" t="s">
        <v>9</v>
      </c>
      <c r="F450" s="5">
        <v>190.91</v>
      </c>
    </row>
    <row r="451" spans="2:6" x14ac:dyDescent="0.3">
      <c r="B451" s="9">
        <v>44742</v>
      </c>
      <c r="C451" s="4" t="s">
        <v>5</v>
      </c>
      <c r="D451" s="4" t="s">
        <v>16</v>
      </c>
      <c r="E451" s="4" t="s">
        <v>9</v>
      </c>
      <c r="F451" s="5">
        <v>111.74</v>
      </c>
    </row>
    <row r="452" spans="2:6" x14ac:dyDescent="0.3">
      <c r="B452" s="9">
        <v>44742</v>
      </c>
      <c r="C452" s="4" t="s">
        <v>5</v>
      </c>
      <c r="D452" s="4" t="s">
        <v>16</v>
      </c>
      <c r="E452" s="4" t="s">
        <v>9</v>
      </c>
      <c r="F452" s="5">
        <v>230.96</v>
      </c>
    </row>
    <row r="453" spans="2:6" x14ac:dyDescent="0.3">
      <c r="B453" s="9">
        <v>44742</v>
      </c>
      <c r="C453" s="4" t="s">
        <v>5</v>
      </c>
      <c r="D453" s="4" t="s">
        <v>16</v>
      </c>
      <c r="E453" s="4" t="s">
        <v>9</v>
      </c>
      <c r="F453" s="5">
        <v>77.53</v>
      </c>
    </row>
    <row r="454" spans="2:6" x14ac:dyDescent="0.3">
      <c r="B454" s="9">
        <v>44742</v>
      </c>
      <c r="C454" s="4" t="s">
        <v>5</v>
      </c>
      <c r="D454" s="4" t="s">
        <v>13</v>
      </c>
      <c r="E454" s="4" t="s">
        <v>9</v>
      </c>
      <c r="F454" s="5">
        <v>285.16000000000003</v>
      </c>
    </row>
    <row r="455" spans="2:6" x14ac:dyDescent="0.3">
      <c r="B455" s="9">
        <v>44742</v>
      </c>
      <c r="C455" s="4" t="s">
        <v>5</v>
      </c>
      <c r="D455" s="4" t="s">
        <v>15</v>
      </c>
      <c r="E455" s="4" t="s">
        <v>9</v>
      </c>
      <c r="F455" s="5">
        <v>120.2</v>
      </c>
    </row>
    <row r="456" spans="2:6" x14ac:dyDescent="0.3">
      <c r="B456" s="9">
        <v>44742</v>
      </c>
      <c r="C456" s="4" t="s">
        <v>5</v>
      </c>
      <c r="D456" s="4" t="s">
        <v>15</v>
      </c>
      <c r="E456" s="4" t="s">
        <v>9</v>
      </c>
      <c r="F456" s="5">
        <v>129.41</v>
      </c>
    </row>
    <row r="457" spans="2:6" x14ac:dyDescent="0.3">
      <c r="B457" s="9">
        <v>44742</v>
      </c>
      <c r="C457" s="4" t="s">
        <v>5</v>
      </c>
      <c r="D457" s="4" t="s">
        <v>15</v>
      </c>
      <c r="E457" s="4" t="s">
        <v>9</v>
      </c>
      <c r="F457" s="5">
        <v>110.48</v>
      </c>
    </row>
    <row r="458" spans="2:6" x14ac:dyDescent="0.3">
      <c r="B458" s="9">
        <v>44742</v>
      </c>
      <c r="C458" s="4" t="s">
        <v>5</v>
      </c>
      <c r="D458" s="4" t="s">
        <v>16</v>
      </c>
      <c r="E458" s="4" t="s">
        <v>9</v>
      </c>
      <c r="F458" s="5">
        <v>698</v>
      </c>
    </row>
    <row r="459" spans="2:6" x14ac:dyDescent="0.3">
      <c r="B459" s="9">
        <v>44742</v>
      </c>
      <c r="C459" s="4" t="s">
        <v>5</v>
      </c>
      <c r="D459" s="4" t="s">
        <v>15</v>
      </c>
      <c r="E459" s="4" t="s">
        <v>9</v>
      </c>
      <c r="F459" s="5">
        <v>15</v>
      </c>
    </row>
    <row r="460" spans="2:6" x14ac:dyDescent="0.3">
      <c r="B460" s="9">
        <v>44742</v>
      </c>
      <c r="C460" s="4" t="s">
        <v>5</v>
      </c>
      <c r="D460" s="4" t="s">
        <v>14</v>
      </c>
      <c r="E460" s="4" t="s">
        <v>9</v>
      </c>
      <c r="F460" s="5">
        <v>701.49</v>
      </c>
    </row>
    <row r="461" spans="2:6" x14ac:dyDescent="0.3">
      <c r="B461" s="9">
        <v>44742</v>
      </c>
      <c r="C461" s="4" t="s">
        <v>5</v>
      </c>
      <c r="D461" s="4" t="s">
        <v>14</v>
      </c>
      <c r="E461" s="4" t="s">
        <v>9</v>
      </c>
      <c r="F461" s="5">
        <v>286.19</v>
      </c>
    </row>
    <row r="462" spans="2:6" x14ac:dyDescent="0.3">
      <c r="B462" s="9">
        <v>44742</v>
      </c>
      <c r="C462" s="4" t="s">
        <v>5</v>
      </c>
      <c r="D462" s="4" t="s">
        <v>16</v>
      </c>
      <c r="E462" s="4" t="s">
        <v>9</v>
      </c>
      <c r="F462" s="5">
        <v>256.52</v>
      </c>
    </row>
    <row r="463" spans="2:6" x14ac:dyDescent="0.3">
      <c r="B463" s="9">
        <v>44742</v>
      </c>
      <c r="C463" s="4" t="s">
        <v>5</v>
      </c>
      <c r="D463" s="4" t="s">
        <v>13</v>
      </c>
      <c r="E463" s="4" t="s">
        <v>9</v>
      </c>
      <c r="F463" s="5">
        <v>299.32</v>
      </c>
    </row>
    <row r="464" spans="2:6" x14ac:dyDescent="0.3">
      <c r="B464" s="9">
        <v>44761</v>
      </c>
      <c r="C464" s="4" t="s">
        <v>5</v>
      </c>
      <c r="D464" s="4" t="s">
        <v>13</v>
      </c>
      <c r="E464" s="4" t="s">
        <v>11</v>
      </c>
      <c r="F464" s="5">
        <v>-1031.1199999999999</v>
      </c>
    </row>
    <row r="465" spans="2:6" x14ac:dyDescent="0.3">
      <c r="B465" s="9">
        <v>44762</v>
      </c>
      <c r="C465" s="4" t="s">
        <v>5</v>
      </c>
      <c r="D465" s="4" t="s">
        <v>14</v>
      </c>
      <c r="E465" s="4" t="s">
        <v>9</v>
      </c>
      <c r="F465" s="5">
        <v>0</v>
      </c>
    </row>
    <row r="466" spans="2:6" x14ac:dyDescent="0.3">
      <c r="B466" s="9">
        <v>44762</v>
      </c>
      <c r="C466" s="4" t="s">
        <v>5</v>
      </c>
      <c r="D466" s="4" t="s">
        <v>16</v>
      </c>
      <c r="E466" s="4" t="s">
        <v>9</v>
      </c>
      <c r="F466" s="5">
        <v>3311.03</v>
      </c>
    </row>
    <row r="467" spans="2:6" x14ac:dyDescent="0.3">
      <c r="B467" s="9">
        <v>44762</v>
      </c>
      <c r="C467" s="4" t="s">
        <v>5</v>
      </c>
      <c r="D467" s="4" t="s">
        <v>14</v>
      </c>
      <c r="E467" s="4" t="s">
        <v>11</v>
      </c>
      <c r="F467" s="5">
        <v>687.84</v>
      </c>
    </row>
    <row r="468" spans="2:6" x14ac:dyDescent="0.3">
      <c r="B468" s="9">
        <v>44771</v>
      </c>
      <c r="C468" s="4" t="s">
        <v>5</v>
      </c>
      <c r="D468" s="4" t="s">
        <v>13</v>
      </c>
      <c r="E468" s="4" t="s">
        <v>8</v>
      </c>
      <c r="F468" s="5">
        <v>659.46</v>
      </c>
    </row>
    <row r="469" spans="2:6" x14ac:dyDescent="0.3">
      <c r="B469" s="9">
        <v>44771</v>
      </c>
      <c r="C469" s="4" t="s">
        <v>5</v>
      </c>
      <c r="D469" s="4" t="s">
        <v>13</v>
      </c>
      <c r="E469" s="4" t="s">
        <v>9</v>
      </c>
      <c r="F469" s="5">
        <v>0</v>
      </c>
    </row>
    <row r="470" spans="2:6" x14ac:dyDescent="0.3">
      <c r="B470" s="9">
        <v>44771</v>
      </c>
      <c r="C470" s="4" t="s">
        <v>5</v>
      </c>
      <c r="D470" s="4" t="s">
        <v>14</v>
      </c>
      <c r="E470" s="4" t="s">
        <v>10</v>
      </c>
      <c r="F470" s="5">
        <v>3217.03</v>
      </c>
    </row>
    <row r="471" spans="2:6" x14ac:dyDescent="0.3">
      <c r="B471" s="9">
        <v>44773</v>
      </c>
      <c r="C471" s="4" t="s">
        <v>5</v>
      </c>
      <c r="D471" s="4" t="s">
        <v>14</v>
      </c>
      <c r="E471" s="4" t="s">
        <v>8</v>
      </c>
      <c r="F471" s="5">
        <v>2057.0100000000002</v>
      </c>
    </row>
    <row r="472" spans="2:6" x14ac:dyDescent="0.3">
      <c r="B472" s="9">
        <v>44773</v>
      </c>
      <c r="C472" s="4" t="s">
        <v>5</v>
      </c>
      <c r="D472" s="4" t="s">
        <v>14</v>
      </c>
      <c r="E472" s="4" t="s">
        <v>8</v>
      </c>
      <c r="F472" s="5">
        <v>1766.68</v>
      </c>
    </row>
    <row r="473" spans="2:6" x14ac:dyDescent="0.3">
      <c r="B473" s="9">
        <v>44773</v>
      </c>
      <c r="C473" s="4" t="s">
        <v>5</v>
      </c>
      <c r="D473" s="4" t="s">
        <v>14</v>
      </c>
      <c r="E473" s="4" t="s">
        <v>8</v>
      </c>
      <c r="F473" s="5">
        <v>530.79999999999995</v>
      </c>
    </row>
    <row r="474" spans="2:6" x14ac:dyDescent="0.3">
      <c r="B474" s="9">
        <v>44773</v>
      </c>
      <c r="C474" s="4" t="s">
        <v>5</v>
      </c>
      <c r="D474" s="4" t="s">
        <v>13</v>
      </c>
      <c r="E474" s="4" t="s">
        <v>9</v>
      </c>
      <c r="F474" s="5">
        <v>2890.64</v>
      </c>
    </row>
    <row r="475" spans="2:6" x14ac:dyDescent="0.3">
      <c r="B475" s="9">
        <v>44773</v>
      </c>
      <c r="C475" s="4" t="s">
        <v>5</v>
      </c>
      <c r="D475" s="4" t="s">
        <v>13</v>
      </c>
      <c r="E475" s="4" t="s">
        <v>9</v>
      </c>
      <c r="F475" s="5">
        <v>115.45</v>
      </c>
    </row>
    <row r="476" spans="2:6" x14ac:dyDescent="0.3">
      <c r="B476" s="9">
        <v>44773</v>
      </c>
      <c r="C476" s="4" t="s">
        <v>5</v>
      </c>
      <c r="D476" s="4" t="s">
        <v>14</v>
      </c>
      <c r="E476" s="4" t="s">
        <v>9</v>
      </c>
      <c r="F476" s="5">
        <v>514.97</v>
      </c>
    </row>
    <row r="477" spans="2:6" x14ac:dyDescent="0.3">
      <c r="B477" s="9">
        <v>44773</v>
      </c>
      <c r="C477" s="4" t="s">
        <v>5</v>
      </c>
      <c r="D477" s="4" t="s">
        <v>15</v>
      </c>
      <c r="E477" s="4" t="s">
        <v>9</v>
      </c>
      <c r="F477" s="5">
        <v>1456.94</v>
      </c>
    </row>
    <row r="478" spans="2:6" x14ac:dyDescent="0.3">
      <c r="B478" s="9">
        <v>44773</v>
      </c>
      <c r="C478" s="4" t="s">
        <v>5</v>
      </c>
      <c r="D478" s="4" t="s">
        <v>16</v>
      </c>
      <c r="E478" s="4" t="s">
        <v>9</v>
      </c>
      <c r="F478" s="5">
        <v>140.9</v>
      </c>
    </row>
    <row r="479" spans="2:6" x14ac:dyDescent="0.3">
      <c r="B479" s="9">
        <v>44773</v>
      </c>
      <c r="C479" s="4" t="s">
        <v>5</v>
      </c>
      <c r="D479" s="4" t="s">
        <v>14</v>
      </c>
      <c r="E479" s="4" t="s">
        <v>11</v>
      </c>
      <c r="F479" s="5">
        <v>1558.31</v>
      </c>
    </row>
    <row r="480" spans="2:6" x14ac:dyDescent="0.3">
      <c r="B480" s="9">
        <v>44773</v>
      </c>
      <c r="C480" s="4" t="s">
        <v>5</v>
      </c>
      <c r="D480" s="4" t="s">
        <v>13</v>
      </c>
      <c r="E480" s="4" t="s">
        <v>10</v>
      </c>
      <c r="F480" s="5">
        <v>1693.4</v>
      </c>
    </row>
    <row r="481" spans="2:6" x14ac:dyDescent="0.3">
      <c r="B481" s="9">
        <v>44773</v>
      </c>
      <c r="C481" s="4" t="s">
        <v>5</v>
      </c>
      <c r="D481" s="4" t="s">
        <v>16</v>
      </c>
      <c r="E481" s="4" t="s">
        <v>10</v>
      </c>
      <c r="F481" s="5">
        <v>2200.35</v>
      </c>
    </row>
    <row r="482" spans="2:6" x14ac:dyDescent="0.3">
      <c r="B482" s="9">
        <v>44773</v>
      </c>
      <c r="C482" s="4" t="s">
        <v>5</v>
      </c>
      <c r="D482" s="4" t="s">
        <v>13</v>
      </c>
      <c r="E482" s="4" t="s">
        <v>9</v>
      </c>
      <c r="F482" s="5">
        <v>1416.44</v>
      </c>
    </row>
    <row r="483" spans="2:6" x14ac:dyDescent="0.3">
      <c r="B483" s="9">
        <v>44773</v>
      </c>
      <c r="C483" s="4" t="s">
        <v>5</v>
      </c>
      <c r="D483" s="4" t="s">
        <v>13</v>
      </c>
      <c r="E483" s="4" t="s">
        <v>9</v>
      </c>
      <c r="F483" s="5">
        <v>17.88</v>
      </c>
    </row>
    <row r="484" spans="2:6" x14ac:dyDescent="0.3">
      <c r="B484" s="9">
        <v>44773</v>
      </c>
      <c r="C484" s="4" t="s">
        <v>5</v>
      </c>
      <c r="D484" s="4" t="s">
        <v>14</v>
      </c>
      <c r="E484" s="4" t="s">
        <v>9</v>
      </c>
      <c r="F484" s="5">
        <v>252.09</v>
      </c>
    </row>
    <row r="485" spans="2:6" x14ac:dyDescent="0.3">
      <c r="B485" s="9">
        <v>44773</v>
      </c>
      <c r="C485" s="4" t="s">
        <v>5</v>
      </c>
      <c r="D485" s="4" t="s">
        <v>15</v>
      </c>
      <c r="E485" s="4" t="s">
        <v>9</v>
      </c>
      <c r="F485" s="5">
        <v>208.19</v>
      </c>
    </row>
    <row r="486" spans="2:6" x14ac:dyDescent="0.3">
      <c r="B486" s="9">
        <v>44773</v>
      </c>
      <c r="C486" s="4" t="s">
        <v>5</v>
      </c>
      <c r="D486" s="4" t="s">
        <v>16</v>
      </c>
      <c r="E486" s="4" t="s">
        <v>9</v>
      </c>
      <c r="F486" s="5">
        <v>198.72</v>
      </c>
    </row>
    <row r="487" spans="2:6" x14ac:dyDescent="0.3">
      <c r="B487" s="9">
        <v>44773</v>
      </c>
      <c r="C487" s="4" t="s">
        <v>5</v>
      </c>
      <c r="D487" s="4" t="s">
        <v>14</v>
      </c>
      <c r="E487" s="4" t="s">
        <v>9</v>
      </c>
      <c r="F487" s="5">
        <v>103.98</v>
      </c>
    </row>
    <row r="488" spans="2:6" x14ac:dyDescent="0.3">
      <c r="B488" s="9">
        <v>44773</v>
      </c>
      <c r="C488" s="4" t="s">
        <v>5</v>
      </c>
      <c r="D488" s="4" t="s">
        <v>13</v>
      </c>
      <c r="E488" s="4" t="s">
        <v>9</v>
      </c>
      <c r="F488" s="5">
        <v>17.71</v>
      </c>
    </row>
    <row r="489" spans="2:6" x14ac:dyDescent="0.3">
      <c r="B489" s="9">
        <v>44773</v>
      </c>
      <c r="C489" s="4" t="s">
        <v>5</v>
      </c>
      <c r="D489" s="4" t="s">
        <v>14</v>
      </c>
      <c r="E489" s="4" t="s">
        <v>9</v>
      </c>
      <c r="F489" s="5">
        <v>118.26</v>
      </c>
    </row>
    <row r="490" spans="2:6" x14ac:dyDescent="0.3">
      <c r="B490" s="9">
        <v>44773</v>
      </c>
      <c r="C490" s="4" t="s">
        <v>5</v>
      </c>
      <c r="D490" s="4" t="s">
        <v>14</v>
      </c>
      <c r="E490" s="4" t="s">
        <v>9</v>
      </c>
      <c r="F490" s="5">
        <v>707.79</v>
      </c>
    </row>
    <row r="491" spans="2:6" x14ac:dyDescent="0.3">
      <c r="B491" s="9">
        <v>44773</v>
      </c>
      <c r="C491" s="4" t="s">
        <v>5</v>
      </c>
      <c r="D491" s="4" t="s">
        <v>16</v>
      </c>
      <c r="E491" s="4" t="s">
        <v>9</v>
      </c>
      <c r="F491" s="5">
        <v>55.83</v>
      </c>
    </row>
    <row r="492" spans="2:6" x14ac:dyDescent="0.3">
      <c r="B492" s="9">
        <v>44773</v>
      </c>
      <c r="C492" s="4" t="s">
        <v>5</v>
      </c>
      <c r="D492" s="4" t="s">
        <v>16</v>
      </c>
      <c r="E492" s="4" t="s">
        <v>9</v>
      </c>
      <c r="F492" s="5">
        <v>177.39</v>
      </c>
    </row>
    <row r="493" spans="2:6" x14ac:dyDescent="0.3">
      <c r="B493" s="9">
        <v>44773</v>
      </c>
      <c r="C493" s="4" t="s">
        <v>5</v>
      </c>
      <c r="D493" s="4" t="s">
        <v>14</v>
      </c>
      <c r="E493" s="4" t="s">
        <v>9</v>
      </c>
      <c r="F493" s="5">
        <v>307.33</v>
      </c>
    </row>
    <row r="494" spans="2:6" x14ac:dyDescent="0.3">
      <c r="B494" s="9">
        <v>44773</v>
      </c>
      <c r="C494" s="4" t="s">
        <v>5</v>
      </c>
      <c r="D494" s="4" t="s">
        <v>15</v>
      </c>
      <c r="E494" s="4" t="s">
        <v>9</v>
      </c>
      <c r="F494" s="5">
        <v>299.33</v>
      </c>
    </row>
    <row r="495" spans="2:6" x14ac:dyDescent="0.3">
      <c r="B495" s="9">
        <v>44773</v>
      </c>
      <c r="C495" s="4" t="s">
        <v>5</v>
      </c>
      <c r="D495" s="4" t="s">
        <v>14</v>
      </c>
      <c r="E495" s="4" t="s">
        <v>9</v>
      </c>
      <c r="F495" s="5">
        <v>169.72</v>
      </c>
    </row>
    <row r="496" spans="2:6" x14ac:dyDescent="0.3">
      <c r="B496" s="9">
        <v>44773</v>
      </c>
      <c r="C496" s="4" t="s">
        <v>5</v>
      </c>
      <c r="D496" s="4" t="s">
        <v>13</v>
      </c>
      <c r="E496" s="4" t="s">
        <v>9</v>
      </c>
      <c r="F496" s="5">
        <v>118.26</v>
      </c>
    </row>
    <row r="497" spans="2:6" x14ac:dyDescent="0.3">
      <c r="B497" s="9">
        <v>44773</v>
      </c>
      <c r="C497" s="4" t="s">
        <v>5</v>
      </c>
      <c r="D497" s="4" t="s">
        <v>14</v>
      </c>
      <c r="E497" s="4" t="s">
        <v>9</v>
      </c>
      <c r="F497" s="5">
        <v>-189.98</v>
      </c>
    </row>
    <row r="498" spans="2:6" x14ac:dyDescent="0.3">
      <c r="B498" s="9">
        <v>44773</v>
      </c>
      <c r="C498" s="4" t="s">
        <v>5</v>
      </c>
      <c r="D498" s="4" t="s">
        <v>13</v>
      </c>
      <c r="E498" s="4" t="s">
        <v>9</v>
      </c>
      <c r="F498" s="5">
        <v>266.43</v>
      </c>
    </row>
    <row r="499" spans="2:6" x14ac:dyDescent="0.3">
      <c r="B499" s="9">
        <v>44773</v>
      </c>
      <c r="C499" s="4" t="s">
        <v>5</v>
      </c>
      <c r="D499" s="4" t="s">
        <v>14</v>
      </c>
      <c r="E499" s="4" t="s">
        <v>9</v>
      </c>
      <c r="F499" s="5">
        <v>189.98</v>
      </c>
    </row>
    <row r="500" spans="2:6" x14ac:dyDescent="0.3">
      <c r="B500" s="9">
        <v>44773</v>
      </c>
      <c r="C500" s="4" t="s">
        <v>5</v>
      </c>
      <c r="D500" s="4" t="s">
        <v>15</v>
      </c>
      <c r="E500" s="4" t="s">
        <v>9</v>
      </c>
      <c r="F500" s="5">
        <v>387.19</v>
      </c>
    </row>
    <row r="501" spans="2:6" x14ac:dyDescent="0.3">
      <c r="B501" s="9">
        <v>44773</v>
      </c>
      <c r="C501" s="4" t="s">
        <v>5</v>
      </c>
      <c r="D501" s="4" t="s">
        <v>15</v>
      </c>
      <c r="E501" s="4" t="s">
        <v>9</v>
      </c>
      <c r="F501" s="5">
        <v>201.34</v>
      </c>
    </row>
    <row r="502" spans="2:6" x14ac:dyDescent="0.3">
      <c r="B502" s="9">
        <v>44773</v>
      </c>
      <c r="C502" s="4" t="s">
        <v>5</v>
      </c>
      <c r="D502" s="4" t="s">
        <v>14</v>
      </c>
      <c r="E502" s="4" t="s">
        <v>9</v>
      </c>
      <c r="F502" s="5">
        <v>63.4</v>
      </c>
    </row>
    <row r="503" spans="2:6" x14ac:dyDescent="0.3">
      <c r="B503" s="9">
        <v>44773</v>
      </c>
      <c r="C503" s="4" t="s">
        <v>5</v>
      </c>
      <c r="D503" s="4" t="s">
        <v>14</v>
      </c>
      <c r="E503" s="4" t="s">
        <v>9</v>
      </c>
      <c r="F503" s="5">
        <v>1309.54</v>
      </c>
    </row>
    <row r="504" spans="2:6" x14ac:dyDescent="0.3">
      <c r="B504" s="9">
        <v>44789</v>
      </c>
      <c r="C504" s="4" t="s">
        <v>5</v>
      </c>
      <c r="D504" s="4" t="s">
        <v>14</v>
      </c>
      <c r="E504" s="4" t="s">
        <v>9</v>
      </c>
      <c r="F504" s="5">
        <v>171.99</v>
      </c>
    </row>
    <row r="505" spans="2:6" x14ac:dyDescent="0.3">
      <c r="B505" s="9">
        <v>44789</v>
      </c>
      <c r="C505" s="4" t="s">
        <v>5</v>
      </c>
      <c r="D505" s="4" t="s">
        <v>13</v>
      </c>
      <c r="E505" s="4" t="s">
        <v>9</v>
      </c>
      <c r="F505" s="5">
        <v>0</v>
      </c>
    </row>
    <row r="506" spans="2:6" x14ac:dyDescent="0.3">
      <c r="B506" s="9">
        <v>44789</v>
      </c>
      <c r="C506" s="4" t="s">
        <v>5</v>
      </c>
      <c r="D506" s="4" t="s">
        <v>14</v>
      </c>
      <c r="E506" s="4" t="s">
        <v>9</v>
      </c>
      <c r="F506" s="5">
        <v>3876.08</v>
      </c>
    </row>
    <row r="507" spans="2:6" x14ac:dyDescent="0.3">
      <c r="B507" s="9">
        <v>44803</v>
      </c>
      <c r="C507" s="4" t="s">
        <v>5</v>
      </c>
      <c r="D507" s="4" t="s">
        <v>14</v>
      </c>
      <c r="E507" s="4" t="s">
        <v>9</v>
      </c>
      <c r="F507" s="5">
        <v>676.79</v>
      </c>
    </row>
    <row r="508" spans="2:6" x14ac:dyDescent="0.3">
      <c r="B508" s="9">
        <v>44804</v>
      </c>
      <c r="C508" s="4" t="s">
        <v>5</v>
      </c>
      <c r="D508" s="4" t="s">
        <v>14</v>
      </c>
      <c r="E508" s="4" t="s">
        <v>8</v>
      </c>
      <c r="F508" s="5">
        <v>4405.13</v>
      </c>
    </row>
    <row r="509" spans="2:6" x14ac:dyDescent="0.3">
      <c r="B509" s="9">
        <v>44804</v>
      </c>
      <c r="C509" s="4" t="s">
        <v>5</v>
      </c>
      <c r="D509" s="4" t="s">
        <v>14</v>
      </c>
      <c r="E509" s="4" t="s">
        <v>8</v>
      </c>
      <c r="F509" s="5">
        <v>3335.35</v>
      </c>
    </row>
    <row r="510" spans="2:6" x14ac:dyDescent="0.3">
      <c r="B510" s="9">
        <v>44804</v>
      </c>
      <c r="C510" s="4" t="s">
        <v>5</v>
      </c>
      <c r="D510" s="4" t="s">
        <v>14</v>
      </c>
      <c r="E510" s="4" t="s">
        <v>8</v>
      </c>
      <c r="F510" s="5">
        <v>120.03</v>
      </c>
    </row>
    <row r="511" spans="2:6" x14ac:dyDescent="0.3">
      <c r="B511" s="9">
        <v>44804</v>
      </c>
      <c r="C511" s="4" t="s">
        <v>5</v>
      </c>
      <c r="D511" s="4" t="s">
        <v>16</v>
      </c>
      <c r="E511" s="4" t="s">
        <v>9</v>
      </c>
      <c r="F511" s="5">
        <v>176.57</v>
      </c>
    </row>
    <row r="512" spans="2:6" x14ac:dyDescent="0.3">
      <c r="B512" s="9">
        <v>44804</v>
      </c>
      <c r="C512" s="4" t="s">
        <v>5</v>
      </c>
      <c r="D512" s="4" t="s">
        <v>16</v>
      </c>
      <c r="E512" s="4" t="s">
        <v>9</v>
      </c>
      <c r="F512" s="5">
        <v>782.55</v>
      </c>
    </row>
    <row r="513" spans="2:6" x14ac:dyDescent="0.3">
      <c r="B513" s="9">
        <v>44804</v>
      </c>
      <c r="C513" s="4" t="s">
        <v>5</v>
      </c>
      <c r="D513" s="4" t="s">
        <v>14</v>
      </c>
      <c r="E513" s="4" t="s">
        <v>9</v>
      </c>
      <c r="F513" s="5">
        <v>86.01</v>
      </c>
    </row>
    <row r="514" spans="2:6" x14ac:dyDescent="0.3">
      <c r="B514" s="9">
        <v>44804</v>
      </c>
      <c r="C514" s="4" t="s">
        <v>5</v>
      </c>
      <c r="D514" s="4" t="s">
        <v>16</v>
      </c>
      <c r="E514" s="4" t="s">
        <v>11</v>
      </c>
      <c r="F514" s="5">
        <v>2147.1999999999998</v>
      </c>
    </row>
    <row r="515" spans="2:6" x14ac:dyDescent="0.3">
      <c r="B515" s="9">
        <v>44804</v>
      </c>
      <c r="C515" s="4" t="s">
        <v>5</v>
      </c>
      <c r="D515" s="4" t="s">
        <v>16</v>
      </c>
      <c r="E515" s="4" t="s">
        <v>11</v>
      </c>
      <c r="F515" s="5">
        <v>442.2</v>
      </c>
    </row>
    <row r="516" spans="2:6" x14ac:dyDescent="0.3">
      <c r="B516" s="9">
        <v>44804</v>
      </c>
      <c r="C516" s="4" t="s">
        <v>5</v>
      </c>
      <c r="D516" s="4" t="s">
        <v>13</v>
      </c>
      <c r="E516" s="4" t="s">
        <v>10</v>
      </c>
      <c r="F516" s="5">
        <v>206.34</v>
      </c>
    </row>
    <row r="517" spans="2:6" x14ac:dyDescent="0.3">
      <c r="B517" s="9">
        <v>44804</v>
      </c>
      <c r="C517" s="4" t="s">
        <v>5</v>
      </c>
      <c r="D517" s="4" t="s">
        <v>14</v>
      </c>
      <c r="E517" s="4" t="s">
        <v>10</v>
      </c>
      <c r="F517" s="5">
        <v>2600</v>
      </c>
    </row>
    <row r="518" spans="2:6" x14ac:dyDescent="0.3">
      <c r="B518" s="9">
        <v>44804</v>
      </c>
      <c r="C518" s="4" t="s">
        <v>5</v>
      </c>
      <c r="D518" s="4" t="s">
        <v>14</v>
      </c>
      <c r="E518" s="4" t="s">
        <v>9</v>
      </c>
      <c r="F518" s="5">
        <v>1144.3499999999999</v>
      </c>
    </row>
    <row r="519" spans="2:6" x14ac:dyDescent="0.3">
      <c r="B519" s="9">
        <v>44804</v>
      </c>
      <c r="C519" s="4" t="s">
        <v>5</v>
      </c>
      <c r="D519" s="4" t="s">
        <v>13</v>
      </c>
      <c r="E519" s="4" t="s">
        <v>9</v>
      </c>
      <c r="F519" s="5">
        <v>88.72</v>
      </c>
    </row>
    <row r="520" spans="2:6" x14ac:dyDescent="0.3">
      <c r="B520" s="9">
        <v>44804</v>
      </c>
      <c r="C520" s="4" t="s">
        <v>5</v>
      </c>
      <c r="D520" s="4" t="s">
        <v>15</v>
      </c>
      <c r="E520" s="4" t="s">
        <v>9</v>
      </c>
      <c r="F520" s="5">
        <v>1050.1500000000001</v>
      </c>
    </row>
    <row r="521" spans="2:6" x14ac:dyDescent="0.3">
      <c r="B521" s="9">
        <v>44804</v>
      </c>
      <c r="C521" s="4" t="s">
        <v>5</v>
      </c>
      <c r="D521" s="4" t="s">
        <v>16</v>
      </c>
      <c r="E521" s="4" t="s">
        <v>9</v>
      </c>
      <c r="F521" s="5">
        <v>1314.46</v>
      </c>
    </row>
    <row r="522" spans="2:6" x14ac:dyDescent="0.3">
      <c r="B522" s="9">
        <v>44813</v>
      </c>
      <c r="C522" s="4" t="s">
        <v>5</v>
      </c>
      <c r="D522" s="4" t="s">
        <v>15</v>
      </c>
      <c r="E522" s="4" t="s">
        <v>9</v>
      </c>
      <c r="F522" s="5">
        <v>0</v>
      </c>
    </row>
    <row r="523" spans="2:6" x14ac:dyDescent="0.3">
      <c r="B523" s="9">
        <v>44813</v>
      </c>
      <c r="C523" s="4" t="s">
        <v>5</v>
      </c>
      <c r="D523" s="4" t="s">
        <v>14</v>
      </c>
      <c r="E523" s="4" t="s">
        <v>9</v>
      </c>
      <c r="F523" s="5">
        <v>4060.55</v>
      </c>
    </row>
    <row r="524" spans="2:6" x14ac:dyDescent="0.3">
      <c r="B524" s="9">
        <v>44818</v>
      </c>
      <c r="C524" s="4" t="s">
        <v>5</v>
      </c>
      <c r="D524" s="4" t="s">
        <v>13</v>
      </c>
      <c r="E524" s="4" t="s">
        <v>9</v>
      </c>
      <c r="F524" s="5">
        <v>4159.57</v>
      </c>
    </row>
    <row r="525" spans="2:6" x14ac:dyDescent="0.3">
      <c r="B525" s="9">
        <v>44827</v>
      </c>
      <c r="C525" s="4" t="s">
        <v>5</v>
      </c>
      <c r="D525" s="4" t="s">
        <v>15</v>
      </c>
      <c r="E525" s="4" t="s">
        <v>8</v>
      </c>
      <c r="F525" s="5">
        <v>141.37</v>
      </c>
    </row>
    <row r="526" spans="2:6" x14ac:dyDescent="0.3">
      <c r="B526" s="9">
        <v>44827</v>
      </c>
      <c r="C526" s="4" t="s">
        <v>5</v>
      </c>
      <c r="D526" s="4" t="s">
        <v>14</v>
      </c>
      <c r="E526" s="4" t="s">
        <v>9</v>
      </c>
      <c r="F526" s="5">
        <v>1536.3</v>
      </c>
    </row>
    <row r="527" spans="2:6" x14ac:dyDescent="0.3">
      <c r="B527" s="9">
        <v>44827</v>
      </c>
      <c r="C527" s="4" t="s">
        <v>5</v>
      </c>
      <c r="D527" s="4" t="s">
        <v>13</v>
      </c>
      <c r="E527" s="4" t="s">
        <v>9</v>
      </c>
      <c r="F527" s="5">
        <v>0</v>
      </c>
    </row>
    <row r="528" spans="2:6" x14ac:dyDescent="0.3">
      <c r="B528" s="9">
        <v>44834</v>
      </c>
      <c r="C528" s="4" t="s">
        <v>5</v>
      </c>
      <c r="D528" s="4" t="s">
        <v>15</v>
      </c>
      <c r="E528" s="4" t="s">
        <v>8</v>
      </c>
      <c r="F528" s="5">
        <v>8307.5300000000007</v>
      </c>
    </row>
    <row r="529" spans="2:6" x14ac:dyDescent="0.3">
      <c r="B529" s="9">
        <v>44834</v>
      </c>
      <c r="C529" s="4" t="s">
        <v>5</v>
      </c>
      <c r="D529" s="4" t="s">
        <v>15</v>
      </c>
      <c r="E529" s="4" t="s">
        <v>8</v>
      </c>
      <c r="F529" s="5">
        <v>1915.3</v>
      </c>
    </row>
    <row r="530" spans="2:6" x14ac:dyDescent="0.3">
      <c r="B530" s="9">
        <v>44834</v>
      </c>
      <c r="C530" s="4" t="s">
        <v>5</v>
      </c>
      <c r="D530" s="4" t="s">
        <v>15</v>
      </c>
      <c r="E530" s="4" t="s">
        <v>8</v>
      </c>
      <c r="F530" s="5">
        <v>15.21</v>
      </c>
    </row>
    <row r="531" spans="2:6" x14ac:dyDescent="0.3">
      <c r="B531" s="9">
        <v>44834</v>
      </c>
      <c r="C531" s="4" t="s">
        <v>5</v>
      </c>
      <c r="D531" s="4" t="s">
        <v>14</v>
      </c>
      <c r="E531" s="4" t="s">
        <v>9</v>
      </c>
      <c r="F531" s="5">
        <v>1</v>
      </c>
    </row>
    <row r="532" spans="2:6" x14ac:dyDescent="0.3">
      <c r="B532" s="9">
        <v>44834</v>
      </c>
      <c r="C532" s="4" t="s">
        <v>5</v>
      </c>
      <c r="D532" s="4" t="s">
        <v>15</v>
      </c>
      <c r="E532" s="4" t="s">
        <v>9</v>
      </c>
      <c r="F532" s="5">
        <v>1.25</v>
      </c>
    </row>
    <row r="533" spans="2:6" x14ac:dyDescent="0.3">
      <c r="B533" s="9">
        <v>44834</v>
      </c>
      <c r="C533" s="4" t="s">
        <v>5</v>
      </c>
      <c r="D533" s="4" t="s">
        <v>15</v>
      </c>
      <c r="E533" s="4" t="s">
        <v>9</v>
      </c>
      <c r="F533" s="5">
        <v>29.64</v>
      </c>
    </row>
    <row r="534" spans="2:6" x14ac:dyDescent="0.3">
      <c r="B534" s="9">
        <v>44834</v>
      </c>
      <c r="C534" s="4" t="s">
        <v>5</v>
      </c>
      <c r="D534" s="4" t="s">
        <v>14</v>
      </c>
      <c r="E534" s="4" t="s">
        <v>9</v>
      </c>
      <c r="F534" s="5">
        <v>20.5</v>
      </c>
    </row>
    <row r="535" spans="2:6" x14ac:dyDescent="0.3">
      <c r="B535" s="9">
        <v>44834</v>
      </c>
      <c r="C535" s="4" t="s">
        <v>5</v>
      </c>
      <c r="D535" s="4" t="s">
        <v>14</v>
      </c>
      <c r="E535" s="4" t="s">
        <v>9</v>
      </c>
      <c r="F535" s="5">
        <v>308.20999999999998</v>
      </c>
    </row>
    <row r="536" spans="2:6" x14ac:dyDescent="0.3">
      <c r="B536" s="9">
        <v>44834</v>
      </c>
      <c r="C536" s="4" t="s">
        <v>5</v>
      </c>
      <c r="D536" s="4" t="s">
        <v>14</v>
      </c>
      <c r="E536" s="4" t="s">
        <v>9</v>
      </c>
      <c r="F536" s="5">
        <v>308.20999999999998</v>
      </c>
    </row>
    <row r="537" spans="2:6" x14ac:dyDescent="0.3">
      <c r="B537" s="9">
        <v>44834</v>
      </c>
      <c r="C537" s="4" t="s">
        <v>5</v>
      </c>
      <c r="D537" s="4" t="s">
        <v>13</v>
      </c>
      <c r="E537" s="4" t="s">
        <v>9</v>
      </c>
      <c r="F537" s="5">
        <v>410.95</v>
      </c>
    </row>
    <row r="538" spans="2:6" x14ac:dyDescent="0.3">
      <c r="B538" s="9">
        <v>44834</v>
      </c>
      <c r="C538" s="4" t="s">
        <v>5</v>
      </c>
      <c r="D538" s="4" t="s">
        <v>15</v>
      </c>
      <c r="E538" s="4" t="s">
        <v>9</v>
      </c>
      <c r="F538" s="5">
        <v>111.44</v>
      </c>
    </row>
    <row r="539" spans="2:6" x14ac:dyDescent="0.3">
      <c r="B539" s="9">
        <v>44834</v>
      </c>
      <c r="C539" s="4" t="s">
        <v>5</v>
      </c>
      <c r="D539" s="4" t="s">
        <v>16</v>
      </c>
      <c r="E539" s="4" t="s">
        <v>9</v>
      </c>
      <c r="F539" s="5">
        <v>139.85</v>
      </c>
    </row>
    <row r="540" spans="2:6" x14ac:dyDescent="0.3">
      <c r="B540" s="9">
        <v>44834</v>
      </c>
      <c r="C540" s="4" t="s">
        <v>5</v>
      </c>
      <c r="D540" s="4" t="s">
        <v>13</v>
      </c>
      <c r="E540" s="4" t="s">
        <v>9</v>
      </c>
      <c r="F540" s="5">
        <v>-5.17</v>
      </c>
    </row>
    <row r="541" spans="2:6" x14ac:dyDescent="0.3">
      <c r="B541" s="9">
        <v>44834</v>
      </c>
      <c r="C541" s="4" t="s">
        <v>5</v>
      </c>
      <c r="D541" s="4" t="s">
        <v>13</v>
      </c>
      <c r="E541" s="4" t="s">
        <v>9</v>
      </c>
      <c r="F541" s="5">
        <v>5.17</v>
      </c>
    </row>
    <row r="542" spans="2:6" x14ac:dyDescent="0.3">
      <c r="B542" s="9">
        <v>44834</v>
      </c>
      <c r="C542" s="4" t="s">
        <v>5</v>
      </c>
      <c r="D542" s="4" t="s">
        <v>15</v>
      </c>
      <c r="E542" s="4" t="s">
        <v>9</v>
      </c>
      <c r="F542" s="5">
        <v>54.96</v>
      </c>
    </row>
    <row r="543" spans="2:6" x14ac:dyDescent="0.3">
      <c r="B543" s="9">
        <v>44834</v>
      </c>
      <c r="C543" s="4" t="s">
        <v>5</v>
      </c>
      <c r="D543" s="4" t="s">
        <v>13</v>
      </c>
      <c r="E543" s="4" t="s">
        <v>9</v>
      </c>
      <c r="F543" s="5">
        <v>112.3</v>
      </c>
    </row>
    <row r="544" spans="2:6" x14ac:dyDescent="0.3">
      <c r="B544" s="9">
        <v>44834</v>
      </c>
      <c r="C544" s="4" t="s">
        <v>5</v>
      </c>
      <c r="D544" s="4" t="s">
        <v>15</v>
      </c>
      <c r="E544" s="4" t="s">
        <v>9</v>
      </c>
      <c r="F544" s="5">
        <v>1</v>
      </c>
    </row>
    <row r="545" spans="2:6" x14ac:dyDescent="0.3">
      <c r="B545" s="9">
        <v>44834</v>
      </c>
      <c r="C545" s="4" t="s">
        <v>5</v>
      </c>
      <c r="D545" s="4" t="s">
        <v>15</v>
      </c>
      <c r="E545" s="4" t="s">
        <v>9</v>
      </c>
      <c r="F545" s="5">
        <v>130.41</v>
      </c>
    </row>
    <row r="546" spans="2:6" x14ac:dyDescent="0.3">
      <c r="B546" s="9">
        <v>44834</v>
      </c>
      <c r="C546" s="4" t="s">
        <v>5</v>
      </c>
      <c r="D546" s="4" t="s">
        <v>14</v>
      </c>
      <c r="E546" s="4" t="s">
        <v>9</v>
      </c>
      <c r="F546" s="5">
        <v>-111.44</v>
      </c>
    </row>
    <row r="547" spans="2:6" x14ac:dyDescent="0.3">
      <c r="B547" s="9">
        <v>44834</v>
      </c>
      <c r="C547" s="4" t="s">
        <v>5</v>
      </c>
      <c r="D547" s="4" t="s">
        <v>16</v>
      </c>
      <c r="E547" s="4" t="s">
        <v>9</v>
      </c>
      <c r="F547" s="5">
        <v>-410.95</v>
      </c>
    </row>
    <row r="548" spans="2:6" x14ac:dyDescent="0.3">
      <c r="B548" s="9">
        <v>44834</v>
      </c>
      <c r="C548" s="4" t="s">
        <v>5</v>
      </c>
      <c r="D548" s="4" t="s">
        <v>16</v>
      </c>
      <c r="E548" s="4" t="s">
        <v>9</v>
      </c>
      <c r="F548" s="5">
        <v>1225.32</v>
      </c>
    </row>
    <row r="549" spans="2:6" x14ac:dyDescent="0.3">
      <c r="B549" s="9">
        <v>44834</v>
      </c>
      <c r="C549" s="4" t="s">
        <v>5</v>
      </c>
      <c r="D549" s="4" t="s">
        <v>15</v>
      </c>
      <c r="E549" s="4" t="s">
        <v>9</v>
      </c>
      <c r="F549" s="5">
        <v>2690.02</v>
      </c>
    </row>
    <row r="550" spans="2:6" x14ac:dyDescent="0.3">
      <c r="B550" s="9">
        <v>44834</v>
      </c>
      <c r="C550" s="4" t="s">
        <v>5</v>
      </c>
      <c r="D550" s="4" t="s">
        <v>14</v>
      </c>
      <c r="E550" s="4" t="s">
        <v>11</v>
      </c>
      <c r="F550" s="5">
        <v>10</v>
      </c>
    </row>
    <row r="551" spans="2:6" x14ac:dyDescent="0.3">
      <c r="B551" s="9">
        <v>44834</v>
      </c>
      <c r="C551" s="4" t="s">
        <v>5</v>
      </c>
      <c r="D551" s="4" t="s">
        <v>15</v>
      </c>
      <c r="E551" s="4" t="s">
        <v>11</v>
      </c>
      <c r="F551" s="5">
        <v>-10</v>
      </c>
    </row>
    <row r="552" spans="2:6" x14ac:dyDescent="0.3">
      <c r="B552" s="9">
        <v>44834</v>
      </c>
      <c r="C552" s="4" t="s">
        <v>5</v>
      </c>
      <c r="D552" s="4" t="s">
        <v>14</v>
      </c>
      <c r="E552" s="4" t="s">
        <v>11</v>
      </c>
      <c r="F552" s="5">
        <v>-10</v>
      </c>
    </row>
    <row r="553" spans="2:6" x14ac:dyDescent="0.3">
      <c r="B553" s="9">
        <v>44834</v>
      </c>
      <c r="C553" s="4" t="s">
        <v>5</v>
      </c>
      <c r="D553" s="4" t="s">
        <v>13</v>
      </c>
      <c r="E553" s="4" t="s">
        <v>11</v>
      </c>
      <c r="F553" s="5">
        <v>10</v>
      </c>
    </row>
    <row r="554" spans="2:6" x14ac:dyDescent="0.3">
      <c r="B554" s="9">
        <v>44834</v>
      </c>
      <c r="C554" s="4" t="s">
        <v>5</v>
      </c>
      <c r="D554" s="4" t="s">
        <v>14</v>
      </c>
      <c r="E554" s="4" t="s">
        <v>11</v>
      </c>
      <c r="F554" s="5">
        <v>2680.14</v>
      </c>
    </row>
    <row r="555" spans="2:6" x14ac:dyDescent="0.3">
      <c r="B555" s="9">
        <v>44834</v>
      </c>
      <c r="C555" s="4" t="s">
        <v>5</v>
      </c>
      <c r="D555" s="4" t="s">
        <v>13</v>
      </c>
      <c r="E555" s="4" t="s">
        <v>11</v>
      </c>
      <c r="F555" s="5">
        <v>5772.99</v>
      </c>
    </row>
    <row r="556" spans="2:6" x14ac:dyDescent="0.3">
      <c r="B556" s="9">
        <v>44834</v>
      </c>
      <c r="C556" s="4" t="s">
        <v>5</v>
      </c>
      <c r="D556" s="4" t="s">
        <v>16</v>
      </c>
      <c r="E556" s="4" t="s">
        <v>10</v>
      </c>
      <c r="F556" s="5">
        <v>5161.87</v>
      </c>
    </row>
    <row r="557" spans="2:6" x14ac:dyDescent="0.3">
      <c r="B557" s="9">
        <v>44834</v>
      </c>
      <c r="C557" s="4" t="s">
        <v>5</v>
      </c>
      <c r="D557" s="4" t="s">
        <v>16</v>
      </c>
      <c r="E557" s="4" t="s">
        <v>10</v>
      </c>
      <c r="F557" s="5">
        <v>20.9</v>
      </c>
    </row>
    <row r="558" spans="2:6" x14ac:dyDescent="0.3">
      <c r="B558" s="9">
        <v>44834</v>
      </c>
      <c r="C558" s="4" t="s">
        <v>5</v>
      </c>
      <c r="D558" s="4" t="s">
        <v>16</v>
      </c>
      <c r="E558" s="4" t="s">
        <v>10</v>
      </c>
      <c r="F558" s="5">
        <v>4983.38</v>
      </c>
    </row>
    <row r="559" spans="2:6" x14ac:dyDescent="0.3">
      <c r="B559" s="9">
        <v>44834</v>
      </c>
      <c r="C559" s="4" t="s">
        <v>5</v>
      </c>
      <c r="D559" s="4" t="s">
        <v>13</v>
      </c>
      <c r="E559" s="4" t="s">
        <v>10</v>
      </c>
      <c r="F559" s="5">
        <v>-20.9</v>
      </c>
    </row>
    <row r="560" spans="2:6" x14ac:dyDescent="0.3">
      <c r="B560" s="9">
        <v>44834</v>
      </c>
      <c r="C560" s="4" t="s">
        <v>5</v>
      </c>
      <c r="D560" s="4" t="s">
        <v>15</v>
      </c>
      <c r="E560" s="4" t="s">
        <v>10</v>
      </c>
      <c r="F560" s="5">
        <v>1330.41</v>
      </c>
    </row>
    <row r="561" spans="2:6" x14ac:dyDescent="0.3">
      <c r="B561" s="9">
        <v>44834</v>
      </c>
      <c r="C561" s="4" t="s">
        <v>5</v>
      </c>
      <c r="D561" s="4" t="s">
        <v>15</v>
      </c>
      <c r="E561" s="4" t="s">
        <v>10</v>
      </c>
      <c r="F561" s="5">
        <v>59.88</v>
      </c>
    </row>
    <row r="562" spans="2:6" x14ac:dyDescent="0.3">
      <c r="B562" s="9">
        <v>44834</v>
      </c>
      <c r="C562" s="4" t="s">
        <v>5</v>
      </c>
      <c r="D562" s="4" t="s">
        <v>13</v>
      </c>
      <c r="E562" s="4" t="s">
        <v>9</v>
      </c>
      <c r="F562" s="5">
        <v>84.64</v>
      </c>
    </row>
    <row r="563" spans="2:6" x14ac:dyDescent="0.3">
      <c r="B563" s="9">
        <v>44834</v>
      </c>
      <c r="C563" s="4" t="s">
        <v>5</v>
      </c>
      <c r="D563" s="4" t="s">
        <v>13</v>
      </c>
      <c r="E563" s="4" t="s">
        <v>9</v>
      </c>
      <c r="F563" s="5">
        <v>43.61</v>
      </c>
    </row>
    <row r="564" spans="2:6" x14ac:dyDescent="0.3">
      <c r="B564" s="9">
        <v>44834</v>
      </c>
      <c r="C564" s="4" t="s">
        <v>5</v>
      </c>
      <c r="D564" s="4" t="s">
        <v>15</v>
      </c>
      <c r="E564" s="4" t="s">
        <v>9</v>
      </c>
      <c r="F564" s="5">
        <v>43.6</v>
      </c>
    </row>
    <row r="565" spans="2:6" x14ac:dyDescent="0.3">
      <c r="B565" s="9">
        <v>44834</v>
      </c>
      <c r="C565" s="4" t="s">
        <v>5</v>
      </c>
      <c r="D565" s="4" t="s">
        <v>13</v>
      </c>
      <c r="E565" s="4" t="s">
        <v>9</v>
      </c>
      <c r="F565" s="5">
        <v>100.04</v>
      </c>
    </row>
    <row r="566" spans="2:6" x14ac:dyDescent="0.3">
      <c r="B566" s="9">
        <v>44834</v>
      </c>
      <c r="C566" s="4" t="s">
        <v>5</v>
      </c>
      <c r="D566" s="4" t="s">
        <v>15</v>
      </c>
      <c r="E566" s="4" t="s">
        <v>9</v>
      </c>
      <c r="F566" s="5">
        <v>225.44</v>
      </c>
    </row>
    <row r="567" spans="2:6" x14ac:dyDescent="0.3">
      <c r="B567" s="9">
        <v>44834</v>
      </c>
      <c r="C567" s="4" t="s">
        <v>5</v>
      </c>
      <c r="D567" s="4" t="s">
        <v>15</v>
      </c>
      <c r="E567" s="4" t="s">
        <v>9</v>
      </c>
      <c r="F567" s="5">
        <v>332.65</v>
      </c>
    </row>
    <row r="568" spans="2:6" x14ac:dyDescent="0.3">
      <c r="B568" s="9">
        <v>44834</v>
      </c>
      <c r="C568" s="4" t="s">
        <v>5</v>
      </c>
      <c r="D568" s="4" t="s">
        <v>14</v>
      </c>
      <c r="E568" s="4" t="s">
        <v>9</v>
      </c>
      <c r="F568" s="5">
        <v>43.65</v>
      </c>
    </row>
    <row r="569" spans="2:6" x14ac:dyDescent="0.3">
      <c r="B569" s="9">
        <v>44834</v>
      </c>
      <c r="C569" s="4" t="s">
        <v>5</v>
      </c>
      <c r="D569" s="4" t="s">
        <v>16</v>
      </c>
      <c r="E569" s="4" t="s">
        <v>9</v>
      </c>
      <c r="F569" s="5">
        <v>37.49</v>
      </c>
    </row>
    <row r="570" spans="2:6" x14ac:dyDescent="0.3">
      <c r="B570" s="9">
        <v>44834</v>
      </c>
      <c r="C570" s="4" t="s">
        <v>5</v>
      </c>
      <c r="D570" s="4" t="s">
        <v>16</v>
      </c>
      <c r="E570" s="4" t="s">
        <v>9</v>
      </c>
      <c r="F570" s="5">
        <v>1033.58</v>
      </c>
    </row>
    <row r="571" spans="2:6" x14ac:dyDescent="0.3">
      <c r="B571" s="9">
        <v>44834</v>
      </c>
      <c r="C571" s="4" t="s">
        <v>5</v>
      </c>
      <c r="D571" s="4" t="s">
        <v>15</v>
      </c>
      <c r="E571" s="4" t="s">
        <v>9</v>
      </c>
      <c r="F571" s="5">
        <v>160.01</v>
      </c>
    </row>
    <row r="572" spans="2:6" x14ac:dyDescent="0.3">
      <c r="B572" s="9">
        <v>44834</v>
      </c>
      <c r="C572" s="4" t="s">
        <v>5</v>
      </c>
      <c r="D572" s="4" t="s">
        <v>14</v>
      </c>
      <c r="E572" s="4" t="s">
        <v>9</v>
      </c>
      <c r="F572" s="5">
        <v>693.5</v>
      </c>
    </row>
    <row r="573" spans="2:6" x14ac:dyDescent="0.3">
      <c r="B573" s="9">
        <v>44834</v>
      </c>
      <c r="C573" s="4" t="s">
        <v>5</v>
      </c>
      <c r="D573" s="4" t="s">
        <v>14</v>
      </c>
      <c r="E573" s="4" t="s">
        <v>9</v>
      </c>
      <c r="F573" s="5">
        <v>685.83</v>
      </c>
    </row>
    <row r="574" spans="2:6" x14ac:dyDescent="0.3">
      <c r="B574" s="9">
        <v>44834</v>
      </c>
      <c r="C574" s="4" t="s">
        <v>5</v>
      </c>
      <c r="D574" s="4" t="s">
        <v>13</v>
      </c>
      <c r="E574" s="4" t="s">
        <v>9</v>
      </c>
      <c r="F574" s="5">
        <v>561.1</v>
      </c>
    </row>
    <row r="575" spans="2:6" x14ac:dyDescent="0.3">
      <c r="B575" s="9">
        <v>44834</v>
      </c>
      <c r="C575" s="4" t="s">
        <v>5</v>
      </c>
      <c r="D575" s="4" t="s">
        <v>14</v>
      </c>
      <c r="E575" s="4" t="s">
        <v>9</v>
      </c>
      <c r="F575" s="5">
        <v>-189.98</v>
      </c>
    </row>
    <row r="576" spans="2:6" x14ac:dyDescent="0.3">
      <c r="B576" s="9">
        <v>44834</v>
      </c>
      <c r="C576" s="4" t="s">
        <v>5</v>
      </c>
      <c r="D576" s="4" t="s">
        <v>15</v>
      </c>
      <c r="E576" s="4" t="s">
        <v>9</v>
      </c>
      <c r="F576" s="5">
        <v>189.98</v>
      </c>
    </row>
    <row r="577" spans="2:6" x14ac:dyDescent="0.3">
      <c r="B577" s="9">
        <v>44834</v>
      </c>
      <c r="C577" s="4" t="s">
        <v>5</v>
      </c>
      <c r="D577" s="4" t="s">
        <v>15</v>
      </c>
      <c r="E577" s="4" t="s">
        <v>9</v>
      </c>
      <c r="F577" s="5">
        <v>356.4</v>
      </c>
    </row>
    <row r="578" spans="2:6" x14ac:dyDescent="0.3">
      <c r="B578" s="9">
        <v>44834</v>
      </c>
      <c r="C578" s="4" t="s">
        <v>5</v>
      </c>
      <c r="D578" s="4" t="s">
        <v>16</v>
      </c>
      <c r="E578" s="4" t="s">
        <v>9</v>
      </c>
      <c r="F578" s="5">
        <v>236.52</v>
      </c>
    </row>
    <row r="579" spans="2:6" x14ac:dyDescent="0.3">
      <c r="B579" s="9">
        <v>44834</v>
      </c>
      <c r="C579" s="4" t="s">
        <v>5</v>
      </c>
      <c r="D579" s="4" t="s">
        <v>15</v>
      </c>
      <c r="E579" s="4" t="s">
        <v>9</v>
      </c>
      <c r="F579" s="5">
        <v>137.81</v>
      </c>
    </row>
    <row r="580" spans="2:6" x14ac:dyDescent="0.3">
      <c r="B580" s="9">
        <v>44834</v>
      </c>
      <c r="C580" s="4" t="s">
        <v>5</v>
      </c>
      <c r="D580" s="4" t="s">
        <v>13</v>
      </c>
      <c r="E580" s="4" t="s">
        <v>9</v>
      </c>
      <c r="F580" s="5">
        <v>127.31</v>
      </c>
    </row>
    <row r="581" spans="2:6" x14ac:dyDescent="0.3">
      <c r="B581" s="9">
        <v>44834</v>
      </c>
      <c r="C581" s="4" t="s">
        <v>5</v>
      </c>
      <c r="D581" s="4" t="s">
        <v>15</v>
      </c>
      <c r="E581" s="4" t="s">
        <v>9</v>
      </c>
      <c r="F581" s="5">
        <v>437.94</v>
      </c>
    </row>
    <row r="582" spans="2:6" x14ac:dyDescent="0.3">
      <c r="B582" s="9">
        <v>44834</v>
      </c>
      <c r="C582" s="4" t="s">
        <v>5</v>
      </c>
      <c r="D582" s="4" t="s">
        <v>15</v>
      </c>
      <c r="E582" s="4" t="s">
        <v>9</v>
      </c>
      <c r="F582" s="5">
        <v>510</v>
      </c>
    </row>
    <row r="583" spans="2:6" x14ac:dyDescent="0.3">
      <c r="B583" s="9">
        <v>44834</v>
      </c>
      <c r="C583" s="4" t="s">
        <v>5</v>
      </c>
      <c r="D583" s="4" t="s">
        <v>13</v>
      </c>
      <c r="E583" s="4" t="s">
        <v>9</v>
      </c>
      <c r="F583" s="5">
        <v>309.10000000000002</v>
      </c>
    </row>
    <row r="584" spans="2:6" x14ac:dyDescent="0.3">
      <c r="B584" s="9">
        <v>44834</v>
      </c>
      <c r="C584" s="4" t="s">
        <v>5</v>
      </c>
      <c r="D584" s="4" t="s">
        <v>13</v>
      </c>
      <c r="E584" s="4" t="s">
        <v>9</v>
      </c>
      <c r="F584" s="5">
        <v>25.02</v>
      </c>
    </row>
    <row r="585" spans="2:6" x14ac:dyDescent="0.3">
      <c r="B585" s="9">
        <v>44835</v>
      </c>
      <c r="C585" s="4" t="s">
        <v>5</v>
      </c>
      <c r="D585" s="4" t="s">
        <v>14</v>
      </c>
      <c r="E585" s="4" t="s">
        <v>9</v>
      </c>
      <c r="F585" s="5">
        <v>3483.5</v>
      </c>
    </row>
    <row r="586" spans="2:6" x14ac:dyDescent="0.3">
      <c r="B586" s="9">
        <v>44841</v>
      </c>
      <c r="C586" s="4" t="s">
        <v>5</v>
      </c>
      <c r="D586" s="4" t="s">
        <v>14</v>
      </c>
      <c r="E586" s="4" t="s">
        <v>9</v>
      </c>
      <c r="F586" s="5">
        <v>14</v>
      </c>
    </row>
    <row r="587" spans="2:6" x14ac:dyDescent="0.3">
      <c r="B587" s="9">
        <v>44841</v>
      </c>
      <c r="C587" s="4" t="s">
        <v>5</v>
      </c>
      <c r="D587" s="4" t="s">
        <v>13</v>
      </c>
      <c r="E587" s="4" t="s">
        <v>9</v>
      </c>
      <c r="F587" s="5">
        <v>5350.16</v>
      </c>
    </row>
    <row r="588" spans="2:6" x14ac:dyDescent="0.3">
      <c r="B588" s="9">
        <v>44841</v>
      </c>
      <c r="C588" s="4" t="s">
        <v>5</v>
      </c>
      <c r="D588" s="4" t="s">
        <v>14</v>
      </c>
      <c r="E588" s="4" t="s">
        <v>11</v>
      </c>
      <c r="F588" s="5">
        <v>1686.89</v>
      </c>
    </row>
    <row r="589" spans="2:6" x14ac:dyDescent="0.3">
      <c r="B589" s="9">
        <v>44848</v>
      </c>
      <c r="C589" s="4" t="s">
        <v>5</v>
      </c>
      <c r="D589" s="4" t="s">
        <v>15</v>
      </c>
      <c r="E589" s="4" t="s">
        <v>11</v>
      </c>
      <c r="F589" s="5">
        <v>-972.19</v>
      </c>
    </row>
    <row r="590" spans="2:6" x14ac:dyDescent="0.3">
      <c r="B590" s="9">
        <v>44855</v>
      </c>
      <c r="C590" s="4" t="s">
        <v>5</v>
      </c>
      <c r="D590" s="4" t="s">
        <v>14</v>
      </c>
      <c r="E590" s="4" t="s">
        <v>9</v>
      </c>
      <c r="F590" s="5">
        <v>43.72</v>
      </c>
    </row>
    <row r="591" spans="2:6" x14ac:dyDescent="0.3">
      <c r="B591" s="9">
        <v>44855</v>
      </c>
      <c r="C591" s="4" t="s">
        <v>5</v>
      </c>
      <c r="D591" s="4" t="s">
        <v>15</v>
      </c>
      <c r="E591" s="4" t="s">
        <v>11</v>
      </c>
      <c r="F591" s="5">
        <v>0</v>
      </c>
    </row>
    <row r="592" spans="2:6" x14ac:dyDescent="0.3">
      <c r="B592" s="9">
        <v>44855</v>
      </c>
      <c r="C592" s="4" t="s">
        <v>5</v>
      </c>
      <c r="D592" s="4" t="s">
        <v>15</v>
      </c>
      <c r="E592" s="4" t="s">
        <v>10</v>
      </c>
      <c r="F592" s="5">
        <v>324</v>
      </c>
    </row>
    <row r="593" spans="2:6" x14ac:dyDescent="0.3">
      <c r="B593" s="9">
        <v>44865</v>
      </c>
      <c r="C593" s="4" t="s">
        <v>5</v>
      </c>
      <c r="D593" s="4" t="s">
        <v>14</v>
      </c>
      <c r="E593" s="4" t="s">
        <v>8</v>
      </c>
      <c r="F593" s="5">
        <v>8224.86</v>
      </c>
    </row>
    <row r="594" spans="2:6" x14ac:dyDescent="0.3">
      <c r="B594" s="9">
        <v>44865</v>
      </c>
      <c r="C594" s="4" t="s">
        <v>5</v>
      </c>
      <c r="D594" s="4" t="s">
        <v>15</v>
      </c>
      <c r="E594" s="4" t="s">
        <v>8</v>
      </c>
      <c r="F594" s="5">
        <v>532.36</v>
      </c>
    </row>
    <row r="595" spans="2:6" x14ac:dyDescent="0.3">
      <c r="B595" s="9">
        <v>44865</v>
      </c>
      <c r="C595" s="4" t="s">
        <v>5</v>
      </c>
      <c r="D595" s="4" t="s">
        <v>15</v>
      </c>
      <c r="E595" s="4" t="s">
        <v>9</v>
      </c>
      <c r="F595" s="5">
        <v>36</v>
      </c>
    </row>
    <row r="596" spans="2:6" x14ac:dyDescent="0.3">
      <c r="B596" s="9">
        <v>44865</v>
      </c>
      <c r="C596" s="4" t="s">
        <v>5</v>
      </c>
      <c r="D596" s="4" t="s">
        <v>15</v>
      </c>
      <c r="E596" s="4" t="s">
        <v>9</v>
      </c>
      <c r="F596" s="5">
        <v>1.25</v>
      </c>
    </row>
    <row r="597" spans="2:6" x14ac:dyDescent="0.3">
      <c r="B597" s="9">
        <v>44865</v>
      </c>
      <c r="C597" s="4" t="s">
        <v>5</v>
      </c>
      <c r="D597" s="4" t="s">
        <v>16</v>
      </c>
      <c r="E597" s="4" t="s">
        <v>9</v>
      </c>
      <c r="F597" s="5">
        <v>1.5</v>
      </c>
    </row>
    <row r="598" spans="2:6" x14ac:dyDescent="0.3">
      <c r="B598" s="9">
        <v>44865</v>
      </c>
      <c r="C598" s="4" t="s">
        <v>5</v>
      </c>
      <c r="D598" s="4" t="s">
        <v>15</v>
      </c>
      <c r="E598" s="4" t="s">
        <v>9</v>
      </c>
      <c r="F598" s="5">
        <v>2.25</v>
      </c>
    </row>
    <row r="599" spans="2:6" x14ac:dyDescent="0.3">
      <c r="B599" s="9">
        <v>44865</v>
      </c>
      <c r="C599" s="4" t="s">
        <v>5</v>
      </c>
      <c r="D599" s="4" t="s">
        <v>13</v>
      </c>
      <c r="E599" s="4" t="s">
        <v>9</v>
      </c>
      <c r="F599" s="5">
        <v>2.25</v>
      </c>
    </row>
    <row r="600" spans="2:6" x14ac:dyDescent="0.3">
      <c r="B600" s="9">
        <v>44865</v>
      </c>
      <c r="C600" s="4" t="s">
        <v>5</v>
      </c>
      <c r="D600" s="4" t="s">
        <v>15</v>
      </c>
      <c r="E600" s="4" t="s">
        <v>9</v>
      </c>
      <c r="F600" s="5">
        <v>2</v>
      </c>
    </row>
    <row r="601" spans="2:6" x14ac:dyDescent="0.3">
      <c r="B601" s="9">
        <v>44865</v>
      </c>
      <c r="C601" s="4" t="s">
        <v>5</v>
      </c>
      <c r="D601" s="4" t="s">
        <v>15</v>
      </c>
      <c r="E601" s="4" t="s">
        <v>9</v>
      </c>
      <c r="F601" s="5">
        <v>113.11</v>
      </c>
    </row>
    <row r="602" spans="2:6" x14ac:dyDescent="0.3">
      <c r="B602" s="9">
        <v>44865</v>
      </c>
      <c r="C602" s="4" t="s">
        <v>5</v>
      </c>
      <c r="D602" s="4" t="s">
        <v>13</v>
      </c>
      <c r="E602" s="4" t="s">
        <v>9</v>
      </c>
      <c r="F602" s="5">
        <v>1.75</v>
      </c>
    </row>
    <row r="603" spans="2:6" x14ac:dyDescent="0.3">
      <c r="B603" s="9">
        <v>44865</v>
      </c>
      <c r="C603" s="4" t="s">
        <v>5</v>
      </c>
      <c r="D603" s="4" t="s">
        <v>13</v>
      </c>
      <c r="E603" s="4" t="s">
        <v>9</v>
      </c>
      <c r="F603" s="5">
        <v>1991.52</v>
      </c>
    </row>
    <row r="604" spans="2:6" x14ac:dyDescent="0.3">
      <c r="B604" s="9">
        <v>44865</v>
      </c>
      <c r="C604" s="4" t="s">
        <v>5</v>
      </c>
      <c r="D604" s="4" t="s">
        <v>14</v>
      </c>
      <c r="E604" s="4" t="s">
        <v>9</v>
      </c>
      <c r="F604" s="5">
        <v>205.47</v>
      </c>
    </row>
    <row r="605" spans="2:6" x14ac:dyDescent="0.3">
      <c r="B605" s="9">
        <v>44865</v>
      </c>
      <c r="C605" s="4" t="s">
        <v>5</v>
      </c>
      <c r="D605" s="4" t="s">
        <v>13</v>
      </c>
      <c r="E605" s="4" t="s">
        <v>9</v>
      </c>
      <c r="F605" s="5">
        <v>1.5</v>
      </c>
    </row>
    <row r="606" spans="2:6" x14ac:dyDescent="0.3">
      <c r="B606" s="9">
        <v>44865</v>
      </c>
      <c r="C606" s="4" t="s">
        <v>5</v>
      </c>
      <c r="D606" s="4" t="s">
        <v>15</v>
      </c>
      <c r="E606" s="4" t="s">
        <v>9</v>
      </c>
      <c r="F606" s="12">
        <v>1.5</v>
      </c>
    </row>
    <row r="607" spans="2:6" x14ac:dyDescent="0.3">
      <c r="B607" s="9">
        <v>44865</v>
      </c>
      <c r="C607" s="4" t="s">
        <v>5</v>
      </c>
      <c r="D607" s="4" t="s">
        <v>13</v>
      </c>
      <c r="E607" s="4" t="s">
        <v>9</v>
      </c>
      <c r="F607" s="5">
        <v>5</v>
      </c>
    </row>
    <row r="608" spans="2:6" x14ac:dyDescent="0.3">
      <c r="B608" s="9">
        <v>44865</v>
      </c>
      <c r="C608" s="4" t="s">
        <v>5</v>
      </c>
      <c r="D608" s="4" t="s">
        <v>13</v>
      </c>
      <c r="E608" s="4" t="s">
        <v>9</v>
      </c>
      <c r="F608" s="5">
        <v>1.5</v>
      </c>
    </row>
    <row r="609" spans="2:6" x14ac:dyDescent="0.3">
      <c r="B609" s="9">
        <v>44865</v>
      </c>
      <c r="C609" s="4" t="s">
        <v>5</v>
      </c>
      <c r="D609" s="4" t="s">
        <v>13</v>
      </c>
      <c r="E609" s="4" t="s">
        <v>9</v>
      </c>
      <c r="F609" s="5">
        <v>1.5</v>
      </c>
    </row>
    <row r="610" spans="2:6" x14ac:dyDescent="0.3">
      <c r="B610" s="9">
        <v>44865</v>
      </c>
      <c r="C610" s="4" t="s">
        <v>5</v>
      </c>
      <c r="D610" s="4" t="s">
        <v>15</v>
      </c>
      <c r="E610" s="4" t="s">
        <v>9</v>
      </c>
      <c r="F610" s="5">
        <v>1.5</v>
      </c>
    </row>
    <row r="611" spans="2:6" x14ac:dyDescent="0.3">
      <c r="B611" s="9">
        <v>44865</v>
      </c>
      <c r="C611" s="4" t="s">
        <v>5</v>
      </c>
      <c r="D611" s="4" t="s">
        <v>16</v>
      </c>
      <c r="E611" s="4" t="s">
        <v>9</v>
      </c>
      <c r="F611" s="5">
        <v>1721.3</v>
      </c>
    </row>
    <row r="612" spans="2:6" x14ac:dyDescent="0.3">
      <c r="B612" s="9">
        <v>44865</v>
      </c>
      <c r="C612" s="4" t="s">
        <v>5</v>
      </c>
      <c r="D612" s="4" t="s">
        <v>14</v>
      </c>
      <c r="E612" s="4" t="s">
        <v>9</v>
      </c>
      <c r="F612" s="5">
        <v>331.21</v>
      </c>
    </row>
    <row r="613" spans="2:6" x14ac:dyDescent="0.3">
      <c r="B613" s="9">
        <v>44865</v>
      </c>
      <c r="C613" s="4" t="s">
        <v>5</v>
      </c>
      <c r="D613" s="4" t="s">
        <v>14</v>
      </c>
      <c r="E613" s="4" t="s">
        <v>11</v>
      </c>
      <c r="F613" s="5">
        <v>2067.8000000000002</v>
      </c>
    </row>
    <row r="614" spans="2:6" x14ac:dyDescent="0.3">
      <c r="B614" s="9">
        <v>44865</v>
      </c>
      <c r="C614" s="4" t="s">
        <v>5</v>
      </c>
      <c r="D614" s="4" t="s">
        <v>14</v>
      </c>
      <c r="E614" s="4" t="s">
        <v>11</v>
      </c>
      <c r="F614" s="5">
        <v>6264.19</v>
      </c>
    </row>
    <row r="615" spans="2:6" x14ac:dyDescent="0.3">
      <c r="B615" s="9">
        <v>44865</v>
      </c>
      <c r="C615" s="4" t="s">
        <v>5</v>
      </c>
      <c r="D615" s="4" t="s">
        <v>16</v>
      </c>
      <c r="E615" s="4" t="s">
        <v>10</v>
      </c>
      <c r="F615" s="5">
        <v>1344.48</v>
      </c>
    </row>
    <row r="616" spans="2:6" x14ac:dyDescent="0.3">
      <c r="B616" s="9">
        <v>44865</v>
      </c>
      <c r="C616" s="4" t="s">
        <v>5</v>
      </c>
      <c r="D616" s="4" t="s">
        <v>15</v>
      </c>
      <c r="E616" s="4" t="s">
        <v>10</v>
      </c>
      <c r="F616" s="5">
        <v>262.88</v>
      </c>
    </row>
    <row r="617" spans="2:6" x14ac:dyDescent="0.3">
      <c r="B617" s="9">
        <v>44865</v>
      </c>
      <c r="C617" s="4" t="s">
        <v>5</v>
      </c>
      <c r="D617" s="4" t="s">
        <v>15</v>
      </c>
      <c r="E617" s="4" t="s">
        <v>9</v>
      </c>
      <c r="F617" s="5">
        <v>151.34</v>
      </c>
    </row>
    <row r="618" spans="2:6" x14ac:dyDescent="0.3">
      <c r="B618" s="9">
        <v>44865</v>
      </c>
      <c r="C618" s="4" t="s">
        <v>5</v>
      </c>
      <c r="D618" s="4" t="s">
        <v>15</v>
      </c>
      <c r="E618" s="4" t="s">
        <v>9</v>
      </c>
      <c r="F618" s="5">
        <v>15.39</v>
      </c>
    </row>
    <row r="619" spans="2:6" x14ac:dyDescent="0.3">
      <c r="B619" s="9">
        <v>44865</v>
      </c>
      <c r="C619" s="4" t="s">
        <v>5</v>
      </c>
      <c r="D619" s="4" t="s">
        <v>15</v>
      </c>
      <c r="E619" s="4" t="s">
        <v>9</v>
      </c>
      <c r="F619" s="5">
        <v>137.81</v>
      </c>
    </row>
    <row r="620" spans="2:6" x14ac:dyDescent="0.3">
      <c r="B620" s="9">
        <v>44865</v>
      </c>
      <c r="C620" s="4" t="s">
        <v>5</v>
      </c>
      <c r="D620" s="4" t="s">
        <v>16</v>
      </c>
      <c r="E620" s="4" t="s">
        <v>9</v>
      </c>
      <c r="F620" s="5">
        <v>203.09</v>
      </c>
    </row>
    <row r="621" spans="2:6" x14ac:dyDescent="0.3">
      <c r="B621" s="9">
        <v>44865</v>
      </c>
      <c r="C621" s="4" t="s">
        <v>5</v>
      </c>
      <c r="D621" s="4" t="s">
        <v>15</v>
      </c>
      <c r="E621" s="4" t="s">
        <v>9</v>
      </c>
      <c r="F621" s="5">
        <v>92.28</v>
      </c>
    </row>
    <row r="622" spans="2:6" x14ac:dyDescent="0.3">
      <c r="B622" s="9">
        <v>44865</v>
      </c>
      <c r="C622" s="4" t="s">
        <v>5</v>
      </c>
      <c r="D622" s="4" t="s">
        <v>14</v>
      </c>
      <c r="E622" s="4" t="s">
        <v>9</v>
      </c>
      <c r="F622" s="5">
        <v>272.11</v>
      </c>
    </row>
    <row r="623" spans="2:6" x14ac:dyDescent="0.3">
      <c r="B623" s="9">
        <v>44865</v>
      </c>
      <c r="C623" s="4" t="s">
        <v>5</v>
      </c>
      <c r="D623" s="4" t="s">
        <v>14</v>
      </c>
      <c r="E623" s="4" t="s">
        <v>9</v>
      </c>
      <c r="F623" s="5">
        <v>696</v>
      </c>
    </row>
    <row r="624" spans="2:6" x14ac:dyDescent="0.3">
      <c r="B624" s="9">
        <v>44865</v>
      </c>
      <c r="C624" s="4" t="s">
        <v>5</v>
      </c>
      <c r="D624" s="4" t="s">
        <v>16</v>
      </c>
      <c r="E624" s="4" t="s">
        <v>9</v>
      </c>
      <c r="F624" s="5">
        <v>636.20000000000005</v>
      </c>
    </row>
    <row r="625" spans="2:6" x14ac:dyDescent="0.3">
      <c r="B625" s="9">
        <v>44865</v>
      </c>
      <c r="C625" s="4" t="s">
        <v>5</v>
      </c>
      <c r="D625" s="4" t="s">
        <v>13</v>
      </c>
      <c r="E625" s="4" t="s">
        <v>9</v>
      </c>
      <c r="F625" s="5">
        <v>24.73</v>
      </c>
    </row>
    <row r="626" spans="2:6" x14ac:dyDescent="0.3">
      <c r="B626" s="9">
        <v>44865</v>
      </c>
      <c r="C626" s="4" t="s">
        <v>5</v>
      </c>
      <c r="D626" s="4" t="s">
        <v>13</v>
      </c>
      <c r="E626" s="4" t="s">
        <v>9</v>
      </c>
      <c r="F626" s="5">
        <v>25.72</v>
      </c>
    </row>
    <row r="627" spans="2:6" x14ac:dyDescent="0.3">
      <c r="B627" s="9">
        <v>44865</v>
      </c>
      <c r="C627" s="4" t="s">
        <v>5</v>
      </c>
      <c r="D627" s="4" t="s">
        <v>13</v>
      </c>
      <c r="E627" s="4" t="s">
        <v>9</v>
      </c>
      <c r="F627" s="5">
        <v>54.1</v>
      </c>
    </row>
    <row r="628" spans="2:6" x14ac:dyDescent="0.3">
      <c r="B628" s="9">
        <v>44865</v>
      </c>
      <c r="C628" s="4" t="s">
        <v>5</v>
      </c>
      <c r="D628" s="4" t="s">
        <v>14</v>
      </c>
      <c r="E628" s="4" t="s">
        <v>9</v>
      </c>
      <c r="F628" s="5">
        <v>26.7</v>
      </c>
    </row>
    <row r="629" spans="2:6" x14ac:dyDescent="0.3">
      <c r="B629" s="9">
        <v>44865</v>
      </c>
      <c r="C629" s="4" t="s">
        <v>5</v>
      </c>
      <c r="D629" s="4" t="s">
        <v>15</v>
      </c>
      <c r="E629" s="4" t="s">
        <v>9</v>
      </c>
      <c r="F629" s="5">
        <v>336.05</v>
      </c>
    </row>
    <row r="630" spans="2:6" x14ac:dyDescent="0.3">
      <c r="B630" s="9">
        <v>44865</v>
      </c>
      <c r="C630" s="4" t="s">
        <v>5</v>
      </c>
      <c r="D630" s="4" t="s">
        <v>16</v>
      </c>
      <c r="E630" s="4" t="s">
        <v>9</v>
      </c>
      <c r="F630" s="5">
        <v>28.22</v>
      </c>
    </row>
    <row r="631" spans="2:6" x14ac:dyDescent="0.3">
      <c r="B631" s="9">
        <v>44865</v>
      </c>
      <c r="C631" s="4" t="s">
        <v>5</v>
      </c>
      <c r="D631" s="4" t="s">
        <v>14</v>
      </c>
      <c r="E631" s="4" t="s">
        <v>9</v>
      </c>
      <c r="F631" s="5">
        <v>630.36</v>
      </c>
    </row>
    <row r="632" spans="2:6" x14ac:dyDescent="0.3">
      <c r="B632" s="9">
        <v>44865</v>
      </c>
      <c r="C632" s="4" t="s">
        <v>5</v>
      </c>
      <c r="D632" s="4" t="s">
        <v>13</v>
      </c>
      <c r="E632" s="4" t="s">
        <v>9</v>
      </c>
      <c r="F632" s="5">
        <v>56.66</v>
      </c>
    </row>
    <row r="633" spans="2:6" x14ac:dyDescent="0.3">
      <c r="B633" s="9">
        <v>44865</v>
      </c>
      <c r="C633" s="4" t="s">
        <v>5</v>
      </c>
      <c r="D633" s="4" t="s">
        <v>14</v>
      </c>
      <c r="E633" s="4" t="s">
        <v>9</v>
      </c>
      <c r="F633" s="5">
        <v>43.6</v>
      </c>
    </row>
    <row r="634" spans="2:6" x14ac:dyDescent="0.3">
      <c r="B634" s="9">
        <v>44866</v>
      </c>
      <c r="C634" s="4" t="s">
        <v>5</v>
      </c>
      <c r="D634" s="4" t="s">
        <v>14</v>
      </c>
      <c r="E634" s="4" t="s">
        <v>9</v>
      </c>
      <c r="F634" s="5">
        <v>4278.91</v>
      </c>
    </row>
    <row r="635" spans="2:6" x14ac:dyDescent="0.3">
      <c r="B635" s="9">
        <v>44869</v>
      </c>
      <c r="C635" s="4" t="s">
        <v>5</v>
      </c>
      <c r="D635" s="4" t="s">
        <v>14</v>
      </c>
      <c r="E635" s="4" t="s">
        <v>9</v>
      </c>
      <c r="F635" s="5">
        <v>243.44</v>
      </c>
    </row>
    <row r="636" spans="2:6" x14ac:dyDescent="0.3">
      <c r="B636" s="9">
        <v>44869</v>
      </c>
      <c r="C636" s="4" t="s">
        <v>5</v>
      </c>
      <c r="D636" s="4" t="s">
        <v>13</v>
      </c>
      <c r="E636" s="4" t="s">
        <v>9</v>
      </c>
      <c r="F636" s="5">
        <v>3997.72</v>
      </c>
    </row>
    <row r="637" spans="2:6" x14ac:dyDescent="0.3">
      <c r="B637" s="9">
        <v>44869</v>
      </c>
      <c r="C637" s="4" t="s">
        <v>5</v>
      </c>
      <c r="D637" s="4" t="s">
        <v>14</v>
      </c>
      <c r="E637" s="4" t="s">
        <v>11</v>
      </c>
      <c r="F637" s="5">
        <v>510.66</v>
      </c>
    </row>
    <row r="638" spans="2:6" x14ac:dyDescent="0.3">
      <c r="B638" s="9">
        <v>44875</v>
      </c>
      <c r="C638" s="4" t="s">
        <v>5</v>
      </c>
      <c r="D638" s="4" t="s">
        <v>13</v>
      </c>
      <c r="E638" s="4" t="s">
        <v>11</v>
      </c>
      <c r="F638" s="5">
        <v>4677.26</v>
      </c>
    </row>
    <row r="639" spans="2:6" x14ac:dyDescent="0.3">
      <c r="B639" s="9">
        <v>44883</v>
      </c>
      <c r="C639" s="4" t="s">
        <v>5</v>
      </c>
      <c r="D639" s="4" t="s">
        <v>15</v>
      </c>
      <c r="E639" s="4" t="s">
        <v>8</v>
      </c>
      <c r="F639" s="5">
        <v>120.73</v>
      </c>
    </row>
    <row r="640" spans="2:6" x14ac:dyDescent="0.3">
      <c r="B640" s="9">
        <v>44883</v>
      </c>
      <c r="C640" s="4" t="s">
        <v>5</v>
      </c>
      <c r="D640" s="4" t="s">
        <v>16</v>
      </c>
      <c r="E640" s="4" t="s">
        <v>9</v>
      </c>
      <c r="F640" s="5">
        <v>0</v>
      </c>
    </row>
    <row r="641" spans="2:6" x14ac:dyDescent="0.3">
      <c r="B641" s="9">
        <v>44883</v>
      </c>
      <c r="C641" s="4" t="s">
        <v>5</v>
      </c>
      <c r="D641" s="4" t="s">
        <v>13</v>
      </c>
      <c r="E641" s="4" t="s">
        <v>9</v>
      </c>
      <c r="F641" s="5">
        <v>962.79</v>
      </c>
    </row>
    <row r="642" spans="2:6" x14ac:dyDescent="0.3">
      <c r="B642" s="9">
        <v>44883</v>
      </c>
      <c r="C642" s="4" t="s">
        <v>5</v>
      </c>
      <c r="D642" s="4" t="s">
        <v>15</v>
      </c>
      <c r="E642" s="4" t="s">
        <v>11</v>
      </c>
      <c r="F642" s="5">
        <v>972.28</v>
      </c>
    </row>
    <row r="643" spans="2:6" x14ac:dyDescent="0.3">
      <c r="B643" s="9">
        <v>44895</v>
      </c>
      <c r="C643" s="4" t="s">
        <v>5</v>
      </c>
      <c r="D643" s="4" t="s">
        <v>16</v>
      </c>
      <c r="E643" s="4" t="s">
        <v>8</v>
      </c>
      <c r="F643" s="5">
        <v>2093.67</v>
      </c>
    </row>
    <row r="644" spans="2:6" x14ac:dyDescent="0.3">
      <c r="B644" s="9">
        <v>44895</v>
      </c>
      <c r="C644" s="4" t="s">
        <v>5</v>
      </c>
      <c r="D644" s="4" t="s">
        <v>14</v>
      </c>
      <c r="E644" s="4" t="s">
        <v>8</v>
      </c>
      <c r="F644" s="5">
        <v>662.16</v>
      </c>
    </row>
    <row r="645" spans="2:6" x14ac:dyDescent="0.3">
      <c r="B645" s="9">
        <v>44895</v>
      </c>
      <c r="C645" s="4" t="s">
        <v>5</v>
      </c>
      <c r="D645" s="4" t="s">
        <v>15</v>
      </c>
      <c r="E645" s="4" t="s">
        <v>8</v>
      </c>
      <c r="F645" s="5">
        <v>463.81</v>
      </c>
    </row>
    <row r="646" spans="2:6" x14ac:dyDescent="0.3">
      <c r="B646" s="9">
        <v>44895</v>
      </c>
      <c r="C646" s="4" t="s">
        <v>5</v>
      </c>
      <c r="D646" s="4" t="s">
        <v>14</v>
      </c>
      <c r="E646" s="4" t="s">
        <v>9</v>
      </c>
      <c r="F646" s="5">
        <v>83.91</v>
      </c>
    </row>
    <row r="647" spans="2:6" x14ac:dyDescent="0.3">
      <c r="B647" s="9">
        <v>44895</v>
      </c>
      <c r="C647" s="4" t="s">
        <v>5</v>
      </c>
      <c r="D647" s="4" t="s">
        <v>16</v>
      </c>
      <c r="E647" s="4" t="s">
        <v>9</v>
      </c>
      <c r="F647" s="5">
        <v>1849.91</v>
      </c>
    </row>
    <row r="648" spans="2:6" x14ac:dyDescent="0.3">
      <c r="B648" s="9">
        <v>44895</v>
      </c>
      <c r="C648" s="4" t="s">
        <v>5</v>
      </c>
      <c r="D648" s="4" t="s">
        <v>16</v>
      </c>
      <c r="E648" s="4" t="s">
        <v>9</v>
      </c>
      <c r="F648" s="5">
        <v>387.78</v>
      </c>
    </row>
    <row r="649" spans="2:6" x14ac:dyDescent="0.3">
      <c r="B649" s="9">
        <v>44895</v>
      </c>
      <c r="C649" s="4" t="s">
        <v>5</v>
      </c>
      <c r="D649" s="4" t="s">
        <v>16</v>
      </c>
      <c r="E649" s="4" t="s">
        <v>11</v>
      </c>
      <c r="F649" s="5">
        <v>-823.8</v>
      </c>
    </row>
    <row r="650" spans="2:6" x14ac:dyDescent="0.3">
      <c r="B650" s="9">
        <v>44895</v>
      </c>
      <c r="C650" s="4" t="s">
        <v>5</v>
      </c>
      <c r="D650" s="4" t="s">
        <v>14</v>
      </c>
      <c r="E650" s="4" t="s">
        <v>10</v>
      </c>
      <c r="F650" s="5">
        <v>8349.92</v>
      </c>
    </row>
    <row r="651" spans="2:6" x14ac:dyDescent="0.3">
      <c r="B651" s="9">
        <v>44895</v>
      </c>
      <c r="C651" s="4" t="s">
        <v>5</v>
      </c>
      <c r="D651" s="4" t="s">
        <v>14</v>
      </c>
      <c r="E651" s="4" t="s">
        <v>9</v>
      </c>
      <c r="F651" s="5">
        <v>104.33</v>
      </c>
    </row>
    <row r="652" spans="2:6" x14ac:dyDescent="0.3">
      <c r="B652" s="9">
        <v>44895</v>
      </c>
      <c r="C652" s="4" t="s">
        <v>5</v>
      </c>
      <c r="D652" s="4" t="s">
        <v>16</v>
      </c>
      <c r="E652" s="4" t="s">
        <v>9</v>
      </c>
      <c r="F652" s="5">
        <v>65.03</v>
      </c>
    </row>
    <row r="653" spans="2:6" x14ac:dyDescent="0.3">
      <c r="B653" s="9">
        <v>44895</v>
      </c>
      <c r="C653" s="4" t="s">
        <v>5</v>
      </c>
      <c r="D653" s="4" t="s">
        <v>16</v>
      </c>
      <c r="E653" s="4" t="s">
        <v>9</v>
      </c>
      <c r="F653" s="5">
        <v>559.59</v>
      </c>
    </row>
    <row r="654" spans="2:6" x14ac:dyDescent="0.3">
      <c r="B654" s="9">
        <v>44895</v>
      </c>
      <c r="C654" s="4" t="s">
        <v>5</v>
      </c>
      <c r="D654" s="4" t="s">
        <v>14</v>
      </c>
      <c r="E654" s="4" t="s">
        <v>9</v>
      </c>
      <c r="F654" s="5">
        <v>953.42</v>
      </c>
    </row>
    <row r="655" spans="2:6" x14ac:dyDescent="0.3">
      <c r="B655" s="9">
        <v>44897</v>
      </c>
      <c r="C655" s="4" t="s">
        <v>5</v>
      </c>
      <c r="D655" s="4" t="s">
        <v>16</v>
      </c>
      <c r="E655" s="4" t="s">
        <v>9</v>
      </c>
      <c r="F655" s="5">
        <v>3311.03</v>
      </c>
    </row>
    <row r="656" spans="2:6" x14ac:dyDescent="0.3">
      <c r="B656" s="9">
        <v>44897</v>
      </c>
      <c r="C656" s="4" t="s">
        <v>5</v>
      </c>
      <c r="D656" s="4" t="s">
        <v>13</v>
      </c>
      <c r="E656" s="4" t="s">
        <v>9</v>
      </c>
      <c r="F656" s="5">
        <v>0</v>
      </c>
    </row>
    <row r="657" spans="2:6" x14ac:dyDescent="0.3">
      <c r="B657" s="9">
        <v>44897</v>
      </c>
      <c r="C657" s="4" t="s">
        <v>5</v>
      </c>
      <c r="D657" s="4" t="s">
        <v>13</v>
      </c>
      <c r="E657" s="4" t="s">
        <v>11</v>
      </c>
      <c r="F657" s="5">
        <v>0</v>
      </c>
    </row>
    <row r="658" spans="2:6" x14ac:dyDescent="0.3">
      <c r="B658" s="9">
        <v>44901</v>
      </c>
      <c r="C658" s="4" t="s">
        <v>5</v>
      </c>
      <c r="D658" s="4" t="s">
        <v>14</v>
      </c>
      <c r="E658" s="4" t="s">
        <v>8</v>
      </c>
      <c r="F658" s="5">
        <v>660</v>
      </c>
    </row>
    <row r="659" spans="2:6" x14ac:dyDescent="0.3">
      <c r="B659" s="9">
        <v>44903</v>
      </c>
      <c r="C659" s="4" t="s">
        <v>5</v>
      </c>
      <c r="D659" s="4" t="s">
        <v>13</v>
      </c>
      <c r="E659" s="4" t="s">
        <v>11</v>
      </c>
      <c r="F659" s="5">
        <v>-125</v>
      </c>
    </row>
    <row r="660" spans="2:6" x14ac:dyDescent="0.3">
      <c r="B660" s="9">
        <v>44908</v>
      </c>
      <c r="C660" s="4" t="s">
        <v>5</v>
      </c>
      <c r="D660" s="4" t="s">
        <v>15</v>
      </c>
      <c r="E660" s="4" t="s">
        <v>9</v>
      </c>
      <c r="F660" s="5">
        <v>4445.22</v>
      </c>
    </row>
    <row r="661" spans="2:6" x14ac:dyDescent="0.3">
      <c r="B661" s="9">
        <v>44911</v>
      </c>
      <c r="C661" s="4" t="s">
        <v>5</v>
      </c>
      <c r="D661" s="4" t="s">
        <v>15</v>
      </c>
      <c r="E661" s="4" t="s">
        <v>9</v>
      </c>
      <c r="F661" s="5">
        <v>0</v>
      </c>
    </row>
    <row r="662" spans="2:6" x14ac:dyDescent="0.3">
      <c r="B662" s="9">
        <v>44911</v>
      </c>
      <c r="C662" s="4" t="s">
        <v>5</v>
      </c>
      <c r="D662" s="4" t="s">
        <v>15</v>
      </c>
      <c r="E662" s="4" t="s">
        <v>9</v>
      </c>
      <c r="F662" s="5">
        <v>527.20000000000005</v>
      </c>
    </row>
    <row r="663" spans="2:6" x14ac:dyDescent="0.3">
      <c r="B663" s="9">
        <v>44911</v>
      </c>
      <c r="C663" s="4" t="s">
        <v>5</v>
      </c>
      <c r="D663" s="4" t="s">
        <v>15</v>
      </c>
      <c r="E663" s="4" t="s">
        <v>11</v>
      </c>
      <c r="F663" s="5">
        <v>0</v>
      </c>
    </row>
    <row r="664" spans="2:6" x14ac:dyDescent="0.3">
      <c r="B664" s="9">
        <v>44925</v>
      </c>
      <c r="C664" s="4" t="s">
        <v>5</v>
      </c>
      <c r="D664" s="4" t="s">
        <v>16</v>
      </c>
      <c r="E664" s="4" t="s">
        <v>9</v>
      </c>
      <c r="F664" s="5">
        <v>3514.74</v>
      </c>
    </row>
    <row r="665" spans="2:6" x14ac:dyDescent="0.3">
      <c r="B665" s="9">
        <v>44925</v>
      </c>
      <c r="C665" s="4" t="s">
        <v>5</v>
      </c>
      <c r="D665" s="4" t="s">
        <v>15</v>
      </c>
      <c r="E665" s="4" t="s">
        <v>9</v>
      </c>
      <c r="F665" s="5">
        <v>0</v>
      </c>
    </row>
    <row r="666" spans="2:6" x14ac:dyDescent="0.3">
      <c r="B666" s="9">
        <v>44925</v>
      </c>
      <c r="C666" s="4" t="s">
        <v>5</v>
      </c>
      <c r="D666" s="4" t="s">
        <v>13</v>
      </c>
      <c r="E666" s="4" t="s">
        <v>11</v>
      </c>
      <c r="F666" s="5">
        <v>0</v>
      </c>
    </row>
    <row r="667" spans="2:6" x14ac:dyDescent="0.3">
      <c r="B667" s="9">
        <v>44926</v>
      </c>
      <c r="C667" s="4" t="s">
        <v>5</v>
      </c>
      <c r="D667" s="4" t="s">
        <v>15</v>
      </c>
      <c r="E667" s="4" t="s">
        <v>8</v>
      </c>
      <c r="F667" s="5">
        <v>4399.9799999999996</v>
      </c>
    </row>
    <row r="668" spans="2:6" x14ac:dyDescent="0.3">
      <c r="B668" s="9">
        <v>44926</v>
      </c>
      <c r="C668" s="4" t="s">
        <v>5</v>
      </c>
      <c r="D668" s="4" t="s">
        <v>13</v>
      </c>
      <c r="E668" s="4" t="s">
        <v>8</v>
      </c>
      <c r="F668" s="5">
        <v>1309.05</v>
      </c>
    </row>
    <row r="669" spans="2:6" x14ac:dyDescent="0.3">
      <c r="B669" s="9">
        <v>44926</v>
      </c>
      <c r="C669" s="4" t="s">
        <v>5</v>
      </c>
      <c r="D669" s="4" t="s">
        <v>14</v>
      </c>
      <c r="E669" s="4" t="s">
        <v>9</v>
      </c>
      <c r="F669" s="5">
        <v>64.02</v>
      </c>
    </row>
    <row r="670" spans="2:6" x14ac:dyDescent="0.3">
      <c r="B670" s="9">
        <v>44926</v>
      </c>
      <c r="C670" s="4" t="s">
        <v>5</v>
      </c>
      <c r="D670" s="4" t="s">
        <v>14</v>
      </c>
      <c r="E670" s="4" t="s">
        <v>9</v>
      </c>
      <c r="F670" s="5">
        <v>2464.9699999999998</v>
      </c>
    </row>
    <row r="671" spans="2:6" x14ac:dyDescent="0.3">
      <c r="B671" s="9">
        <v>44926</v>
      </c>
      <c r="C671" s="4" t="s">
        <v>5</v>
      </c>
      <c r="D671" s="4" t="s">
        <v>16</v>
      </c>
      <c r="E671" s="4" t="s">
        <v>9</v>
      </c>
      <c r="F671" s="5">
        <v>990.27</v>
      </c>
    </row>
    <row r="672" spans="2:6" x14ac:dyDescent="0.3">
      <c r="B672" s="9">
        <v>44926</v>
      </c>
      <c r="C672" s="4" t="s">
        <v>5</v>
      </c>
      <c r="D672" s="4" t="s">
        <v>13</v>
      </c>
      <c r="E672" s="4" t="s">
        <v>9</v>
      </c>
      <c r="F672" s="5">
        <v>39.4</v>
      </c>
    </row>
    <row r="673" spans="2:6" x14ac:dyDescent="0.3">
      <c r="B673" s="9">
        <v>44926</v>
      </c>
      <c r="C673" s="4" t="s">
        <v>5</v>
      </c>
      <c r="D673" s="4" t="s">
        <v>13</v>
      </c>
      <c r="E673" s="4" t="s">
        <v>9</v>
      </c>
      <c r="F673" s="5">
        <v>117.26</v>
      </c>
    </row>
    <row r="674" spans="2:6" x14ac:dyDescent="0.3">
      <c r="B674" s="9">
        <v>44926</v>
      </c>
      <c r="C674" s="4" t="s">
        <v>5</v>
      </c>
      <c r="D674" s="4" t="s">
        <v>13</v>
      </c>
      <c r="E674" s="4" t="s">
        <v>9</v>
      </c>
      <c r="F674" s="5">
        <v>26.5</v>
      </c>
    </row>
    <row r="675" spans="2:6" x14ac:dyDescent="0.3">
      <c r="B675" s="9">
        <v>44926</v>
      </c>
      <c r="C675" s="4" t="s">
        <v>5</v>
      </c>
      <c r="D675" s="4" t="s">
        <v>15</v>
      </c>
      <c r="E675" s="4" t="s">
        <v>11</v>
      </c>
      <c r="F675" s="5">
        <v>25</v>
      </c>
    </row>
    <row r="676" spans="2:6" x14ac:dyDescent="0.3">
      <c r="B676" s="9">
        <v>44926</v>
      </c>
      <c r="C676" s="4" t="s">
        <v>5</v>
      </c>
      <c r="D676" s="4" t="s">
        <v>15</v>
      </c>
      <c r="E676" s="4" t="s">
        <v>11</v>
      </c>
      <c r="F676" s="5">
        <v>10</v>
      </c>
    </row>
    <row r="677" spans="2:6" x14ac:dyDescent="0.3">
      <c r="B677" s="9">
        <v>44926</v>
      </c>
      <c r="C677" s="4" t="s">
        <v>5</v>
      </c>
      <c r="D677" s="4" t="s">
        <v>14</v>
      </c>
      <c r="E677" s="4" t="s">
        <v>11</v>
      </c>
      <c r="F677" s="5">
        <v>-10</v>
      </c>
    </row>
    <row r="678" spans="2:6" x14ac:dyDescent="0.3">
      <c r="B678" s="9">
        <v>44926</v>
      </c>
      <c r="C678" s="4" t="s">
        <v>5</v>
      </c>
      <c r="D678" s="4" t="s">
        <v>16</v>
      </c>
      <c r="E678" s="4" t="s">
        <v>11</v>
      </c>
      <c r="F678" s="5">
        <v>2375.9899999999998</v>
      </c>
    </row>
    <row r="679" spans="2:6" x14ac:dyDescent="0.3">
      <c r="B679" s="9">
        <v>44926</v>
      </c>
      <c r="C679" s="4" t="s">
        <v>5</v>
      </c>
      <c r="D679" s="4" t="s">
        <v>14</v>
      </c>
      <c r="E679" s="4" t="s">
        <v>10</v>
      </c>
      <c r="F679" s="5">
        <v>1863.64</v>
      </c>
    </row>
    <row r="680" spans="2:6" x14ac:dyDescent="0.3">
      <c r="B680" s="9">
        <v>44926</v>
      </c>
      <c r="C680" s="4" t="s">
        <v>5</v>
      </c>
      <c r="D680" s="4" t="s">
        <v>16</v>
      </c>
      <c r="E680" s="4" t="s">
        <v>10</v>
      </c>
      <c r="F680" s="5">
        <v>542.39</v>
      </c>
    </row>
    <row r="681" spans="2:6" x14ac:dyDescent="0.3">
      <c r="B681" s="9">
        <v>44926</v>
      </c>
      <c r="C681" s="4" t="s">
        <v>5</v>
      </c>
      <c r="D681" s="4" t="s">
        <v>15</v>
      </c>
      <c r="E681" s="4" t="s">
        <v>9</v>
      </c>
      <c r="F681" s="5">
        <v>255.35</v>
      </c>
    </row>
    <row r="682" spans="2:6" x14ac:dyDescent="0.3">
      <c r="B682" s="9">
        <v>44926</v>
      </c>
      <c r="C682" s="4" t="s">
        <v>5</v>
      </c>
      <c r="D682" s="4" t="s">
        <v>14</v>
      </c>
      <c r="E682" s="4" t="s">
        <v>9</v>
      </c>
      <c r="F682" s="5">
        <v>196.69</v>
      </c>
    </row>
    <row r="683" spans="2:6" x14ac:dyDescent="0.3">
      <c r="B683" s="9">
        <v>44926</v>
      </c>
      <c r="C683" s="4" t="s">
        <v>5</v>
      </c>
      <c r="D683" s="4" t="s">
        <v>13</v>
      </c>
      <c r="E683" s="4" t="s">
        <v>9</v>
      </c>
      <c r="F683" s="5">
        <v>48.19</v>
      </c>
    </row>
    <row r="684" spans="2:6" x14ac:dyDescent="0.3">
      <c r="B684" s="9">
        <v>44926</v>
      </c>
      <c r="C684" s="4" t="s">
        <v>5</v>
      </c>
      <c r="D684" s="4" t="s">
        <v>14</v>
      </c>
      <c r="E684" s="4" t="s">
        <v>9</v>
      </c>
      <c r="F684" s="5">
        <v>25.36</v>
      </c>
    </row>
    <row r="685" spans="2:6" x14ac:dyDescent="0.3">
      <c r="B685" s="9">
        <v>44926</v>
      </c>
      <c r="C685" s="4" t="s">
        <v>5</v>
      </c>
      <c r="D685" s="4" t="s">
        <v>13</v>
      </c>
      <c r="E685" s="4" t="s">
        <v>9</v>
      </c>
      <c r="F685" s="5">
        <v>137.81</v>
      </c>
    </row>
    <row r="686" spans="2:6" x14ac:dyDescent="0.3">
      <c r="B686" s="9">
        <v>44926</v>
      </c>
      <c r="C686" s="4" t="s">
        <v>5</v>
      </c>
      <c r="D686" s="4" t="s">
        <v>14</v>
      </c>
      <c r="E686" s="4" t="s">
        <v>9</v>
      </c>
      <c r="F686" s="5">
        <v>25</v>
      </c>
    </row>
    <row r="687" spans="2:6" x14ac:dyDescent="0.3">
      <c r="B687" s="9">
        <v>44926</v>
      </c>
      <c r="C687" s="4" t="s">
        <v>5</v>
      </c>
      <c r="D687" s="4" t="s">
        <v>15</v>
      </c>
      <c r="E687" s="4" t="s">
        <v>9</v>
      </c>
      <c r="F687" s="5">
        <v>23</v>
      </c>
    </row>
    <row r="688" spans="2:6" x14ac:dyDescent="0.3">
      <c r="B688" s="9">
        <v>44926</v>
      </c>
      <c r="C688" s="4" t="s">
        <v>5</v>
      </c>
      <c r="D688" s="4" t="s">
        <v>15</v>
      </c>
      <c r="E688" s="4" t="s">
        <v>9</v>
      </c>
      <c r="F688" s="5">
        <v>4516.5600000000004</v>
      </c>
    </row>
    <row r="689" spans="2:6" x14ac:dyDescent="0.3">
      <c r="B689" s="9">
        <v>44926</v>
      </c>
      <c r="C689" s="4" t="s">
        <v>5</v>
      </c>
      <c r="D689" s="4" t="s">
        <v>13</v>
      </c>
      <c r="E689" s="4" t="s">
        <v>9</v>
      </c>
      <c r="F689" s="5">
        <v>360.6</v>
      </c>
    </row>
    <row r="690" spans="2:6" x14ac:dyDescent="0.3">
      <c r="B690" s="9">
        <v>44926</v>
      </c>
      <c r="C690" s="4" t="s">
        <v>5</v>
      </c>
      <c r="D690" s="4" t="s">
        <v>15</v>
      </c>
      <c r="E690" s="4" t="s">
        <v>9</v>
      </c>
      <c r="F690" s="5">
        <v>1351.34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BF528-1556-4561-810D-D7A8F3926EF3}">
  <sheetPr>
    <tabColor rgb="FF0070C0"/>
  </sheetPr>
  <dimension ref="A1:M6"/>
  <sheetViews>
    <sheetView workbookViewId="0">
      <selection activeCell="D20" sqref="D20"/>
    </sheetView>
  </sheetViews>
  <sheetFormatPr defaultRowHeight="14.4" x14ac:dyDescent="0.3"/>
  <cols>
    <col min="1" max="1" width="11.21875" customWidth="1"/>
    <col min="4" max="4" width="13.77734375" customWidth="1"/>
    <col min="6" max="7" width="13" customWidth="1"/>
    <col min="10" max="10" width="11.88671875" customWidth="1"/>
    <col min="12" max="12" width="11.5546875" customWidth="1"/>
  </cols>
  <sheetData>
    <row r="1" spans="1:13" x14ac:dyDescent="0.3">
      <c r="A1" s="19"/>
      <c r="B1" s="67" t="s">
        <v>11</v>
      </c>
      <c r="C1" s="67"/>
      <c r="D1" s="20"/>
      <c r="E1" s="19" t="s">
        <v>8</v>
      </c>
      <c r="F1" s="19"/>
      <c r="G1" s="19"/>
      <c r="H1" s="67" t="s">
        <v>10</v>
      </c>
      <c r="I1" s="67"/>
      <c r="J1" s="20"/>
      <c r="K1" s="19" t="s">
        <v>9</v>
      </c>
      <c r="L1" s="19"/>
      <c r="M1" s="20"/>
    </row>
    <row r="2" spans="1:13" ht="43.2" x14ac:dyDescent="0.3">
      <c r="A2" s="19"/>
      <c r="B2" s="19">
        <v>2022</v>
      </c>
      <c r="C2" s="19">
        <v>2023</v>
      </c>
      <c r="D2" s="22" t="s">
        <v>20</v>
      </c>
      <c r="E2" s="19">
        <v>2022</v>
      </c>
      <c r="F2" s="19">
        <v>2023</v>
      </c>
      <c r="G2" s="22" t="s">
        <v>20</v>
      </c>
      <c r="H2" s="19">
        <v>2022</v>
      </c>
      <c r="I2" s="19">
        <v>2023</v>
      </c>
      <c r="J2" s="22" t="s">
        <v>20</v>
      </c>
      <c r="K2" s="19">
        <v>2022</v>
      </c>
      <c r="L2" s="19">
        <v>2023</v>
      </c>
      <c r="M2" s="22" t="s">
        <v>20</v>
      </c>
    </row>
    <row r="3" spans="1:13" x14ac:dyDescent="0.3">
      <c r="A3" s="18" t="s">
        <v>14</v>
      </c>
      <c r="B3">
        <v>17736.749999999996</v>
      </c>
      <c r="C3">
        <v>30151.989999999998</v>
      </c>
      <c r="D3" s="21">
        <f>(C3-B3)/B3</f>
        <v>0.69997265564435451</v>
      </c>
      <c r="E3">
        <v>39345.43</v>
      </c>
      <c r="F3">
        <v>27134.05</v>
      </c>
      <c r="G3" s="21">
        <f>(F3-E3)/E3</f>
        <v>-0.3103633636740023</v>
      </c>
      <c r="H3">
        <v>30537.119999999995</v>
      </c>
      <c r="I3">
        <v>1947.66</v>
      </c>
      <c r="J3" s="21">
        <f>(I3-H3)/H3</f>
        <v>-0.93621991857778342</v>
      </c>
      <c r="K3">
        <v>47114.05000000001</v>
      </c>
      <c r="L3">
        <v>12130.210000000001</v>
      </c>
      <c r="M3" s="21">
        <f>(L3-K3)/K3</f>
        <v>-0.74253518854778999</v>
      </c>
    </row>
    <row r="4" spans="1:13" x14ac:dyDescent="0.3">
      <c r="A4" s="18" t="s">
        <v>15</v>
      </c>
      <c r="B4">
        <v>5691.89</v>
      </c>
      <c r="C4">
        <v>2099.46</v>
      </c>
      <c r="D4" s="21">
        <f t="shared" ref="D4:D6" si="0">(C4-B4)/B4</f>
        <v>-0.63114888024891558</v>
      </c>
      <c r="E4">
        <v>20259.29</v>
      </c>
      <c r="F4">
        <v>6892.0399999999991</v>
      </c>
      <c r="G4" s="21">
        <f t="shared" ref="G4:G6" si="1">(F4-E4)/E4</f>
        <v>-0.65980841381904309</v>
      </c>
      <c r="H4">
        <v>27393.040000000001</v>
      </c>
      <c r="J4" s="21"/>
      <c r="K4">
        <v>65614.86</v>
      </c>
      <c r="L4">
        <v>18816.520000000004</v>
      </c>
      <c r="M4" s="21">
        <f t="shared" ref="M4:M6" si="2">(L4-K4)/K4</f>
        <v>-0.71322776578354352</v>
      </c>
    </row>
    <row r="5" spans="1:13" x14ac:dyDescent="0.3">
      <c r="A5" s="18" t="s">
        <v>16</v>
      </c>
      <c r="B5">
        <v>13261.060000000003</v>
      </c>
      <c r="C5">
        <v>708.7</v>
      </c>
      <c r="D5" s="21">
        <f t="shared" si="0"/>
        <v>-0.94655781664512484</v>
      </c>
      <c r="E5">
        <v>18049.23</v>
      </c>
      <c r="F5">
        <v>18008.500000000004</v>
      </c>
      <c r="G5" s="21">
        <f t="shared" si="1"/>
        <v>-2.2566059604756505E-3</v>
      </c>
      <c r="H5">
        <v>15074.969999999998</v>
      </c>
      <c r="J5" s="21"/>
      <c r="K5">
        <v>30893.879999999994</v>
      </c>
      <c r="L5">
        <v>3185.1299999999997</v>
      </c>
      <c r="M5" s="21">
        <f t="shared" si="2"/>
        <v>-0.89690093960357187</v>
      </c>
    </row>
    <row r="6" spans="1:13" x14ac:dyDescent="0.3">
      <c r="A6" s="18" t="s">
        <v>13</v>
      </c>
      <c r="B6">
        <v>19826.43</v>
      </c>
      <c r="C6">
        <v>11920.89</v>
      </c>
      <c r="D6" s="21">
        <f t="shared" si="0"/>
        <v>-0.39873744289819202</v>
      </c>
      <c r="E6">
        <v>26787.95</v>
      </c>
      <c r="F6">
        <v>52733.430000000029</v>
      </c>
      <c r="G6" s="21">
        <f t="shared" si="1"/>
        <v>0.9685504116589746</v>
      </c>
      <c r="H6">
        <v>13328.26</v>
      </c>
      <c r="I6">
        <v>26705.52</v>
      </c>
      <c r="J6" s="21">
        <f t="shared" ref="J6" si="3">(I6-H6)/H6</f>
        <v>1.0036763988697699</v>
      </c>
      <c r="K6">
        <v>43472.660000000011</v>
      </c>
      <c r="L6">
        <v>14956.38</v>
      </c>
      <c r="M6" s="21">
        <f t="shared" si="2"/>
        <v>-0.65595894063073223</v>
      </c>
    </row>
  </sheetData>
  <mergeCells count="2">
    <mergeCell ref="B1:C1"/>
    <mergeCell ref="H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FE4BB-252F-46B7-9A9C-A93B8FEE52C7}">
  <sheetPr>
    <tabColor theme="8" tint="-0.249977111117893"/>
  </sheetPr>
  <dimension ref="A1:E8"/>
  <sheetViews>
    <sheetView workbookViewId="0">
      <selection activeCell="B3" sqref="B3"/>
    </sheetView>
  </sheetViews>
  <sheetFormatPr defaultRowHeight="14.4" x14ac:dyDescent="0.3"/>
  <cols>
    <col min="1" max="1" width="14.44140625" bestFit="1" customWidth="1"/>
    <col min="2" max="2" width="15.5546875" bestFit="1" customWidth="1"/>
    <col min="3" max="3" width="22.6640625" bestFit="1" customWidth="1"/>
    <col min="4" max="4" width="9" bestFit="1" customWidth="1"/>
    <col min="5" max="5" width="23" bestFit="1" customWidth="1"/>
    <col min="6" max="7" width="9" bestFit="1" customWidth="1"/>
    <col min="8" max="8" width="23" bestFit="1" customWidth="1"/>
    <col min="9" max="9" width="9" bestFit="1" customWidth="1"/>
    <col min="10" max="19" width="10.33203125" bestFit="1" customWidth="1"/>
    <col min="20" max="20" width="23" bestFit="1" customWidth="1"/>
    <col min="21" max="25" width="10.33203125" bestFit="1" customWidth="1"/>
    <col min="26" max="26" width="9" bestFit="1" customWidth="1"/>
    <col min="27" max="27" width="10.33203125" bestFit="1" customWidth="1"/>
    <col min="28" max="28" width="8.77734375" bestFit="1" customWidth="1"/>
    <col min="29" max="29" width="9.33203125" bestFit="1" customWidth="1"/>
    <col min="30" max="33" width="10.33203125" bestFit="1" customWidth="1"/>
    <col min="34" max="34" width="9" bestFit="1" customWidth="1"/>
    <col min="35" max="38" width="10.33203125" bestFit="1" customWidth="1"/>
    <col min="39" max="39" width="9.109375" bestFit="1" customWidth="1"/>
    <col min="40" max="44" width="10.33203125" bestFit="1" customWidth="1"/>
    <col min="45" max="45" width="8.77734375" bestFit="1" customWidth="1"/>
    <col min="46" max="46" width="9.33203125" bestFit="1" customWidth="1"/>
    <col min="47" max="47" width="9.6640625" bestFit="1" customWidth="1"/>
    <col min="48" max="50" width="10.33203125" bestFit="1" customWidth="1"/>
    <col min="51" max="51" width="9" bestFit="1" customWidth="1"/>
    <col min="52" max="52" width="10.33203125" bestFit="1" customWidth="1"/>
    <col min="53" max="53" width="8.6640625" bestFit="1" customWidth="1"/>
    <col min="54" max="54" width="10.33203125" bestFit="1" customWidth="1"/>
    <col min="55" max="55" width="9.109375" bestFit="1" customWidth="1"/>
    <col min="56" max="56" width="9.33203125" bestFit="1" customWidth="1"/>
    <col min="57" max="57" width="9.6640625" bestFit="1" customWidth="1"/>
    <col min="58" max="58" width="10" bestFit="1" customWidth="1"/>
    <col min="59" max="59" width="22.6640625" bestFit="1" customWidth="1"/>
    <col min="60" max="62" width="10.33203125" bestFit="1" customWidth="1"/>
    <col min="63" max="63" width="8.44140625" bestFit="1" customWidth="1"/>
    <col min="64" max="67" width="10.33203125" bestFit="1" customWidth="1"/>
    <col min="68" max="68" width="9" bestFit="1" customWidth="1"/>
    <col min="69" max="72" width="10.33203125" bestFit="1" customWidth="1"/>
    <col min="73" max="73" width="9.109375" bestFit="1" customWidth="1"/>
    <col min="74" max="74" width="9.33203125" bestFit="1" customWidth="1"/>
    <col min="75" max="77" width="10.33203125" bestFit="1" customWidth="1"/>
    <col min="78" max="78" width="8.6640625" bestFit="1" customWidth="1"/>
    <col min="79" max="79" width="10.33203125" bestFit="1" customWidth="1"/>
    <col min="80" max="80" width="9.44140625" bestFit="1" customWidth="1"/>
    <col min="81" max="83" width="10.33203125" bestFit="1" customWidth="1"/>
    <col min="84" max="84" width="8.5546875" bestFit="1" customWidth="1"/>
    <col min="85" max="85" width="9.33203125" bestFit="1" customWidth="1"/>
    <col min="86" max="87" width="10.33203125" bestFit="1" customWidth="1"/>
    <col min="88" max="88" width="8" bestFit="1" customWidth="1"/>
    <col min="89" max="89" width="10.33203125" bestFit="1" customWidth="1"/>
    <col min="90" max="90" width="9" bestFit="1" customWidth="1"/>
    <col min="91" max="92" width="10.33203125" bestFit="1" customWidth="1"/>
    <col min="93" max="93" width="9" bestFit="1" customWidth="1"/>
    <col min="94" max="94" width="9.33203125" bestFit="1" customWidth="1"/>
    <col min="95" max="95" width="10.33203125" bestFit="1" customWidth="1"/>
    <col min="96" max="96" width="8.5546875" bestFit="1" customWidth="1"/>
    <col min="97" max="98" width="10.33203125" bestFit="1" customWidth="1"/>
    <col min="99" max="99" width="9.109375" bestFit="1" customWidth="1"/>
    <col min="100" max="101" width="10.33203125" bestFit="1" customWidth="1"/>
    <col min="102" max="102" width="8.77734375" bestFit="1" customWidth="1"/>
    <col min="103" max="103" width="9.33203125" bestFit="1" customWidth="1"/>
    <col min="104" max="104" width="9.6640625" bestFit="1" customWidth="1"/>
    <col min="105" max="109" width="10.33203125" bestFit="1" customWidth="1"/>
    <col min="110" max="110" width="9" bestFit="1" customWidth="1"/>
    <col min="111" max="114" width="10.33203125" bestFit="1" customWidth="1"/>
    <col min="115" max="115" width="9" bestFit="1" customWidth="1"/>
    <col min="116" max="119" width="10.33203125" bestFit="1" customWidth="1"/>
    <col min="120" max="120" width="9.109375" bestFit="1" customWidth="1"/>
    <col min="121" max="122" width="10" bestFit="1" customWidth="1"/>
    <col min="123" max="123" width="25.5546875" bestFit="1" customWidth="1"/>
    <col min="124" max="124" width="10.33203125" bestFit="1" customWidth="1"/>
    <col min="125" max="125" width="8.6640625" bestFit="1" customWidth="1"/>
    <col min="126" max="126" width="10.33203125" bestFit="1" customWidth="1"/>
    <col min="127" max="127" width="9.109375" bestFit="1" customWidth="1"/>
    <col min="128" max="128" width="9.33203125" bestFit="1" customWidth="1"/>
    <col min="129" max="130" width="10.33203125" bestFit="1" customWidth="1"/>
    <col min="131" max="131" width="9" bestFit="1" customWidth="1"/>
    <col min="132" max="132" width="10.33203125" bestFit="1" customWidth="1"/>
    <col min="133" max="133" width="9.44140625" bestFit="1" customWidth="1"/>
    <col min="134" max="135" width="10.33203125" bestFit="1" customWidth="1"/>
    <col min="136" max="136" width="9" bestFit="1" customWidth="1"/>
    <col min="137" max="137" width="9.33203125" bestFit="1" customWidth="1"/>
    <col min="138" max="139" width="10.33203125" bestFit="1" customWidth="1"/>
    <col min="140" max="140" width="8" bestFit="1" customWidth="1"/>
    <col min="141" max="141" width="10.33203125" bestFit="1" customWidth="1"/>
    <col min="142" max="142" width="9" bestFit="1" customWidth="1"/>
    <col min="143" max="143" width="10.33203125" bestFit="1" customWidth="1"/>
    <col min="144" max="144" width="9" bestFit="1" customWidth="1"/>
    <col min="145" max="145" width="9.33203125" bestFit="1" customWidth="1"/>
    <col min="146" max="147" width="10.33203125" bestFit="1" customWidth="1"/>
    <col min="148" max="148" width="8.5546875" bestFit="1" customWidth="1"/>
    <col min="149" max="149" width="10.33203125" bestFit="1" customWidth="1"/>
    <col min="150" max="150" width="9.109375" bestFit="1" customWidth="1"/>
    <col min="151" max="151" width="10.33203125" bestFit="1" customWidth="1"/>
    <col min="152" max="152" width="8.77734375" bestFit="1" customWidth="1"/>
    <col min="153" max="153" width="9.33203125" bestFit="1" customWidth="1"/>
    <col min="154" max="154" width="9.6640625" bestFit="1" customWidth="1"/>
    <col min="155" max="155" width="10.33203125" bestFit="1" customWidth="1"/>
    <col min="156" max="156" width="8.44140625" bestFit="1" customWidth="1"/>
    <col min="157" max="157" width="10.33203125" bestFit="1" customWidth="1"/>
    <col min="158" max="158" width="9" bestFit="1" customWidth="1"/>
    <col min="159" max="159" width="10.33203125" bestFit="1" customWidth="1"/>
    <col min="160" max="160" width="9.109375" bestFit="1" customWidth="1"/>
    <col min="161" max="161" width="9.33203125" bestFit="1" customWidth="1"/>
    <col min="162" max="162" width="9.6640625" bestFit="1" customWidth="1"/>
    <col min="163" max="163" width="10.88671875" bestFit="1" customWidth="1"/>
    <col min="164" max="164" width="23" bestFit="1" customWidth="1"/>
    <col min="165" max="165" width="10.33203125" bestFit="1" customWidth="1"/>
    <col min="166" max="166" width="9" bestFit="1" customWidth="1"/>
    <col min="167" max="168" width="10.33203125" bestFit="1" customWidth="1"/>
    <col min="169" max="169" width="8.6640625" bestFit="1" customWidth="1"/>
    <col min="170" max="171" width="10.33203125" bestFit="1" customWidth="1"/>
    <col min="172" max="172" width="9.109375" bestFit="1" customWidth="1"/>
    <col min="173" max="173" width="9.33203125" bestFit="1" customWidth="1"/>
    <col min="174" max="176" width="10.33203125" bestFit="1" customWidth="1"/>
    <col min="177" max="177" width="9" bestFit="1" customWidth="1"/>
    <col min="178" max="181" width="10.33203125" bestFit="1" customWidth="1"/>
    <col min="182" max="182" width="9.44140625" bestFit="1" customWidth="1"/>
    <col min="183" max="186" width="10.33203125" bestFit="1" customWidth="1"/>
    <col min="187" max="187" width="9" bestFit="1" customWidth="1"/>
    <col min="188" max="188" width="9.33203125" bestFit="1" customWidth="1"/>
    <col min="189" max="191" width="10.33203125" bestFit="1" customWidth="1"/>
    <col min="192" max="192" width="9" bestFit="1" customWidth="1"/>
    <col min="193" max="195" width="10.33203125" bestFit="1" customWidth="1"/>
    <col min="196" max="196" width="9" bestFit="1" customWidth="1"/>
    <col min="197" max="200" width="10.33203125" bestFit="1" customWidth="1"/>
    <col min="201" max="201" width="9" bestFit="1" customWidth="1"/>
    <col min="202" max="202" width="9.33203125" bestFit="1" customWidth="1"/>
    <col min="203" max="206" width="10.33203125" bestFit="1" customWidth="1"/>
    <col min="207" max="207" width="9" bestFit="1" customWidth="1"/>
    <col min="208" max="211" width="10.33203125" bestFit="1" customWidth="1"/>
    <col min="212" max="212" width="9.109375" bestFit="1" customWidth="1"/>
    <col min="213" max="217" width="10.33203125" bestFit="1" customWidth="1"/>
    <col min="218" max="218" width="9" bestFit="1" customWidth="1"/>
    <col min="219" max="219" width="9.33203125" bestFit="1" customWidth="1"/>
    <col min="220" max="220" width="10" bestFit="1" customWidth="1"/>
    <col min="221" max="224" width="10.33203125" bestFit="1" customWidth="1"/>
    <col min="225" max="225" width="9" bestFit="1" customWidth="1"/>
    <col min="226" max="228" width="10.33203125" bestFit="1" customWidth="1"/>
    <col min="229" max="229" width="9" bestFit="1" customWidth="1"/>
    <col min="230" max="234" width="10.33203125" bestFit="1" customWidth="1"/>
    <col min="235" max="235" width="9.109375" bestFit="1" customWidth="1"/>
    <col min="236" max="236" width="9.33203125" bestFit="1" customWidth="1"/>
    <col min="237" max="237" width="9.6640625" bestFit="1" customWidth="1"/>
    <col min="238" max="238" width="25.88671875" bestFit="1" customWidth="1"/>
    <col min="239" max="239" width="10.77734375" bestFit="1" customWidth="1"/>
  </cols>
  <sheetData>
    <row r="1" spans="1:5" x14ac:dyDescent="0.3">
      <c r="A1" s="17" t="s">
        <v>19</v>
      </c>
      <c r="B1" s="17" t="s">
        <v>18</v>
      </c>
    </row>
    <row r="2" spans="1:5" x14ac:dyDescent="0.3">
      <c r="B2" t="s">
        <v>11</v>
      </c>
      <c r="C2" t="s">
        <v>8</v>
      </c>
      <c r="D2" t="s">
        <v>10</v>
      </c>
      <c r="E2" t="s">
        <v>9</v>
      </c>
    </row>
    <row r="3" spans="1:5" x14ac:dyDescent="0.3">
      <c r="B3" t="s">
        <v>103</v>
      </c>
      <c r="C3" t="s">
        <v>103</v>
      </c>
      <c r="D3" t="s">
        <v>103</v>
      </c>
      <c r="E3" t="s">
        <v>103</v>
      </c>
    </row>
    <row r="4" spans="1:5" x14ac:dyDescent="0.3">
      <c r="A4" s="17" t="s">
        <v>17</v>
      </c>
    </row>
    <row r="5" spans="1:5" x14ac:dyDescent="0.3">
      <c r="A5" s="18" t="s">
        <v>14</v>
      </c>
      <c r="B5" s="72">
        <v>30151.989999999998</v>
      </c>
      <c r="C5" s="72">
        <v>27134.05</v>
      </c>
      <c r="D5" s="72">
        <v>1947.66</v>
      </c>
      <c r="E5" s="72">
        <v>12130.21</v>
      </c>
    </row>
    <row r="6" spans="1:5" x14ac:dyDescent="0.3">
      <c r="A6" s="18" t="s">
        <v>15</v>
      </c>
      <c r="B6" s="72">
        <v>2099.46</v>
      </c>
      <c r="C6" s="72">
        <v>6892.0399999999991</v>
      </c>
      <c r="D6" s="72"/>
      <c r="E6" s="72">
        <v>18816.52</v>
      </c>
    </row>
    <row r="7" spans="1:5" x14ac:dyDescent="0.3">
      <c r="A7" s="18" t="s">
        <v>16</v>
      </c>
      <c r="B7" s="72">
        <v>708.7</v>
      </c>
      <c r="C7" s="72">
        <v>18008.500000000004</v>
      </c>
      <c r="D7" s="72"/>
      <c r="E7" s="72">
        <v>3185.13</v>
      </c>
    </row>
    <row r="8" spans="1:5" x14ac:dyDescent="0.3">
      <c r="A8" s="18" t="s">
        <v>13</v>
      </c>
      <c r="B8" s="72">
        <v>11920.89</v>
      </c>
      <c r="C8" s="72">
        <v>52733.430000000029</v>
      </c>
      <c r="D8" s="72">
        <v>26705.52</v>
      </c>
      <c r="E8" s="72">
        <v>14956.380000000001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EBF28-EB32-4070-AC73-BC7E767E2502}">
  <sheetPr>
    <tabColor rgb="FFFFFF00"/>
  </sheetPr>
  <dimension ref="A1:P27"/>
  <sheetViews>
    <sheetView workbookViewId="0">
      <selection activeCell="E22" sqref="E22"/>
    </sheetView>
  </sheetViews>
  <sheetFormatPr defaultRowHeight="14.4" x14ac:dyDescent="0.3"/>
  <cols>
    <col min="1" max="1" width="40.77734375" bestFit="1" customWidth="1"/>
    <col min="2" max="6" width="15.5546875" bestFit="1" customWidth="1"/>
    <col min="8" max="8" width="7.77734375" bestFit="1" customWidth="1"/>
    <col min="9" max="9" width="13.33203125" bestFit="1" customWidth="1"/>
    <col min="10" max="10" width="21.44140625" bestFit="1" customWidth="1"/>
    <col min="11" max="11" width="11" bestFit="1" customWidth="1"/>
    <col min="12" max="12" width="17.6640625" customWidth="1"/>
    <col min="13" max="13" width="19.21875" bestFit="1" customWidth="1"/>
    <col min="14" max="14" width="13.21875" bestFit="1" customWidth="1"/>
    <col min="15" max="15" width="15.21875" customWidth="1"/>
    <col min="16" max="16" width="12" bestFit="1" customWidth="1"/>
  </cols>
  <sheetData>
    <row r="1" spans="1:16" x14ac:dyDescent="0.3">
      <c r="B1" s="23" t="s">
        <v>37</v>
      </c>
      <c r="C1" s="23" t="s">
        <v>38</v>
      </c>
      <c r="D1" s="23" t="s">
        <v>39</v>
      </c>
      <c r="E1" s="23" t="s">
        <v>40</v>
      </c>
      <c r="F1" s="24" t="s">
        <v>41</v>
      </c>
    </row>
    <row r="2" spans="1:16" x14ac:dyDescent="0.3">
      <c r="A2" s="25" t="s">
        <v>26</v>
      </c>
      <c r="B2" s="31">
        <v>28915184.760000005</v>
      </c>
      <c r="C2" s="31">
        <v>32903456.479999997</v>
      </c>
      <c r="D2" s="31">
        <v>34096047.090000004</v>
      </c>
      <c r="E2" s="31">
        <v>41271841.310000002</v>
      </c>
      <c r="F2" s="31">
        <v>28115738.020000003</v>
      </c>
      <c r="G2" s="26">
        <v>0</v>
      </c>
      <c r="H2" s="30">
        <f>(C2-B2)/B2</f>
        <v>0.13793000989283635</v>
      </c>
      <c r="I2" s="30">
        <f t="shared" ref="I2:K2" si="0">(D2-C2)/C2</f>
        <v>3.6245146789514647E-2</v>
      </c>
      <c r="J2" s="30">
        <f t="shared" si="0"/>
        <v>0.21045824464808943</v>
      </c>
      <c r="K2" s="30">
        <f t="shared" si="0"/>
        <v>-0.31876705454409487</v>
      </c>
    </row>
    <row r="3" spans="1:16" x14ac:dyDescent="0.3">
      <c r="A3" s="25" t="s">
        <v>27</v>
      </c>
      <c r="B3" s="31">
        <v>24192717.18</v>
      </c>
      <c r="C3" s="31">
        <v>27354197.710000001</v>
      </c>
      <c r="D3" s="31">
        <v>28216238.789999999</v>
      </c>
      <c r="E3" s="31">
        <v>34490694.57</v>
      </c>
      <c r="F3" s="31">
        <v>23215187.129999999</v>
      </c>
      <c r="G3" s="26">
        <v>0</v>
      </c>
      <c r="H3" s="30">
        <f>(C7-B7)/C7</f>
        <v>0.10893453588474436</v>
      </c>
      <c r="I3" s="30">
        <f t="shared" ref="I3:K3" si="1">(D7-C7)/D7</f>
        <v>2.9006270410815514E-2</v>
      </c>
      <c r="J3" s="30">
        <f t="shared" si="1"/>
        <v>0.16433020882657007</v>
      </c>
      <c r="K3" s="30">
        <f t="shared" si="1"/>
        <v>-0.3966202417557641</v>
      </c>
    </row>
    <row r="4" spans="1:16" x14ac:dyDescent="0.3">
      <c r="A4" s="25" t="s">
        <v>28</v>
      </c>
      <c r="B4" s="31">
        <v>4722467.5800000057</v>
      </c>
      <c r="C4" s="31">
        <v>5549258.7699999958</v>
      </c>
      <c r="D4" s="31">
        <v>5879808.3000000045</v>
      </c>
      <c r="E4" s="31">
        <v>6781146.7400000021</v>
      </c>
      <c r="F4" s="31">
        <v>4900550.8900000043</v>
      </c>
      <c r="G4" s="26">
        <v>0</v>
      </c>
      <c r="H4" s="21">
        <f>(C4-B4)/B4</f>
        <v>0.17507609655204645</v>
      </c>
      <c r="I4" s="21">
        <f t="shared" ref="I4:K4" si="2">(D4-C4)/C4</f>
        <v>5.9566429265652879E-2</v>
      </c>
      <c r="J4" s="21">
        <f t="shared" si="2"/>
        <v>0.15329384803242599</v>
      </c>
      <c r="K4" s="21">
        <f t="shared" si="2"/>
        <v>-0.27732711326049214</v>
      </c>
    </row>
    <row r="5" spans="1:16" x14ac:dyDescent="0.3">
      <c r="A5" s="25" t="s">
        <v>29</v>
      </c>
      <c r="B5" s="31">
        <v>3123010.5076000006</v>
      </c>
      <c r="C5" s="31">
        <v>3363541.8648000001</v>
      </c>
      <c r="D5" s="31">
        <v>3431837.5708999997</v>
      </c>
      <c r="E5" s="31">
        <v>3459210.2831000006</v>
      </c>
      <c r="F5" s="31">
        <v>3848428.6101999995</v>
      </c>
      <c r="G5" s="26">
        <v>0</v>
      </c>
      <c r="H5" s="30">
        <f>(C9-B9)/B9</f>
        <v>0.5046936357299574</v>
      </c>
      <c r="I5" s="30">
        <f t="shared" ref="I5:K5" si="3">(D9-C9)/C9</f>
        <v>0.14742836358789832</v>
      </c>
      <c r="J5" s="30">
        <f t="shared" si="3"/>
        <v>0.42677703983731008</v>
      </c>
      <c r="K5" s="30">
        <f t="shared" si="3"/>
        <v>-0.77559297968090357</v>
      </c>
    </row>
    <row r="6" spans="1:16" x14ac:dyDescent="0.3">
      <c r="A6" s="27" t="s">
        <v>30</v>
      </c>
      <c r="B6" s="32">
        <v>1599457.0724000051</v>
      </c>
      <c r="C6" s="32">
        <v>2185716.9051999957</v>
      </c>
      <c r="D6" s="32">
        <v>2447970.7291000048</v>
      </c>
      <c r="E6" s="32">
        <v>3321936.4569000015</v>
      </c>
      <c r="F6" s="32">
        <v>1052122.2798000048</v>
      </c>
      <c r="H6" t="s">
        <v>42</v>
      </c>
      <c r="I6" t="s">
        <v>26</v>
      </c>
      <c r="J6" t="s">
        <v>27</v>
      </c>
      <c r="K6" t="s">
        <v>28</v>
      </c>
      <c r="L6" t="s">
        <v>29</v>
      </c>
      <c r="M6" t="s">
        <v>30</v>
      </c>
      <c r="N6" t="s">
        <v>31</v>
      </c>
      <c r="O6" t="s">
        <v>32</v>
      </c>
      <c r="P6" t="s">
        <v>33</v>
      </c>
    </row>
    <row r="7" spans="1:16" x14ac:dyDescent="0.3">
      <c r="A7" s="25" t="s">
        <v>31</v>
      </c>
      <c r="B7" s="33">
        <f>B5+B3+B8</f>
        <v>27729820.807600003</v>
      </c>
      <c r="C7" s="33">
        <f>C5+C3+C8</f>
        <v>31119846.884799998</v>
      </c>
      <c r="D7" s="33">
        <f>D5+D3+D8</f>
        <v>32049482.850899998</v>
      </c>
      <c r="E7" s="33">
        <f>E5+E3+E8</f>
        <v>38351850.443100005</v>
      </c>
      <c r="F7" s="33">
        <f>F5+F3+F8</f>
        <v>27460471.570199996</v>
      </c>
      <c r="H7" t="s">
        <v>37</v>
      </c>
      <c r="I7">
        <v>28915184.760000005</v>
      </c>
      <c r="J7">
        <v>24192717.18</v>
      </c>
      <c r="K7">
        <v>4722467.5800000057</v>
      </c>
      <c r="L7">
        <v>3123010.5076000006</v>
      </c>
      <c r="M7">
        <v>1599457.0724000051</v>
      </c>
      <c r="N7">
        <v>27729820.807600003</v>
      </c>
      <c r="O7">
        <v>414093.12</v>
      </c>
      <c r="P7">
        <v>1185363.952400005</v>
      </c>
    </row>
    <row r="8" spans="1:16" x14ac:dyDescent="0.3">
      <c r="A8" s="25" t="s">
        <v>32</v>
      </c>
      <c r="B8" s="31">
        <v>414093.12</v>
      </c>
      <c r="C8" s="31">
        <v>402107.31</v>
      </c>
      <c r="D8" s="31">
        <v>401406.49</v>
      </c>
      <c r="E8" s="31">
        <v>401945.59</v>
      </c>
      <c r="F8" s="31">
        <v>396855.83</v>
      </c>
      <c r="H8" t="s">
        <v>38</v>
      </c>
      <c r="I8">
        <v>32903456.479999997</v>
      </c>
      <c r="J8">
        <v>27354197.710000001</v>
      </c>
      <c r="K8">
        <v>5549258.7699999958</v>
      </c>
      <c r="L8">
        <v>3363541.8648000001</v>
      </c>
      <c r="M8">
        <v>2185716.9051999957</v>
      </c>
      <c r="N8">
        <v>31119846.884799998</v>
      </c>
      <c r="O8">
        <v>402107.31</v>
      </c>
      <c r="P8">
        <v>1783609.5951999957</v>
      </c>
    </row>
    <row r="9" spans="1:16" x14ac:dyDescent="0.3">
      <c r="A9" s="25" t="s">
        <v>33</v>
      </c>
      <c r="B9" s="31">
        <v>1185363.952400005</v>
      </c>
      <c r="C9" s="31">
        <v>1783609.5951999957</v>
      </c>
      <c r="D9" s="31">
        <v>2046564.2391000048</v>
      </c>
      <c r="E9" s="31">
        <v>2919990.8669000017</v>
      </c>
      <c r="F9" s="31">
        <v>655266.44980000472</v>
      </c>
      <c r="H9" t="s">
        <v>39</v>
      </c>
      <c r="I9">
        <v>34096047.090000004</v>
      </c>
      <c r="J9">
        <v>28216238.789999999</v>
      </c>
      <c r="K9">
        <v>5879808.3000000045</v>
      </c>
      <c r="L9">
        <v>3431837.5708999997</v>
      </c>
      <c r="M9">
        <v>2447970.7291000048</v>
      </c>
      <c r="N9">
        <v>32049482.850899998</v>
      </c>
      <c r="O9">
        <v>401406.49</v>
      </c>
      <c r="P9">
        <v>2046564.2391000048</v>
      </c>
    </row>
    <row r="10" spans="1:16" x14ac:dyDescent="0.3">
      <c r="H10" t="s">
        <v>40</v>
      </c>
      <c r="I10">
        <v>41271841.310000002</v>
      </c>
      <c r="J10">
        <v>34490694.57</v>
      </c>
      <c r="K10">
        <v>6781146.7400000021</v>
      </c>
      <c r="L10">
        <v>3459210.2831000006</v>
      </c>
      <c r="M10">
        <v>3321936.4569000015</v>
      </c>
      <c r="N10">
        <v>38351850.443100005</v>
      </c>
      <c r="O10">
        <v>401945.59</v>
      </c>
      <c r="P10">
        <v>2919990.8669000017</v>
      </c>
    </row>
    <row r="11" spans="1:16" x14ac:dyDescent="0.3">
      <c r="H11" t="s">
        <v>41</v>
      </c>
      <c r="I11">
        <v>28115738.020000003</v>
      </c>
      <c r="J11">
        <v>23215187.129999999</v>
      </c>
      <c r="K11">
        <v>4900550.8900000043</v>
      </c>
      <c r="L11">
        <v>3848428.6101999995</v>
      </c>
      <c r="M11">
        <v>1052122.2798000048</v>
      </c>
      <c r="N11">
        <v>27460471.570199996</v>
      </c>
      <c r="O11">
        <v>396855.83</v>
      </c>
      <c r="P11">
        <v>655266.44980000472</v>
      </c>
    </row>
    <row r="13" spans="1:16" x14ac:dyDescent="0.3">
      <c r="B13" t="s">
        <v>35</v>
      </c>
    </row>
    <row r="17" spans="1:5" ht="15.6" x14ac:dyDescent="0.3">
      <c r="A17" s="29" t="s">
        <v>37</v>
      </c>
    </row>
    <row r="18" spans="1:5" ht="15.6" x14ac:dyDescent="0.3">
      <c r="A18" s="29" t="s">
        <v>38</v>
      </c>
    </row>
    <row r="19" spans="1:5" ht="15.6" x14ac:dyDescent="0.3">
      <c r="A19" s="29" t="s">
        <v>39</v>
      </c>
      <c r="B19" t="s">
        <v>43</v>
      </c>
      <c r="C19" t="s">
        <v>44</v>
      </c>
      <c r="D19" t="s">
        <v>45</v>
      </c>
      <c r="E19" t="s">
        <v>46</v>
      </c>
    </row>
    <row r="20" spans="1:5" ht="15.6" x14ac:dyDescent="0.3">
      <c r="A20" s="29" t="s">
        <v>40</v>
      </c>
      <c r="B20" s="28" cm="1">
        <f t="array" ref="B20">INDEX(B2:F2,,A27)</f>
        <v>34096047.090000004</v>
      </c>
      <c r="C20" s="28" cm="1">
        <f t="array" ref="C20">INDEX(B7:F7,,A27)</f>
        <v>32049482.850899998</v>
      </c>
      <c r="D20" s="28" cm="1">
        <f t="array" ref="D20">INDEX(B4:F4,,A27)</f>
        <v>5879808.3000000045</v>
      </c>
      <c r="E20" s="28" cm="1">
        <f t="array" ref="E20">INDEX(B9:F9,,A27)</f>
        <v>2046564.2391000048</v>
      </c>
    </row>
    <row r="21" spans="1:5" ht="15.6" x14ac:dyDescent="0.3">
      <c r="A21" s="29" t="s">
        <v>41</v>
      </c>
      <c r="B21" s="30" cm="1">
        <f t="array" ref="B21">INDEX(G2:K2,,A27)</f>
        <v>3.6245146789514647E-2</v>
      </c>
      <c r="C21" s="30" cm="1">
        <f t="array" ref="C21">INDEX(G3:K3,,A27)</f>
        <v>2.9006270410815514E-2</v>
      </c>
      <c r="D21" s="30" cm="1">
        <f t="array" ref="D21">INDEX(G4:K4,,A27)</f>
        <v>5.9566429265652879E-2</v>
      </c>
      <c r="E21" s="30" cm="1">
        <f t="array" ref="E21">INDEX(G5:K5,,A27)</f>
        <v>0.14742836358789832</v>
      </c>
    </row>
    <row r="26" spans="1:5" x14ac:dyDescent="0.3">
      <c r="A26" t="s">
        <v>36</v>
      </c>
    </row>
    <row r="27" spans="1:5" x14ac:dyDescent="0.3">
      <c r="A27">
        <v>3</v>
      </c>
    </row>
  </sheetData>
  <pageMargins left="0.7" right="0.7" top="0.75" bottom="0.75" header="0.3" footer="0.3"/>
  <pageSetup orientation="portrait" r:id="rId1"/>
  <ignoredErrors>
    <ignoredError sqref="H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1</xdr:col>
                    <xdr:colOff>15240</xdr:colOff>
                    <xdr:row>13</xdr:row>
                    <xdr:rowOff>30480</xdr:rowOff>
                  </from>
                  <to>
                    <xdr:col>2</xdr:col>
                    <xdr:colOff>106680</xdr:colOff>
                    <xdr:row>14</xdr:row>
                    <xdr:rowOff>114300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598B-AC6E-46E9-BF20-A965ABCEAC86}">
  <dimension ref="A1"/>
  <sheetViews>
    <sheetView tabSelected="1" topLeftCell="B1" workbookViewId="0">
      <selection activeCell="I46" sqref="I46"/>
    </sheetView>
  </sheetViews>
  <sheetFormatPr defaultRowHeight="14.4" x14ac:dyDescent="0.3"/>
  <sheetData/>
  <pageMargins left="0.7" right="0.7" top="0.75" bottom="0.75" header="0.3" footer="0.3"/>
  <pageSetup paperSize="3" fitToWidth="0"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6146" r:id="rId4" name="Drop Down 2">
              <controlPr defaultSize="0" autoLine="0" autoPict="0">
                <anchor moveWithCells="1">
                  <from>
                    <xdr:col>2</xdr:col>
                    <xdr:colOff>30480</xdr:colOff>
                    <xdr:row>2</xdr:row>
                    <xdr:rowOff>152400</xdr:rowOff>
                  </from>
                  <to>
                    <xdr:col>3</xdr:col>
                    <xdr:colOff>579120</xdr:colOff>
                    <xdr:row>4</xdr:row>
                    <xdr:rowOff>137160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267FE-A437-4CEA-94C0-356C49AC0606}">
  <dimension ref="A1:I6"/>
  <sheetViews>
    <sheetView workbookViewId="0">
      <selection activeCell="C9" sqref="C9"/>
    </sheetView>
  </sheetViews>
  <sheetFormatPr defaultRowHeight="14.4" x14ac:dyDescent="0.3"/>
  <cols>
    <col min="1" max="1" width="13.21875" customWidth="1"/>
    <col min="4" max="4" width="11.21875" customWidth="1"/>
    <col min="5" max="5" width="12.44140625" customWidth="1"/>
    <col min="9" max="9" width="12" customWidth="1"/>
  </cols>
  <sheetData>
    <row r="1" spans="1:9" x14ac:dyDescent="0.3">
      <c r="A1" s="19"/>
      <c r="B1" s="67" t="s">
        <v>11</v>
      </c>
      <c r="C1" s="67"/>
      <c r="D1" s="67" t="s">
        <v>8</v>
      </c>
      <c r="E1" s="67"/>
      <c r="F1" s="67" t="s">
        <v>10</v>
      </c>
      <c r="G1" s="67"/>
      <c r="H1" s="67" t="s">
        <v>9</v>
      </c>
      <c r="I1" s="67"/>
    </row>
    <row r="2" spans="1:9" x14ac:dyDescent="0.3">
      <c r="A2" s="19" t="s">
        <v>12</v>
      </c>
      <c r="B2" s="19">
        <v>2022</v>
      </c>
      <c r="C2" s="19">
        <v>2023</v>
      </c>
      <c r="D2" s="19">
        <v>2022</v>
      </c>
      <c r="E2" s="19">
        <v>2023</v>
      </c>
      <c r="F2" s="19">
        <v>2022</v>
      </c>
      <c r="G2" s="19">
        <v>2023</v>
      </c>
      <c r="H2" s="19">
        <v>2022</v>
      </c>
      <c r="I2" s="19">
        <v>2023</v>
      </c>
    </row>
    <row r="3" spans="1:9" x14ac:dyDescent="0.3">
      <c r="A3" s="18" t="s">
        <v>14</v>
      </c>
      <c r="B3">
        <v>1604.02</v>
      </c>
      <c r="C3">
        <v>30151.989999999998</v>
      </c>
      <c r="D3">
        <v>13389.62</v>
      </c>
      <c r="E3">
        <v>27134.05</v>
      </c>
      <c r="G3">
        <v>1947.66</v>
      </c>
      <c r="H3">
        <v>7136.23</v>
      </c>
      <c r="I3">
        <v>12130.210000000001</v>
      </c>
    </row>
    <row r="4" spans="1:9" x14ac:dyDescent="0.3">
      <c r="A4" s="18" t="s">
        <v>15</v>
      </c>
      <c r="B4">
        <v>4874.6000000000004</v>
      </c>
      <c r="C4">
        <v>2099.46</v>
      </c>
      <c r="D4">
        <v>3446.02</v>
      </c>
      <c r="E4">
        <v>6892.0399999999991</v>
      </c>
      <c r="F4">
        <v>10788.81</v>
      </c>
      <c r="H4">
        <v>34431.879999999997</v>
      </c>
      <c r="I4">
        <v>18816.520000000004</v>
      </c>
    </row>
    <row r="5" spans="1:9" x14ac:dyDescent="0.3">
      <c r="A5" s="18" t="s">
        <v>16</v>
      </c>
      <c r="C5">
        <v>708.7</v>
      </c>
      <c r="D5">
        <v>8874.5</v>
      </c>
      <c r="E5">
        <v>18008.500000000004</v>
      </c>
      <c r="F5">
        <v>1866.37</v>
      </c>
      <c r="H5">
        <v>4538.5800000000008</v>
      </c>
      <c r="I5">
        <v>3185.1299999999997</v>
      </c>
    </row>
    <row r="6" spans="1:9" x14ac:dyDescent="0.3">
      <c r="A6" s="18" t="s">
        <v>13</v>
      </c>
      <c r="B6">
        <v>1209.5899999999999</v>
      </c>
      <c r="C6">
        <v>11920.89</v>
      </c>
      <c r="D6">
        <v>15148.300000000001</v>
      </c>
      <c r="E6">
        <v>52733.430000000029</v>
      </c>
      <c r="F6">
        <v>3102.66</v>
      </c>
      <c r="G6">
        <v>26705.52</v>
      </c>
      <c r="H6">
        <v>3072.2</v>
      </c>
      <c r="I6">
        <v>14956.38</v>
      </c>
    </row>
  </sheetData>
  <mergeCells count="4">
    <mergeCell ref="B1:C1"/>
    <mergeCell ref="H1:I1"/>
    <mergeCell ref="D1:E1"/>
    <mergeCell ref="F1:G1"/>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4BA16-F474-4650-A815-693DBB19A73A}">
  <sheetPr>
    <tabColor rgb="FFC00000"/>
  </sheetPr>
  <dimension ref="A1:M21"/>
  <sheetViews>
    <sheetView workbookViewId="0">
      <selection activeCell="G28" sqref="G28"/>
    </sheetView>
  </sheetViews>
  <sheetFormatPr defaultRowHeight="14.4" x14ac:dyDescent="0.3"/>
  <cols>
    <col min="1" max="1" width="26.6640625" style="34" customWidth="1"/>
    <col min="2" max="6" width="15.44140625" style="34" bestFit="1" customWidth="1"/>
    <col min="7" max="7" width="8.88671875" style="34"/>
    <col min="8" max="8" width="28.33203125" style="34" bestFit="1" customWidth="1"/>
    <col min="9" max="13" width="15.5546875" style="34" bestFit="1" customWidth="1"/>
    <col min="14" max="16384" width="8.88671875" style="34"/>
  </cols>
  <sheetData>
    <row r="1" spans="1:13" x14ac:dyDescent="0.3">
      <c r="B1" s="52" t="s">
        <v>21</v>
      </c>
      <c r="C1" s="52" t="s">
        <v>22</v>
      </c>
      <c r="D1" s="52" t="s">
        <v>23</v>
      </c>
      <c r="E1" s="52" t="s">
        <v>24</v>
      </c>
      <c r="F1" s="52" t="s">
        <v>25</v>
      </c>
    </row>
    <row r="2" spans="1:13" ht="15.6" x14ac:dyDescent="0.3">
      <c r="A2" s="50" t="s">
        <v>26</v>
      </c>
      <c r="B2" s="51">
        <v>28915184.760000005</v>
      </c>
      <c r="C2" s="51">
        <v>32903456.479999997</v>
      </c>
      <c r="D2" s="51">
        <v>34096047.090000004</v>
      </c>
      <c r="E2" s="51">
        <v>41271841.310000002</v>
      </c>
      <c r="F2" s="51">
        <v>28115738.020000003</v>
      </c>
    </row>
    <row r="3" spans="1:13" x14ac:dyDescent="0.3">
      <c r="A3" s="35" t="s">
        <v>61</v>
      </c>
      <c r="C3" s="49">
        <f>(C2-B2)/B2</f>
        <v>0.13793000989283635</v>
      </c>
      <c r="D3" s="49">
        <f>(D2-C2)/C2</f>
        <v>3.6245146789514647E-2</v>
      </c>
      <c r="E3" s="49">
        <f>(E2-D2)/D2</f>
        <v>0.21045824464808943</v>
      </c>
      <c r="F3" s="49">
        <f>(F2-E2)/E2</f>
        <v>-0.31876705454409487</v>
      </c>
    </row>
    <row r="4" spans="1:13" ht="15.6" x14ac:dyDescent="0.3">
      <c r="A4" s="50" t="s">
        <v>27</v>
      </c>
      <c r="B4" s="36">
        <v>24192717.18</v>
      </c>
      <c r="C4" s="36">
        <v>27354197.710000001</v>
      </c>
      <c r="D4" s="36">
        <v>28216238.789999999</v>
      </c>
      <c r="E4" s="36">
        <v>34490694.57</v>
      </c>
      <c r="F4" s="36">
        <v>23215187.129999999</v>
      </c>
    </row>
    <row r="5" spans="1:13" x14ac:dyDescent="0.3">
      <c r="C5" s="49">
        <f>(C4-B4)/B4</f>
        <v>0.1306790182548648</v>
      </c>
      <c r="D5" s="49">
        <f>(D4-C4)/C4</f>
        <v>3.1514032659230869E-2</v>
      </c>
      <c r="E5" s="49">
        <f>(E4-D4)/D4</f>
        <v>0.22237038135017859</v>
      </c>
      <c r="F5" s="49">
        <f>(F4-E4)/E4</f>
        <v>-0.32691447883474739</v>
      </c>
    </row>
    <row r="6" spans="1:13" x14ac:dyDescent="0.3">
      <c r="A6" s="36" t="s">
        <v>28</v>
      </c>
      <c r="B6" s="36">
        <v>4722467.5800000057</v>
      </c>
      <c r="C6" s="36">
        <v>5549258.7699999958</v>
      </c>
      <c r="D6" s="36">
        <v>5879808.3000000045</v>
      </c>
      <c r="E6" s="36">
        <v>6781146.7400000021</v>
      </c>
      <c r="F6" s="36">
        <v>4900550.8900000043</v>
      </c>
    </row>
    <row r="7" spans="1:13" x14ac:dyDescent="0.3">
      <c r="A7" s="35" t="s">
        <v>60</v>
      </c>
      <c r="C7" s="49">
        <f>(C6-B6)/B6</f>
        <v>0.17507609655204645</v>
      </c>
      <c r="D7" s="49">
        <f>(D6-C6)/C6</f>
        <v>5.9566429265652879E-2</v>
      </c>
      <c r="E7" s="49">
        <f>(E6-D6)/D6</f>
        <v>0.15329384803242599</v>
      </c>
      <c r="F7" s="49">
        <f>(F6-E6)/E6</f>
        <v>-0.27732711326049214</v>
      </c>
    </row>
    <row r="8" spans="1:13" x14ac:dyDescent="0.3">
      <c r="A8" s="35" t="s">
        <v>59</v>
      </c>
      <c r="F8" s="49">
        <f>(F6-B6)/B6</f>
        <v>3.7709800434458131E-2</v>
      </c>
    </row>
    <row r="10" spans="1:13" x14ac:dyDescent="0.3">
      <c r="B10" s="48" t="s">
        <v>21</v>
      </c>
      <c r="C10" s="48" t="s">
        <v>22</v>
      </c>
      <c r="D10" s="48" t="s">
        <v>23</v>
      </c>
      <c r="E10" s="48" t="s">
        <v>24</v>
      </c>
      <c r="F10" s="47" t="s">
        <v>25</v>
      </c>
      <c r="H10" s="46" t="s">
        <v>58</v>
      </c>
      <c r="I10" s="46" t="s">
        <v>34</v>
      </c>
      <c r="J10" s="46" t="s">
        <v>57</v>
      </c>
      <c r="K10" s="46" t="s">
        <v>56</v>
      </c>
      <c r="L10" s="46" t="s">
        <v>55</v>
      </c>
      <c r="M10" s="46" t="s">
        <v>54</v>
      </c>
    </row>
    <row r="11" spans="1:13" ht="28.2" customHeight="1" x14ac:dyDescent="0.3">
      <c r="A11" s="36" t="s">
        <v>26</v>
      </c>
      <c r="B11" s="35">
        <v>28915184.760000005</v>
      </c>
      <c r="C11" s="35">
        <v>32903456.479999997</v>
      </c>
      <c r="D11" s="35">
        <v>34096047.090000004</v>
      </c>
      <c r="E11" s="35">
        <v>41271841.310000002</v>
      </c>
      <c r="F11" s="35">
        <v>28115738.020000003</v>
      </c>
      <c r="H11" s="39" t="s">
        <v>53</v>
      </c>
      <c r="I11" s="38">
        <v>512742.79000000004</v>
      </c>
      <c r="J11" s="38">
        <v>543996.05000000005</v>
      </c>
      <c r="K11" s="38">
        <v>553650.79</v>
      </c>
      <c r="L11" s="38">
        <v>554183.68999999994</v>
      </c>
      <c r="M11" s="38">
        <v>854237.2</v>
      </c>
    </row>
    <row r="12" spans="1:13" ht="28.2" customHeight="1" x14ac:dyDescent="0.3">
      <c r="A12" s="36" t="s">
        <v>27</v>
      </c>
      <c r="B12" s="35">
        <v>24192717.18</v>
      </c>
      <c r="C12" s="35">
        <v>27354197.710000001</v>
      </c>
      <c r="D12" s="35">
        <v>28216238.789999999</v>
      </c>
      <c r="E12" s="35">
        <v>34490694.57</v>
      </c>
      <c r="F12" s="35">
        <v>23215187.129999999</v>
      </c>
      <c r="H12" s="39" t="s">
        <v>52</v>
      </c>
      <c r="I12" s="38">
        <v>1994839.7900000003</v>
      </c>
      <c r="J12" s="38">
        <v>2081070.93</v>
      </c>
      <c r="K12" s="38">
        <v>2212067.4699999997</v>
      </c>
      <c r="L12" s="38">
        <v>2143508.9400000004</v>
      </c>
      <c r="M12" s="38">
        <v>2142573.88</v>
      </c>
    </row>
    <row r="13" spans="1:13" ht="28.2" customHeight="1" x14ac:dyDescent="0.3">
      <c r="A13" s="36" t="s">
        <v>28</v>
      </c>
      <c r="B13" s="35">
        <v>4722467.5800000057</v>
      </c>
      <c r="C13" s="35">
        <v>5549258.7699999958</v>
      </c>
      <c r="D13" s="35">
        <v>5879808.3000000045</v>
      </c>
      <c r="E13" s="35">
        <v>6781146.7400000021</v>
      </c>
      <c r="F13" s="35">
        <v>4900550.8900000043</v>
      </c>
      <c r="H13" s="39" t="s">
        <v>51</v>
      </c>
      <c r="I13" s="38">
        <v>80893.64</v>
      </c>
      <c r="J13" s="38">
        <v>138978.25999999998</v>
      </c>
      <c r="K13" s="38">
        <v>96336.200000000012</v>
      </c>
      <c r="L13" s="38">
        <v>115632.29000000001</v>
      </c>
      <c r="M13" s="38">
        <v>107476.29000000001</v>
      </c>
    </row>
    <row r="14" spans="1:13" ht="28.2" customHeight="1" x14ac:dyDescent="0.3">
      <c r="A14" s="36" t="s">
        <v>29</v>
      </c>
      <c r="B14" s="45">
        <v>3123010.5076000006</v>
      </c>
      <c r="C14" s="45">
        <v>3363541.8648000001</v>
      </c>
      <c r="D14" s="45">
        <v>3431837.5708999997</v>
      </c>
      <c r="E14" s="45">
        <v>3459210.2831000006</v>
      </c>
      <c r="F14" s="35">
        <v>3848428.6101999995</v>
      </c>
      <c r="H14" s="39" t="s">
        <v>50</v>
      </c>
      <c r="I14" s="41">
        <v>113483.37999999996</v>
      </c>
      <c r="J14" s="41">
        <v>118296.45</v>
      </c>
      <c r="K14" s="41">
        <v>102122.84000000007</v>
      </c>
      <c r="L14" s="41">
        <v>100484.20000000001</v>
      </c>
      <c r="M14" s="41">
        <v>227390.48000000007</v>
      </c>
    </row>
    <row r="15" spans="1:13" ht="28.2" customHeight="1" x14ac:dyDescent="0.3">
      <c r="A15" s="44" t="s">
        <v>30</v>
      </c>
      <c r="B15" s="43">
        <v>1599457.0724000051</v>
      </c>
      <c r="C15" s="43">
        <v>2185716.9051999957</v>
      </c>
      <c r="D15" s="43">
        <v>2447970.7291000048</v>
      </c>
      <c r="E15" s="43">
        <v>3321936.4569000015</v>
      </c>
      <c r="F15" s="43">
        <v>1052122.2798000048</v>
      </c>
      <c r="H15" s="39" t="s">
        <v>49</v>
      </c>
      <c r="I15" s="38">
        <v>345453.55760000006</v>
      </c>
      <c r="J15" s="38">
        <v>384924.6348</v>
      </c>
      <c r="K15" s="38">
        <v>397973.44089999999</v>
      </c>
      <c r="L15" s="38">
        <v>478645.60310000001</v>
      </c>
      <c r="M15" s="38">
        <v>466880.25020000001</v>
      </c>
    </row>
    <row r="16" spans="1:13" ht="28.2" customHeight="1" x14ac:dyDescent="0.3">
      <c r="A16" s="36" t="s">
        <v>31</v>
      </c>
      <c r="B16" s="42">
        <f>B14+B12+B17</f>
        <v>27729820.807600003</v>
      </c>
      <c r="C16" s="42">
        <f>C14+C12+C17</f>
        <v>31119846.884799998</v>
      </c>
      <c r="D16" s="42">
        <f>D14+D12+D17</f>
        <v>32049482.850899998</v>
      </c>
      <c r="E16" s="42">
        <f>E14+E12+E17</f>
        <v>38351850.443100005</v>
      </c>
      <c r="F16" s="42">
        <f>F14+F12+F17</f>
        <v>27460471.570199996</v>
      </c>
      <c r="H16" s="39"/>
      <c r="I16" s="38"/>
      <c r="J16" s="38"/>
      <c r="K16" s="38"/>
      <c r="L16" s="38"/>
      <c r="M16" s="38"/>
    </row>
    <row r="17" spans="1:13" ht="28.2" customHeight="1" x14ac:dyDescent="0.3">
      <c r="A17" s="36" t="s">
        <v>32</v>
      </c>
      <c r="B17" s="35">
        <v>414093.12</v>
      </c>
      <c r="C17" s="35">
        <v>402107.31</v>
      </c>
      <c r="D17" s="35">
        <v>401406.49</v>
      </c>
      <c r="E17" s="35">
        <v>401945.59</v>
      </c>
      <c r="F17" s="35">
        <v>396855.83</v>
      </c>
      <c r="H17" s="39" t="s">
        <v>48</v>
      </c>
      <c r="I17" s="41">
        <v>75597.350000000006</v>
      </c>
      <c r="J17" s="41">
        <v>96275.540000000008</v>
      </c>
      <c r="K17" s="41">
        <v>69686.83</v>
      </c>
      <c r="L17" s="41">
        <v>66755.56</v>
      </c>
      <c r="M17" s="38">
        <v>49870.51</v>
      </c>
    </row>
    <row r="18" spans="1:13" ht="28.2" customHeight="1" x14ac:dyDescent="0.3">
      <c r="A18" s="36" t="s">
        <v>33</v>
      </c>
      <c r="B18" s="35">
        <v>1185363.952400005</v>
      </c>
      <c r="C18" s="35">
        <v>1783609.5951999957</v>
      </c>
      <c r="D18" s="35">
        <v>2046564.2391000048</v>
      </c>
      <c r="E18" s="35">
        <v>2919990.8669000017</v>
      </c>
      <c r="F18" s="35">
        <v>655266.44980000472</v>
      </c>
      <c r="H18" s="39" t="s">
        <v>29</v>
      </c>
      <c r="I18" s="38">
        <f>SUM(I11:I17)</f>
        <v>3123010.5076000001</v>
      </c>
      <c r="J18" s="38">
        <f>SUM(J11:J17)</f>
        <v>3363541.8648000001</v>
      </c>
      <c r="K18" s="38">
        <f>SUM(K11:K17)</f>
        <v>3431837.5708999997</v>
      </c>
      <c r="L18" s="38">
        <f>SUM(L11:L17)</f>
        <v>3459210.2831000006</v>
      </c>
      <c r="M18" s="38">
        <f>SUM(M11:M17)</f>
        <v>3848428.6102</v>
      </c>
    </row>
    <row r="19" spans="1:13" ht="28.2" customHeight="1" x14ac:dyDescent="0.3">
      <c r="A19" s="36" t="s">
        <v>47</v>
      </c>
      <c r="C19" s="40">
        <f>(C18-B18)/B18</f>
        <v>0.5046936357299574</v>
      </c>
      <c r="D19" s="40">
        <f>(D18-C18)/C18</f>
        <v>0.14742836358789832</v>
      </c>
      <c r="E19" s="40">
        <f>(E18-D18)/D18</f>
        <v>0.42677703983731008</v>
      </c>
      <c r="F19" s="40">
        <f>(F18-E18)/E18</f>
        <v>-0.77559297968090357</v>
      </c>
      <c r="H19" s="39"/>
      <c r="I19" s="38"/>
      <c r="J19" s="37">
        <f>(J18-I18)/I18</f>
        <v>7.7019067535845642E-2</v>
      </c>
      <c r="K19" s="37">
        <f>(K18-J18)/J18</f>
        <v>2.0304699285810895E-2</v>
      </c>
      <c r="L19" s="37">
        <f>(L18-K18)/K18</f>
        <v>7.9761094849318242E-3</v>
      </c>
      <c r="M19" s="37">
        <f>(M18-L18)/L18</f>
        <v>0.1125165269661485</v>
      </c>
    </row>
    <row r="20" spans="1:13" ht="31.2" customHeight="1" x14ac:dyDescent="0.3">
      <c r="A20" s="36" t="s">
        <v>33</v>
      </c>
      <c r="B20" s="35">
        <v>1185363.952400005</v>
      </c>
      <c r="C20" s="35">
        <v>1783609.5951999957</v>
      </c>
      <c r="D20" s="35">
        <v>2046564.2391000048</v>
      </c>
      <c r="E20" s="35">
        <v>2919990.8669000017</v>
      </c>
      <c r="F20" s="35">
        <v>655266.44980000472</v>
      </c>
    </row>
    <row r="21" spans="1:13" ht="15" customHeight="1" x14ac:dyDescent="0.3"/>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5DE1-23B5-48B2-9BEF-5A0A79F4D4B1}">
  <dimension ref="A1:M1002"/>
  <sheetViews>
    <sheetView topLeftCell="A10" workbookViewId="0">
      <selection activeCell="A6" sqref="A6:F57"/>
    </sheetView>
  </sheetViews>
  <sheetFormatPr defaultColWidth="14.44140625" defaultRowHeight="15" customHeight="1" x14ac:dyDescent="0.3"/>
  <cols>
    <col min="1" max="1" width="44.6640625" style="34" customWidth="1"/>
    <col min="2" max="2" width="12.88671875" style="34" customWidth="1"/>
    <col min="3" max="6" width="13.6640625" style="34" customWidth="1"/>
    <col min="7" max="26" width="8.6640625" style="34" customWidth="1"/>
    <col min="27" max="16384" width="14.44140625" style="34"/>
  </cols>
  <sheetData>
    <row r="1" spans="1:13" ht="14.25" customHeight="1" x14ac:dyDescent="0.3">
      <c r="A1" s="68" t="s">
        <v>6</v>
      </c>
      <c r="B1" s="69"/>
      <c r="C1" s="69"/>
      <c r="D1" s="69"/>
      <c r="E1" s="69"/>
      <c r="F1" s="69"/>
    </row>
    <row r="2" spans="1:13" ht="14.25" customHeight="1" x14ac:dyDescent="0.3">
      <c r="A2" s="68" t="s">
        <v>102</v>
      </c>
      <c r="B2" s="69"/>
      <c r="C2" s="69"/>
      <c r="D2" s="69"/>
      <c r="E2" s="69"/>
      <c r="F2" s="69"/>
    </row>
    <row r="3" spans="1:13" ht="14.25" customHeight="1" x14ac:dyDescent="0.3">
      <c r="A3" s="68" t="s">
        <v>101</v>
      </c>
      <c r="B3" s="69"/>
      <c r="C3" s="69"/>
      <c r="D3" s="69"/>
      <c r="E3" s="69"/>
      <c r="F3" s="69"/>
    </row>
    <row r="4" spans="1:13" ht="14.25" customHeight="1" x14ac:dyDescent="0.3">
      <c r="A4" s="70" t="s">
        <v>100</v>
      </c>
      <c r="B4" s="69"/>
      <c r="C4" s="69"/>
      <c r="D4" s="69"/>
      <c r="E4" s="69"/>
      <c r="F4" s="69"/>
    </row>
    <row r="5" spans="1:13" ht="14.25" customHeight="1" x14ac:dyDescent="0.3"/>
    <row r="6" spans="1:13" ht="14.25" customHeight="1" x14ac:dyDescent="0.3">
      <c r="A6" s="63"/>
      <c r="B6" s="62" t="s">
        <v>21</v>
      </c>
      <c r="C6" s="62" t="s">
        <v>22</v>
      </c>
      <c r="D6" s="62" t="s">
        <v>23</v>
      </c>
      <c r="E6" s="62" t="s">
        <v>24</v>
      </c>
      <c r="F6" s="62" t="s">
        <v>25</v>
      </c>
    </row>
    <row r="7" spans="1:13" ht="14.25" customHeight="1" x14ac:dyDescent="0.3">
      <c r="A7" s="55" t="s">
        <v>99</v>
      </c>
      <c r="B7" s="59"/>
      <c r="C7" s="59"/>
      <c r="D7" s="59"/>
      <c r="E7" s="59"/>
      <c r="F7" s="59"/>
    </row>
    <row r="8" spans="1:13" ht="14.25" customHeight="1" x14ac:dyDescent="0.3">
      <c r="A8" s="55" t="s">
        <v>98</v>
      </c>
      <c r="B8" s="59">
        <v>20653703.400000006</v>
      </c>
      <c r="C8" s="59">
        <v>23502468.914285708</v>
      </c>
      <c r="D8" s="59">
        <v>24354319.349999998</v>
      </c>
      <c r="E8" s="59">
        <v>29479886.650000002</v>
      </c>
      <c r="F8" s="59">
        <v>20082670.014285713</v>
      </c>
      <c r="I8" s="61"/>
      <c r="J8" s="61"/>
      <c r="K8" s="61"/>
      <c r="L8" s="61"/>
      <c r="M8" s="61"/>
    </row>
    <row r="9" spans="1:13" ht="14.25" customHeight="1" x14ac:dyDescent="0.3">
      <c r="A9" s="55" t="s">
        <v>97</v>
      </c>
      <c r="B9" s="59">
        <v>8261481.3600000013</v>
      </c>
      <c r="C9" s="59">
        <v>9400987.5657142866</v>
      </c>
      <c r="D9" s="59">
        <v>9741727.7400000021</v>
      </c>
      <c r="E9" s="59">
        <v>11791954.66</v>
      </c>
      <c r="F9" s="59">
        <v>8033068.005714288</v>
      </c>
      <c r="I9" s="61"/>
      <c r="J9" s="61"/>
      <c r="K9" s="61"/>
      <c r="L9" s="61"/>
      <c r="M9" s="61"/>
    </row>
    <row r="10" spans="1:13" ht="14.25" customHeight="1" x14ac:dyDescent="0.3">
      <c r="A10" s="55"/>
      <c r="B10" s="59"/>
      <c r="C10" s="59"/>
      <c r="D10" s="59"/>
      <c r="E10" s="59"/>
      <c r="F10" s="59"/>
    </row>
    <row r="11" spans="1:13" ht="14.25" customHeight="1" x14ac:dyDescent="0.3">
      <c r="A11" s="55" t="s">
        <v>26</v>
      </c>
      <c r="B11" s="58">
        <f>SUM(B8:B9)</f>
        <v>28915184.760000005</v>
      </c>
      <c r="C11" s="58">
        <f>SUM(C8:C9)</f>
        <v>32903456.479999997</v>
      </c>
      <c r="D11" s="58">
        <f>SUM(D8:D9)</f>
        <v>34096047.090000004</v>
      </c>
      <c r="E11" s="58">
        <f>SUM(E8:E9)</f>
        <v>41271841.310000002</v>
      </c>
      <c r="F11" s="58">
        <f>SUM(F8:F9)</f>
        <v>28115738.020000003</v>
      </c>
      <c r="G11" s="60"/>
    </row>
    <row r="12" spans="1:13" ht="14.25" customHeight="1" x14ac:dyDescent="0.3">
      <c r="A12" s="55" t="s">
        <v>96</v>
      </c>
      <c r="B12" s="54"/>
      <c r="C12" s="54"/>
      <c r="D12" s="54"/>
      <c r="E12" s="54"/>
      <c r="F12" s="54"/>
    </row>
    <row r="13" spans="1:13" ht="14.25" customHeight="1" x14ac:dyDescent="0.3">
      <c r="A13" s="55" t="s">
        <v>96</v>
      </c>
      <c r="B13" s="59">
        <f>24192717.18</f>
        <v>24192717.18</v>
      </c>
      <c r="C13" s="59">
        <f>27354197.71</f>
        <v>27354197.710000001</v>
      </c>
      <c r="D13" s="59">
        <f>28216238.79</f>
        <v>28216238.789999999</v>
      </c>
      <c r="E13" s="59">
        <f>34490694.57</f>
        <v>34490694.57</v>
      </c>
      <c r="F13" s="59">
        <f>23215187.13</f>
        <v>23215187.129999999</v>
      </c>
    </row>
    <row r="14" spans="1:13" ht="14.25" customHeight="1" x14ac:dyDescent="0.3">
      <c r="A14" s="55" t="s">
        <v>95</v>
      </c>
      <c r="B14" s="58">
        <f>((B12)+(B13))</f>
        <v>24192717.18</v>
      </c>
      <c r="C14" s="58">
        <f>((C12)+(C13))</f>
        <v>27354197.710000001</v>
      </c>
      <c r="D14" s="58">
        <f>((D12)+(D13))</f>
        <v>28216238.789999999</v>
      </c>
      <c r="E14" s="58">
        <f>((E12)+(E13))</f>
        <v>34490694.57</v>
      </c>
      <c r="F14" s="58">
        <f>((F12)+(F13))</f>
        <v>23215187.129999999</v>
      </c>
    </row>
    <row r="15" spans="1:13" ht="14.25" customHeight="1" x14ac:dyDescent="0.3">
      <c r="A15" s="55" t="s">
        <v>27</v>
      </c>
      <c r="B15" s="58">
        <f>B14</f>
        <v>24192717.18</v>
      </c>
      <c r="C15" s="58">
        <f>C14</f>
        <v>27354197.710000001</v>
      </c>
      <c r="D15" s="58">
        <f>D14</f>
        <v>28216238.789999999</v>
      </c>
      <c r="E15" s="58">
        <f>E14</f>
        <v>34490694.57</v>
      </c>
      <c r="F15" s="58">
        <f>F14</f>
        <v>23215187.129999999</v>
      </c>
    </row>
    <row r="16" spans="1:13" ht="14.25" customHeight="1" x14ac:dyDescent="0.3">
      <c r="A16" s="55" t="s">
        <v>28</v>
      </c>
      <c r="B16" s="58">
        <f>B11-B15</f>
        <v>4722467.5800000057</v>
      </c>
      <c r="C16" s="58">
        <f>C11-C15</f>
        <v>5549258.7699999958</v>
      </c>
      <c r="D16" s="58">
        <f>D11-D15</f>
        <v>5879808.3000000045</v>
      </c>
      <c r="E16" s="58">
        <f>E11-E15</f>
        <v>6781146.7400000021</v>
      </c>
      <c r="F16" s="58">
        <f>F11-F15</f>
        <v>4900550.8900000043</v>
      </c>
    </row>
    <row r="17" spans="1:7" ht="14.25" customHeight="1" x14ac:dyDescent="0.3">
      <c r="A17" s="55" t="s">
        <v>49</v>
      </c>
      <c r="B17" s="54"/>
      <c r="C17" s="54"/>
      <c r="D17" s="54"/>
      <c r="E17" s="54"/>
      <c r="F17" s="54"/>
    </row>
    <row r="18" spans="1:7" ht="14.25" customHeight="1" x14ac:dyDescent="0.3">
      <c r="A18" s="55" t="s">
        <v>94</v>
      </c>
      <c r="B18" s="59">
        <f>4521</f>
        <v>4521</v>
      </c>
      <c r="C18" s="59">
        <f>4167</f>
        <v>4167</v>
      </c>
      <c r="D18" s="59">
        <f>6291</f>
        <v>6291</v>
      </c>
      <c r="E18" s="59">
        <f>3639.37</f>
        <v>3639.37</v>
      </c>
      <c r="F18" s="59">
        <v>5220</v>
      </c>
    </row>
    <row r="19" spans="1:7" ht="14.25" customHeight="1" x14ac:dyDescent="0.3">
      <c r="A19" s="55" t="s">
        <v>93</v>
      </c>
      <c r="B19" s="59">
        <v>289151.84760000004</v>
      </c>
      <c r="C19" s="59">
        <v>329034.56479999999</v>
      </c>
      <c r="D19" s="59">
        <v>340960.47090000001</v>
      </c>
      <c r="E19" s="59">
        <v>412718.41310000001</v>
      </c>
      <c r="F19" s="59">
        <v>281157.38020000001</v>
      </c>
    </row>
    <row r="20" spans="1:7" ht="14.25" customHeight="1" x14ac:dyDescent="0.3">
      <c r="A20" s="55" t="s">
        <v>92</v>
      </c>
      <c r="B20" s="54">
        <v>12454</v>
      </c>
      <c r="C20" s="54">
        <v>15453</v>
      </c>
      <c r="D20" s="59">
        <f>11785.48</f>
        <v>11785.48</v>
      </c>
      <c r="E20" s="59">
        <v>10453</v>
      </c>
      <c r="F20" s="59">
        <f>115174.08</f>
        <v>115174.08</v>
      </c>
    </row>
    <row r="21" spans="1:7" ht="14.25" customHeight="1" x14ac:dyDescent="0.3">
      <c r="A21" s="55" t="s">
        <v>91</v>
      </c>
      <c r="B21" s="59">
        <f>12100</f>
        <v>12100</v>
      </c>
      <c r="C21" s="54">
        <v>0</v>
      </c>
      <c r="D21" s="59">
        <f>5950</f>
        <v>5950</v>
      </c>
      <c r="E21" s="59">
        <f>15105</f>
        <v>15105</v>
      </c>
      <c r="F21" s="59">
        <f>15000</f>
        <v>15000</v>
      </c>
    </row>
    <row r="22" spans="1:7" ht="14.25" customHeight="1" x14ac:dyDescent="0.3">
      <c r="A22" s="55" t="s">
        <v>90</v>
      </c>
      <c r="B22" s="59">
        <f>27226.71</f>
        <v>27226.71</v>
      </c>
      <c r="C22" s="59">
        <f>36270.07</f>
        <v>36270.07</v>
      </c>
      <c r="D22" s="59">
        <f>32986.49</f>
        <v>32986.49</v>
      </c>
      <c r="E22" s="59">
        <f>36729.82</f>
        <v>36729.82</v>
      </c>
      <c r="F22" s="59">
        <f>50328.79</f>
        <v>50328.79</v>
      </c>
    </row>
    <row r="23" spans="1:7" ht="14.25" customHeight="1" x14ac:dyDescent="0.3">
      <c r="A23" s="55" t="s">
        <v>49</v>
      </c>
      <c r="B23" s="60">
        <f>SUM(B18:B22)</f>
        <v>345453.55760000006</v>
      </c>
      <c r="C23" s="60">
        <f>SUM(C18:C22)</f>
        <v>384924.6348</v>
      </c>
      <c r="D23" s="60">
        <f>SUM(D18:D22)</f>
        <v>397973.44089999999</v>
      </c>
      <c r="E23" s="60">
        <f>SUM(E18:E22)</f>
        <v>478645.60310000001</v>
      </c>
      <c r="F23" s="60">
        <f>SUM(F18:F22)</f>
        <v>466880.25020000001</v>
      </c>
    </row>
    <row r="24" spans="1:7" ht="14.25" customHeight="1" x14ac:dyDescent="0.3">
      <c r="A24" s="55" t="s">
        <v>89</v>
      </c>
      <c r="B24" s="59"/>
      <c r="C24" s="59"/>
      <c r="D24" s="54"/>
      <c r="E24" s="54"/>
      <c r="F24" s="54"/>
    </row>
    <row r="25" spans="1:7" ht="14.25" customHeight="1" x14ac:dyDescent="0.3">
      <c r="A25" s="55" t="s">
        <v>88</v>
      </c>
      <c r="B25" s="59">
        <v>120000</v>
      </c>
      <c r="C25" s="59">
        <v>120000</v>
      </c>
      <c r="D25" s="59">
        <v>120000</v>
      </c>
      <c r="E25" s="59">
        <v>120000</v>
      </c>
      <c r="F25" s="59">
        <v>120000</v>
      </c>
    </row>
    <row r="26" spans="1:7" ht="14.25" customHeight="1" x14ac:dyDescent="0.3">
      <c r="A26" s="55" t="s">
        <v>87</v>
      </c>
      <c r="B26" s="59">
        <v>300000</v>
      </c>
      <c r="C26" s="59">
        <v>300000</v>
      </c>
      <c r="D26" s="59">
        <v>300000</v>
      </c>
      <c r="E26" s="59">
        <v>300000</v>
      </c>
      <c r="F26" s="59">
        <v>600000</v>
      </c>
      <c r="G26" s="35" t="s">
        <v>86</v>
      </c>
    </row>
    <row r="27" spans="1:7" ht="14.25" customHeight="1" x14ac:dyDescent="0.3">
      <c r="A27" s="55" t="s">
        <v>85</v>
      </c>
      <c r="B27" s="59">
        <v>70000</v>
      </c>
      <c r="C27" s="59">
        <v>70000</v>
      </c>
      <c r="D27" s="59">
        <v>70000</v>
      </c>
      <c r="E27" s="59">
        <v>70000</v>
      </c>
      <c r="F27" s="59">
        <v>70000</v>
      </c>
      <c r="G27" s="56"/>
    </row>
    <row r="28" spans="1:7" ht="14.25" customHeight="1" x14ac:dyDescent="0.3">
      <c r="A28" s="55" t="s">
        <v>84</v>
      </c>
      <c r="B28" s="59">
        <f>15517.71</f>
        <v>15517.71</v>
      </c>
      <c r="C28" s="59">
        <f>15939.65</f>
        <v>15939.65</v>
      </c>
      <c r="D28" s="59">
        <f>17572</f>
        <v>17572</v>
      </c>
      <c r="E28" s="59">
        <f>19774.81</f>
        <v>19774.810000000001</v>
      </c>
      <c r="F28" s="59">
        <v>15535.85</v>
      </c>
    </row>
    <row r="29" spans="1:7" ht="14.25" customHeight="1" x14ac:dyDescent="0.3">
      <c r="A29" s="55" t="s">
        <v>83</v>
      </c>
      <c r="B29" s="59">
        <f>7225.08</f>
        <v>7225.08</v>
      </c>
      <c r="C29" s="59">
        <f>38056.4</f>
        <v>38056.400000000001</v>
      </c>
      <c r="D29" s="59">
        <f>46078.79</f>
        <v>46078.79</v>
      </c>
      <c r="E29" s="59">
        <f>44408.88</f>
        <v>44408.88</v>
      </c>
      <c r="F29" s="59">
        <f>48701.35</f>
        <v>48701.35</v>
      </c>
    </row>
    <row r="30" spans="1:7" ht="14.25" customHeight="1" x14ac:dyDescent="0.3">
      <c r="A30" s="55" t="s">
        <v>82</v>
      </c>
      <c r="B30" s="58">
        <f>((((((((B24)+(B25))+(B26))+(B27))++(B28))+(B29))))</f>
        <v>512742.79000000004</v>
      </c>
      <c r="C30" s="58">
        <f>((((((((C24)+(C25))+(C26))+(C27))++(C28))+(C29))))</f>
        <v>543996.05000000005</v>
      </c>
      <c r="D30" s="58">
        <f>((((((((D24)+(D25))+(D26))+(D27))++(D28))+(D29))))</f>
        <v>553650.79</v>
      </c>
      <c r="E30" s="58">
        <f>((((((((E24)+(E25))+(E26))+(E27))++(E28))+(E29))))</f>
        <v>554183.68999999994</v>
      </c>
      <c r="F30" s="58">
        <f>((((((((F24)+(F25))+(F26))+(F27))++(F28))+(F29))))</f>
        <v>854237.2</v>
      </c>
    </row>
    <row r="31" spans="1:7" ht="14.25" customHeight="1" x14ac:dyDescent="0.3">
      <c r="A31" s="55" t="s">
        <v>81</v>
      </c>
      <c r="B31" s="59">
        <f>45000</f>
        <v>45000</v>
      </c>
      <c r="C31" s="59">
        <f>39498</f>
        <v>39498</v>
      </c>
      <c r="D31" s="59">
        <f>37134</f>
        <v>37134</v>
      </c>
      <c r="E31" s="59">
        <f>37127</f>
        <v>37127</v>
      </c>
      <c r="F31" s="59">
        <f>21788</f>
        <v>21788</v>
      </c>
    </row>
    <row r="32" spans="1:7" ht="14.25" customHeight="1" x14ac:dyDescent="0.3">
      <c r="A32" s="55" t="s">
        <v>80</v>
      </c>
      <c r="B32" s="59">
        <v>15786.109999999999</v>
      </c>
      <c r="C32" s="59">
        <v>12035.42</v>
      </c>
      <c r="D32" s="59">
        <v>8316.93</v>
      </c>
      <c r="E32" s="59">
        <v>10888</v>
      </c>
      <c r="F32" s="59">
        <v>9039.52</v>
      </c>
    </row>
    <row r="33" spans="1:9" ht="14.25" customHeight="1" x14ac:dyDescent="0.3">
      <c r="A33" s="55" t="s">
        <v>79</v>
      </c>
      <c r="B33" s="59">
        <v>14811.240000000002</v>
      </c>
      <c r="C33" s="59">
        <v>44742.12</v>
      </c>
      <c r="D33" s="59">
        <v>24235.9</v>
      </c>
      <c r="E33" s="59">
        <v>18740.560000000001</v>
      </c>
      <c r="F33" s="59">
        <v>19042.990000000002</v>
      </c>
    </row>
    <row r="34" spans="1:9" ht="14.25" customHeight="1" x14ac:dyDescent="0.3">
      <c r="A34" s="55"/>
      <c r="B34" s="60">
        <f>SUM(B31:B33)</f>
        <v>75597.350000000006</v>
      </c>
      <c r="C34" s="60">
        <f>SUM(C31:C33)</f>
        <v>96275.540000000008</v>
      </c>
      <c r="D34" s="60">
        <f>SUM(D31:D33)</f>
        <v>69686.83</v>
      </c>
      <c r="E34" s="60">
        <f>SUM(E31:E33)</f>
        <v>66755.56</v>
      </c>
      <c r="F34" s="60">
        <f>SUM(F31:F33)</f>
        <v>49870.51</v>
      </c>
      <c r="I34" s="35" t="s">
        <v>78</v>
      </c>
    </row>
    <row r="35" spans="1:9" ht="14.25" customHeight="1" x14ac:dyDescent="0.3">
      <c r="A35" s="55" t="s">
        <v>77</v>
      </c>
      <c r="B35" s="59"/>
      <c r="C35" s="59"/>
      <c r="D35" s="59"/>
      <c r="E35" s="59"/>
      <c r="F35" s="59"/>
    </row>
    <row r="36" spans="1:9" ht="14.25" customHeight="1" x14ac:dyDescent="0.3">
      <c r="A36" s="55" t="s">
        <v>76</v>
      </c>
      <c r="B36" s="59">
        <f>54804.2</f>
        <v>54804.2</v>
      </c>
      <c r="C36" s="59">
        <f>62882.69</f>
        <v>62882.69</v>
      </c>
      <c r="D36" s="59">
        <f>64287.54</f>
        <v>64287.54</v>
      </c>
      <c r="E36" s="59">
        <f>77439.78</f>
        <v>77439.78</v>
      </c>
      <c r="F36" s="59">
        <f>71421.04</f>
        <v>71421.039999999994</v>
      </c>
    </row>
    <row r="37" spans="1:9" ht="14.25" customHeight="1" x14ac:dyDescent="0.3">
      <c r="A37" s="55" t="s">
        <v>75</v>
      </c>
      <c r="B37" s="59">
        <f>1214486.62</f>
        <v>1214486.6200000001</v>
      </c>
      <c r="C37" s="59">
        <f>1220380.91</f>
        <v>1220380.9099999999</v>
      </c>
      <c r="D37" s="59">
        <f>1201376.16</f>
        <v>1201376.1599999999</v>
      </c>
      <c r="E37" s="59">
        <f>1131201.34</f>
        <v>1131201.3400000001</v>
      </c>
      <c r="F37" s="59">
        <f>1131215.31</f>
        <v>1131215.31</v>
      </c>
    </row>
    <row r="38" spans="1:9" ht="14.25" customHeight="1" x14ac:dyDescent="0.3">
      <c r="A38" s="55" t="s">
        <v>74</v>
      </c>
      <c r="B38" s="59">
        <f>159162.33</f>
        <v>159162.32999999999</v>
      </c>
      <c r="C38" s="59">
        <f>185632.55</f>
        <v>185632.55</v>
      </c>
      <c r="D38" s="59">
        <f>250751.36</f>
        <v>250751.35999999999</v>
      </c>
      <c r="E38" s="59">
        <f>232500.27</f>
        <v>232500.27</v>
      </c>
      <c r="F38" s="59">
        <f>238215.94</f>
        <v>238215.94</v>
      </c>
      <c r="I38" s="34" t="str">
        <f>_xlfn.CONCAT(A31,I34,A32,I34,A33)</f>
        <v>Business Insurance&amp;IT Expense&amp;Office Expenses</v>
      </c>
    </row>
    <row r="39" spans="1:9" ht="14.25" customHeight="1" x14ac:dyDescent="0.3">
      <c r="A39" s="55" t="s">
        <v>73</v>
      </c>
      <c r="B39" s="59">
        <f>381945.4</f>
        <v>381945.4</v>
      </c>
      <c r="C39" s="59">
        <f>432437.74</f>
        <v>432437.74</v>
      </c>
      <c r="D39" s="59">
        <f>509404.67</f>
        <v>509404.67</v>
      </c>
      <c r="E39" s="59">
        <f>514831.54</f>
        <v>514831.54</v>
      </c>
      <c r="F39" s="59">
        <f>512090.38</f>
        <v>512090.38</v>
      </c>
    </row>
    <row r="40" spans="1:9" ht="14.25" customHeight="1" x14ac:dyDescent="0.3">
      <c r="A40" s="55" t="s">
        <v>72</v>
      </c>
      <c r="B40" s="59">
        <f>28518.24</f>
        <v>28518.240000000002</v>
      </c>
      <c r="C40" s="59">
        <f>32823.86</f>
        <v>32823.86</v>
      </c>
      <c r="D40" s="59">
        <f>34228.66</f>
        <v>34228.660000000003</v>
      </c>
      <c r="E40" s="59">
        <f>37328.09</f>
        <v>37328.089999999997</v>
      </c>
      <c r="F40" s="59">
        <f>38387.21</f>
        <v>38387.21</v>
      </c>
    </row>
    <row r="41" spans="1:9" ht="14.25" customHeight="1" x14ac:dyDescent="0.3">
      <c r="A41" s="55" t="s">
        <v>71</v>
      </c>
      <c r="B41" s="59">
        <v>155923</v>
      </c>
      <c r="C41" s="59">
        <f>146913.18</f>
        <v>146913.18</v>
      </c>
      <c r="D41" s="59">
        <f>152019.08</f>
        <v>152019.07999999999</v>
      </c>
      <c r="E41" s="59">
        <f>150207.92</f>
        <v>150207.92000000001</v>
      </c>
      <c r="F41" s="59">
        <v>151244</v>
      </c>
    </row>
    <row r="42" spans="1:9" ht="14.25" customHeight="1" x14ac:dyDescent="0.3">
      <c r="A42" s="55" t="s">
        <v>52</v>
      </c>
      <c r="B42" s="58">
        <f>SUM(B36:B41)</f>
        <v>1994839.7900000003</v>
      </c>
      <c r="C42" s="58">
        <f>SUM(C36:C41)</f>
        <v>2081070.93</v>
      </c>
      <c r="D42" s="58">
        <f>SUM(D36:D41)</f>
        <v>2212067.4699999997</v>
      </c>
      <c r="E42" s="58">
        <f>SUM(E36:E41)</f>
        <v>2143508.9400000004</v>
      </c>
      <c r="F42" s="58">
        <f>SUM(F36:F41)</f>
        <v>2142573.88</v>
      </c>
    </row>
    <row r="43" spans="1:9" ht="14.25" customHeight="1" x14ac:dyDescent="0.3">
      <c r="A43" s="55" t="s">
        <v>70</v>
      </c>
      <c r="B43" s="54"/>
      <c r="C43" s="54"/>
      <c r="D43" s="54"/>
      <c r="E43" s="54"/>
      <c r="F43" s="54"/>
    </row>
    <row r="44" spans="1:9" ht="14.25" customHeight="1" x14ac:dyDescent="0.3">
      <c r="A44" s="55" t="s">
        <v>69</v>
      </c>
      <c r="B44" s="59">
        <f>25099.96</f>
        <v>25099.96</v>
      </c>
      <c r="C44" s="59">
        <f>84384.43</f>
        <v>84384.43</v>
      </c>
      <c r="D44" s="59">
        <f>39205.27</f>
        <v>39205.269999999997</v>
      </c>
      <c r="E44" s="59">
        <f>59892.69</f>
        <v>59892.69</v>
      </c>
      <c r="F44" s="59">
        <v>51231</v>
      </c>
    </row>
    <row r="45" spans="1:9" ht="14.25" customHeight="1" x14ac:dyDescent="0.3">
      <c r="A45" s="55" t="s">
        <v>68</v>
      </c>
      <c r="B45" s="59">
        <f>49800</f>
        <v>49800</v>
      </c>
      <c r="C45" s="59">
        <f>48768.5</f>
        <v>48768.5</v>
      </c>
      <c r="D45" s="59">
        <f>51098.64</f>
        <v>51098.64</v>
      </c>
      <c r="E45" s="59">
        <f>49707.31</f>
        <v>49707.31</v>
      </c>
      <c r="F45" s="59">
        <v>50213</v>
      </c>
    </row>
    <row r="46" spans="1:9" ht="14.25" customHeight="1" x14ac:dyDescent="0.3">
      <c r="A46" s="55" t="s">
        <v>67</v>
      </c>
      <c r="B46" s="59">
        <f>1618.69</f>
        <v>1618.69</v>
      </c>
      <c r="C46" s="59">
        <f>1450.34</f>
        <v>1450.34</v>
      </c>
      <c r="D46" s="59">
        <f>1657.3</f>
        <v>1657.3</v>
      </c>
      <c r="E46" s="59">
        <f>1657.3</f>
        <v>1657.3</v>
      </c>
      <c r="F46" s="59">
        <f>1657.3</f>
        <v>1657.3</v>
      </c>
    </row>
    <row r="47" spans="1:9" ht="14.25" customHeight="1" x14ac:dyDescent="0.3">
      <c r="A47" s="55" t="s">
        <v>66</v>
      </c>
      <c r="B47" s="59">
        <f>4374.99</f>
        <v>4374.99</v>
      </c>
      <c r="C47" s="59">
        <f>4374.99</f>
        <v>4374.99</v>
      </c>
      <c r="D47" s="59">
        <f>4374.99</f>
        <v>4374.99</v>
      </c>
      <c r="E47" s="59">
        <f>4374.99</f>
        <v>4374.99</v>
      </c>
      <c r="F47" s="59">
        <f>4374.99</f>
        <v>4374.99</v>
      </c>
    </row>
    <row r="48" spans="1:9" ht="14.25" customHeight="1" x14ac:dyDescent="0.3">
      <c r="A48" s="55" t="s">
        <v>51</v>
      </c>
      <c r="B48" s="58">
        <f>SUM(B44:B47)</f>
        <v>80893.64</v>
      </c>
      <c r="C48" s="58">
        <f>SUM(C44:C47)</f>
        <v>138978.25999999998</v>
      </c>
      <c r="D48" s="58">
        <f>SUM(D44:D47)</f>
        <v>96336.200000000012</v>
      </c>
      <c r="E48" s="58">
        <f>SUM(E44:E47)</f>
        <v>115632.29000000001</v>
      </c>
      <c r="F48" s="58">
        <f>SUM(F44:F47)</f>
        <v>107476.29000000001</v>
      </c>
    </row>
    <row r="49" spans="1:8" ht="14.25" customHeight="1" x14ac:dyDescent="0.3">
      <c r="A49" s="55" t="s">
        <v>50</v>
      </c>
      <c r="B49" s="59">
        <v>113483.37999999996</v>
      </c>
      <c r="C49" s="59">
        <v>118296.45</v>
      </c>
      <c r="D49" s="59">
        <v>102122.84000000007</v>
      </c>
      <c r="E49" s="59">
        <v>100484.20000000001</v>
      </c>
      <c r="F49" s="59">
        <v>227390.48000000007</v>
      </c>
    </row>
    <row r="50" spans="1:8" ht="14.25" customHeight="1" x14ac:dyDescent="0.3">
      <c r="A50" s="55" t="s">
        <v>29</v>
      </c>
      <c r="B50" s="58">
        <f>SUM(B18:B22,B30,B31:B33,B42,B48,B49)</f>
        <v>3123010.5076000006</v>
      </c>
      <c r="C50" s="58">
        <f>SUM(C18:C22,C30,C31:C33,C42,C48,C49)</f>
        <v>3363541.8648000001</v>
      </c>
      <c r="D50" s="58">
        <f>SUM(D18:D22,D30,D31:D33,D42,D48,D49)</f>
        <v>3431837.5708999997</v>
      </c>
      <c r="E50" s="58">
        <f>SUM(E18:E22,E30,E31:E33,E42,E48,E49)</f>
        <v>3459210.2831000006</v>
      </c>
      <c r="F50" s="58">
        <f>SUM(F18:F22,F30,F31:F33,F42,F48,F49)</f>
        <v>3848428.6101999995</v>
      </c>
      <c r="G50" s="56"/>
      <c r="H50" s="53"/>
    </row>
    <row r="51" spans="1:8" ht="14.25" customHeight="1" x14ac:dyDescent="0.3">
      <c r="A51" s="55" t="s">
        <v>30</v>
      </c>
      <c r="B51" s="58">
        <f>(B16)-(B50)</f>
        <v>1599457.0724000051</v>
      </c>
      <c r="C51" s="58">
        <f>(C16)-(C50)</f>
        <v>2185716.9051999957</v>
      </c>
      <c r="D51" s="58">
        <f>(D16)-(D50)</f>
        <v>2447970.7291000048</v>
      </c>
      <c r="E51" s="58">
        <f>(E16)-(E50)</f>
        <v>3321936.4569000015</v>
      </c>
      <c r="F51" s="58">
        <f>(F16)-(F50)</f>
        <v>1052122.2798000048</v>
      </c>
      <c r="G51" s="53"/>
    </row>
    <row r="52" spans="1:8" ht="14.25" customHeight="1" x14ac:dyDescent="0.3">
      <c r="A52" s="55" t="s">
        <v>65</v>
      </c>
      <c r="B52" s="54"/>
      <c r="C52" s="54"/>
      <c r="D52" s="54"/>
      <c r="E52" s="54"/>
      <c r="F52" s="54"/>
    </row>
    <row r="53" spans="1:8" ht="14.25" customHeight="1" x14ac:dyDescent="0.3">
      <c r="A53" s="55" t="s">
        <v>64</v>
      </c>
      <c r="B53" s="59">
        <v>85366.37000000001</v>
      </c>
      <c r="C53" s="59">
        <v>85366.37000000001</v>
      </c>
      <c r="D53" s="59">
        <v>85366.37000000001</v>
      </c>
      <c r="E53" s="59">
        <v>85366.37000000001</v>
      </c>
      <c r="F53" s="59">
        <v>85366.37000000001</v>
      </c>
    </row>
    <row r="54" spans="1:8" ht="14.25" customHeight="1" x14ac:dyDescent="0.3">
      <c r="A54" s="55" t="s">
        <v>63</v>
      </c>
      <c r="B54" s="59">
        <f>305833.32</f>
        <v>305833.32</v>
      </c>
      <c r="C54" s="59">
        <f>305833.32</f>
        <v>305833.32</v>
      </c>
      <c r="D54" s="59">
        <f>305833.32</f>
        <v>305833.32</v>
      </c>
      <c r="E54" s="59">
        <f>305833.32</f>
        <v>305833.32</v>
      </c>
      <c r="F54" s="59">
        <f>305833.32</f>
        <v>305833.32</v>
      </c>
    </row>
    <row r="55" spans="1:8" ht="14.25" customHeight="1" x14ac:dyDescent="0.3">
      <c r="A55" s="55" t="s">
        <v>62</v>
      </c>
      <c r="B55" s="59">
        <f>22893.43</f>
        <v>22893.43</v>
      </c>
      <c r="C55" s="59">
        <f>10907.62</f>
        <v>10907.62</v>
      </c>
      <c r="D55" s="59">
        <f>10206.8</f>
        <v>10206.799999999999</v>
      </c>
      <c r="E55" s="59">
        <f>10745.9</f>
        <v>10745.9</v>
      </c>
      <c r="F55" s="59">
        <f>5656.14</f>
        <v>5656.14</v>
      </c>
    </row>
    <row r="56" spans="1:8" ht="14.25" customHeight="1" x14ac:dyDescent="0.3">
      <c r="A56" s="55" t="s">
        <v>32</v>
      </c>
      <c r="B56" s="58">
        <f>((((((B53)+(B54))+(B55)))))</f>
        <v>414093.12</v>
      </c>
      <c r="C56" s="58">
        <f>((((((C53)+(C54))+(C55)))))</f>
        <v>402107.31</v>
      </c>
      <c r="D56" s="58">
        <f>((((((D53)+(D54))+(D55)))))</f>
        <v>401406.49</v>
      </c>
      <c r="E56" s="58">
        <f>((((((E53)+(E54))+(E55)))))</f>
        <v>401945.59</v>
      </c>
      <c r="F56" s="58">
        <f>((((((F53)+(F54))+(F55)))))</f>
        <v>396855.83</v>
      </c>
    </row>
    <row r="57" spans="1:8" ht="14.25" customHeight="1" thickBot="1" x14ac:dyDescent="0.35">
      <c r="A57" s="55" t="s">
        <v>33</v>
      </c>
      <c r="B57" s="57">
        <f>B51-B56</f>
        <v>1185363.952400005</v>
      </c>
      <c r="C57" s="57">
        <f>C51-C56</f>
        <v>1783609.5951999957</v>
      </c>
      <c r="D57" s="57">
        <f>D51-D56</f>
        <v>2046564.2391000048</v>
      </c>
      <c r="E57" s="57">
        <f>E51-E56</f>
        <v>2919990.8669000017</v>
      </c>
      <c r="F57" s="57">
        <f>F51-F56</f>
        <v>655266.44980000472</v>
      </c>
      <c r="G57" s="56"/>
    </row>
    <row r="58" spans="1:8" ht="14.25" customHeight="1" thickTop="1" x14ac:dyDescent="0.3">
      <c r="A58" s="55"/>
      <c r="B58" s="54"/>
      <c r="C58" s="54"/>
      <c r="D58" s="54"/>
      <c r="E58" s="54"/>
      <c r="F58" s="54"/>
      <c r="G58" s="53"/>
    </row>
    <row r="59" spans="1:8" ht="14.25" customHeight="1" x14ac:dyDescent="0.3"/>
    <row r="60" spans="1:8" ht="14.25" customHeight="1" x14ac:dyDescent="0.3"/>
    <row r="61" spans="1:8" ht="14.25" customHeight="1" x14ac:dyDescent="0.3">
      <c r="A61" s="71"/>
      <c r="B61" s="69"/>
      <c r="C61" s="69"/>
      <c r="D61" s="69"/>
      <c r="E61" s="69"/>
      <c r="F61" s="69"/>
    </row>
    <row r="62" spans="1:8" ht="14.25" customHeight="1" x14ac:dyDescent="0.3"/>
    <row r="63" spans="1:8" ht="14.25" customHeight="1" x14ac:dyDescent="0.3"/>
    <row r="64" spans="1:8"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row r="1002" ht="14.25" customHeight="1" x14ac:dyDescent="0.3"/>
  </sheetData>
  <mergeCells count="5">
    <mergeCell ref="A1:F1"/>
    <mergeCell ref="A2:F2"/>
    <mergeCell ref="A3:F3"/>
    <mergeCell ref="A4:F4"/>
    <mergeCell ref="A61:F6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T&amp;E GL</vt:lpstr>
      <vt:lpstr>data</vt:lpstr>
      <vt:lpstr>expenses2</vt:lpstr>
      <vt:lpstr>expenses</vt:lpstr>
      <vt:lpstr>combo box</vt:lpstr>
      <vt:lpstr>Dashboard</vt:lpstr>
      <vt:lpstr>Sheet4</vt:lpstr>
      <vt:lpstr>profit and loss</vt:lpstr>
      <vt:lpstr>Profit and Loss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dc:creator>
  <cp:lastModifiedBy>Sandeep Reddy</cp:lastModifiedBy>
  <cp:lastPrinted>2023-09-02T20:14:10Z</cp:lastPrinted>
  <dcterms:created xsi:type="dcterms:W3CDTF">2023-04-10T23:44:51Z</dcterms:created>
  <dcterms:modified xsi:type="dcterms:W3CDTF">2023-09-03T06:56:56Z</dcterms:modified>
</cp:coreProperties>
</file>