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195" windowHeight="9975" tabRatio="320"/>
  </bookViews>
  <sheets>
    <sheet name="Ps" sheetId="1" r:id="rId1"/>
    <sheet name="H" sheetId="2" r:id="rId2"/>
    <sheet name="V" sheetId="3" r:id="rId3"/>
    <sheet name="GS" sheetId="4" r:id="rId4"/>
    <sheet name="Hoja5" sheetId="5" state="hidden" r:id="rId5"/>
  </sheets>
  <calcPr calcId="145621"/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10" i="1"/>
  <c r="AJ11" i="1"/>
  <c r="AJ3" i="1"/>
  <c r="AI4" i="1"/>
  <c r="AI5" i="1"/>
  <c r="AI6" i="1"/>
  <c r="AI7" i="1"/>
  <c r="AI8" i="1"/>
  <c r="AI9" i="1"/>
  <c r="AI10" i="1"/>
  <c r="AI11" i="1"/>
  <c r="AI3" i="1"/>
  <c r="AH4" i="1"/>
  <c r="AH5" i="1"/>
  <c r="AH6" i="1"/>
  <c r="AH7" i="1"/>
  <c r="AH8" i="1"/>
  <c r="AH9" i="1"/>
  <c r="AH10" i="1"/>
  <c r="AH11" i="1"/>
  <c r="AH3" i="1"/>
  <c r="B35" i="4"/>
  <c r="B34" i="4"/>
  <c r="B33" i="4"/>
  <c r="B32" i="4"/>
  <c r="B31" i="4"/>
  <c r="B30" i="4"/>
  <c r="B29" i="4"/>
  <c r="B28" i="4"/>
  <c r="AF4" i="1"/>
  <c r="AF5" i="1"/>
  <c r="AF6" i="1"/>
  <c r="AF7" i="1"/>
  <c r="AF8" i="1"/>
  <c r="AF9" i="1"/>
  <c r="AF10" i="1"/>
  <c r="AF11" i="1"/>
  <c r="AF3" i="1"/>
  <c r="AC4" i="1"/>
  <c r="AC5" i="1"/>
  <c r="AC6" i="1"/>
  <c r="AC7" i="1"/>
  <c r="AC8" i="1"/>
  <c r="AC9" i="1"/>
  <c r="AC10" i="1"/>
  <c r="AC11" i="1"/>
  <c r="AC3" i="1"/>
  <c r="I4" i="1" l="1"/>
  <c r="I5" i="1"/>
  <c r="I6" i="1"/>
  <c r="I7" i="1"/>
  <c r="I8" i="1"/>
  <c r="I9" i="1"/>
  <c r="I10" i="1"/>
  <c r="I3" i="1"/>
  <c r="A11" i="1"/>
  <c r="A10" i="1"/>
  <c r="A5" i="1"/>
  <c r="A6" i="1"/>
  <c r="A7" i="1"/>
  <c r="A4" i="1"/>
  <c r="A3" i="1"/>
  <c r="B2" i="5"/>
  <c r="B3" i="5"/>
  <c r="B4" i="5"/>
  <c r="B5" i="5"/>
  <c r="B1" i="5"/>
  <c r="B3" i="4"/>
  <c r="B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AE4" i="1"/>
  <c r="AE5" i="1"/>
  <c r="AE6" i="1"/>
  <c r="AE7" i="1"/>
  <c r="AE8" i="1"/>
  <c r="AE9" i="1"/>
  <c r="AE10" i="1"/>
  <c r="AE11" i="1"/>
  <c r="AD4" i="1"/>
  <c r="AD5" i="1"/>
  <c r="AD6" i="1"/>
  <c r="AD7" i="1"/>
  <c r="AD8" i="1"/>
  <c r="AD9" i="1"/>
  <c r="AD10" i="1"/>
  <c r="AD11" i="1"/>
  <c r="AE3" i="1"/>
  <c r="AD3" i="1"/>
  <c r="AB4" i="1"/>
  <c r="AB5" i="1"/>
  <c r="AB6" i="1"/>
  <c r="AB7" i="1"/>
  <c r="AB8" i="1"/>
  <c r="AB9" i="1"/>
  <c r="AB10" i="1"/>
  <c r="AB11" i="1"/>
  <c r="AA4" i="1"/>
  <c r="AG4" i="1" s="1"/>
  <c r="AA5" i="1"/>
  <c r="AA6" i="1"/>
  <c r="AA7" i="1"/>
  <c r="AA8" i="1"/>
  <c r="AG8" i="1" s="1"/>
  <c r="AA9" i="1"/>
  <c r="AA10" i="1"/>
  <c r="AA11" i="1"/>
  <c r="AB3" i="1"/>
  <c r="AA3" i="1"/>
  <c r="V4" i="1"/>
  <c r="V5" i="1"/>
  <c r="V6" i="1"/>
  <c r="V7" i="1"/>
  <c r="V8" i="1"/>
  <c r="V9" i="1"/>
  <c r="V10" i="1"/>
  <c r="V11" i="1"/>
  <c r="U4" i="1"/>
  <c r="U5" i="1"/>
  <c r="U6" i="1"/>
  <c r="U7" i="1"/>
  <c r="U8" i="1"/>
  <c r="U9" i="1"/>
  <c r="U10" i="1"/>
  <c r="U11" i="1"/>
  <c r="T4" i="1"/>
  <c r="T5" i="1"/>
  <c r="T6" i="1"/>
  <c r="T7" i="1"/>
  <c r="T8" i="1"/>
  <c r="T9" i="1"/>
  <c r="T10" i="1"/>
  <c r="T11" i="1"/>
  <c r="V3" i="1"/>
  <c r="U3" i="1"/>
  <c r="T3" i="1"/>
  <c r="S4" i="1"/>
  <c r="S5" i="1"/>
  <c r="S6" i="1"/>
  <c r="S7" i="1"/>
  <c r="S8" i="1"/>
  <c r="S9" i="1"/>
  <c r="S10" i="1"/>
  <c r="S11" i="1"/>
  <c r="S3" i="1"/>
  <c r="R4" i="1"/>
  <c r="R5" i="1"/>
  <c r="R6" i="1"/>
  <c r="R7" i="1"/>
  <c r="R8" i="1"/>
  <c r="R9" i="1"/>
  <c r="R10" i="1"/>
  <c r="R11" i="1"/>
  <c r="R3" i="1"/>
  <c r="Q4" i="1"/>
  <c r="Q5" i="1"/>
  <c r="Q6" i="1"/>
  <c r="Q7" i="1"/>
  <c r="Q8" i="1"/>
  <c r="Q9" i="1"/>
  <c r="Q10" i="1"/>
  <c r="Q11" i="1"/>
  <c r="Q3" i="1"/>
  <c r="AG10" i="1" l="1"/>
  <c r="AG6" i="1"/>
  <c r="AG9" i="1"/>
  <c r="AG5" i="1"/>
  <c r="W5" i="1"/>
  <c r="X5" i="1" s="1"/>
  <c r="W8" i="1"/>
  <c r="X8" i="1" s="1"/>
  <c r="W4" i="1"/>
  <c r="Y4" i="1" s="1"/>
  <c r="AG11" i="1"/>
  <c r="AG7" i="1"/>
  <c r="W9" i="1"/>
  <c r="Z9" i="1" s="1"/>
  <c r="W10" i="1"/>
  <c r="Y10" i="1" s="1"/>
  <c r="W7" i="1"/>
  <c r="Y7" i="1" s="1"/>
  <c r="Z8" i="1"/>
  <c r="H8" i="1" s="1"/>
  <c r="Z4" i="1"/>
  <c r="H4" i="1" s="1"/>
  <c r="W3" i="1"/>
  <c r="X3" i="1" s="1"/>
  <c r="W11" i="1"/>
  <c r="Y11" i="1" s="1"/>
  <c r="W6" i="1"/>
  <c r="Y6" i="1" s="1"/>
  <c r="X9" i="1" l="1"/>
  <c r="Y5" i="1"/>
  <c r="G6" i="1"/>
  <c r="AG3" i="1"/>
  <c r="Z5" i="1"/>
  <c r="Y3" i="1"/>
  <c r="G4" i="1"/>
  <c r="X4" i="1"/>
  <c r="F4" i="1" s="1"/>
  <c r="F8" i="1"/>
  <c r="F5" i="1"/>
  <c r="G10" i="1"/>
  <c r="G7" i="1"/>
  <c r="H9" i="1"/>
  <c r="Y8" i="1"/>
  <c r="G8" i="1" s="1"/>
  <c r="G11" i="1"/>
  <c r="Y9" i="1"/>
  <c r="Z7" i="1"/>
  <c r="X11" i="1"/>
  <c r="Z3" i="1"/>
  <c r="Z6" i="1"/>
  <c r="H6" i="1" s="1"/>
  <c r="X6" i="1"/>
  <c r="X10" i="1"/>
  <c r="F10" i="1" s="1"/>
  <c r="Z11" i="1"/>
  <c r="Z10" i="1"/>
  <c r="X7" i="1"/>
  <c r="H5" i="1" l="1"/>
  <c r="F9" i="1"/>
  <c r="F6" i="1"/>
  <c r="E6" i="1" s="1"/>
  <c r="D6" i="1" s="1"/>
  <c r="H3" i="1"/>
  <c r="F3" i="1"/>
  <c r="G5" i="1"/>
  <c r="E5" i="1" s="1"/>
  <c r="D5" i="1" s="1"/>
  <c r="G3" i="1"/>
  <c r="F7" i="1"/>
  <c r="E8" i="1"/>
  <c r="D8" i="1" s="1"/>
  <c r="H7" i="1"/>
  <c r="E4" i="1"/>
  <c r="D4" i="1" s="1"/>
  <c r="H10" i="1"/>
  <c r="E10" i="1" s="1"/>
  <c r="D10" i="1" s="1"/>
  <c r="G9" i="1"/>
  <c r="H11" i="1"/>
  <c r="F11" i="1"/>
  <c r="E9" i="1" l="1"/>
  <c r="D9" i="1" s="1"/>
  <c r="E7" i="1"/>
  <c r="D7" i="1" s="1"/>
  <c r="E3" i="1"/>
  <c r="D3" i="1" s="1"/>
  <c r="E11" i="1"/>
  <c r="D11" i="1" s="1"/>
</calcChain>
</file>

<file path=xl/sharedStrings.xml><?xml version="1.0" encoding="utf-8"?>
<sst xmlns="http://schemas.openxmlformats.org/spreadsheetml/2006/main" count="267" uniqueCount="159">
  <si>
    <t>X</t>
  </si>
  <si>
    <t>Toronto FC</t>
  </si>
  <si>
    <t>FC Dallas</t>
  </si>
  <si>
    <t>GP</t>
  </si>
  <si>
    <t>W</t>
  </si>
  <si>
    <t>D</t>
  </si>
  <si>
    <t>L</t>
  </si>
  <si>
    <t>GF</t>
  </si>
  <si>
    <t>GA</t>
  </si>
  <si>
    <t>GD</t>
  </si>
  <si>
    <t>Pts</t>
  </si>
  <si>
    <t>L.A. Galaxy</t>
  </si>
  <si>
    <t>Sporting KC</t>
  </si>
  <si>
    <t>DC United</t>
  </si>
  <si>
    <t>Columbus</t>
  </si>
  <si>
    <t>Portland</t>
  </si>
  <si>
    <t>Seattle</t>
  </si>
  <si>
    <t>New England</t>
  </si>
  <si>
    <t>Real Salt Lake</t>
  </si>
  <si>
    <t>New York RB</t>
  </si>
  <si>
    <t>Philadelphia</t>
  </si>
  <si>
    <t>Montreal Impact</t>
  </si>
  <si>
    <t>Houston</t>
  </si>
  <si>
    <t>Chicago Fire</t>
  </si>
  <si>
    <t>San Jose</t>
  </si>
  <si>
    <t>Vancouver</t>
  </si>
  <si>
    <t>Colorado</t>
  </si>
  <si>
    <t>Orlando City</t>
  </si>
  <si>
    <t>New York City</t>
  </si>
  <si>
    <t>Cuo</t>
  </si>
  <si>
    <t>LW</t>
  </si>
  <si>
    <t>LD</t>
  </si>
  <si>
    <t>LL</t>
  </si>
  <si>
    <t>RL</t>
  </si>
  <si>
    <t>VW</t>
  </si>
  <si>
    <t>VD</t>
  </si>
  <si>
    <t>VL</t>
  </si>
  <si>
    <t>RV</t>
  </si>
  <si>
    <t>TJ</t>
  </si>
  <si>
    <t>PL</t>
  </si>
  <si>
    <t>PD</t>
  </si>
  <si>
    <t>PV</t>
  </si>
  <si>
    <t>POR RESUL</t>
  </si>
  <si>
    <t>LGD1</t>
  </si>
  <si>
    <t>LGD2</t>
  </si>
  <si>
    <t>LGD</t>
  </si>
  <si>
    <t>VGD1</t>
  </si>
  <si>
    <t>VGD2</t>
  </si>
  <si>
    <t>VGD</t>
  </si>
  <si>
    <t>GS</t>
  </si>
  <si>
    <t>GSL</t>
  </si>
  <si>
    <t>GSD</t>
  </si>
  <si>
    <t>POR GS</t>
  </si>
  <si>
    <t>Match Rating</t>
  </si>
  <si>
    <t>No. of home wins</t>
  </si>
  <si>
    <t>No. of draws</t>
  </si>
  <si>
    <t>No. of away wins</t>
  </si>
  <si>
    <t>% of total matches</t>
  </si>
  <si>
    <t>% of home wins</t>
  </si>
  <si>
    <t>% of home draws</t>
  </si>
  <si>
    <t>60.00%</t>
  </si>
  <si>
    <t>25.00%</t>
  </si>
  <si>
    <t>1.30%</t>
  </si>
  <si>
    <t>36.67%</t>
  </si>
  <si>
    <t>6.67%</t>
  </si>
  <si>
    <t>1.86%</t>
  </si>
  <si>
    <t>32.56%</t>
  </si>
  <si>
    <t>34.88%</t>
  </si>
  <si>
    <t>2.16%</t>
  </si>
  <si>
    <t>34.00%</t>
  </si>
  <si>
    <t>30.00%</t>
  </si>
  <si>
    <t>2.46%</t>
  </si>
  <si>
    <t>40.35%</t>
  </si>
  <si>
    <t>35.09%</t>
  </si>
  <si>
    <t>3.71%</t>
  </si>
  <si>
    <t>43.02%</t>
  </si>
  <si>
    <t>19.77%</t>
  </si>
  <si>
    <t>4.32%</t>
  </si>
  <si>
    <t>44.00%</t>
  </si>
  <si>
    <t>27.00%</t>
  </si>
  <si>
    <t>4.58%</t>
  </si>
  <si>
    <t>48.11%</t>
  </si>
  <si>
    <t>29.25%</t>
  </si>
  <si>
    <t>5.49%</t>
  </si>
  <si>
    <t>50.39%</t>
  </si>
  <si>
    <t>27.56%</t>
  </si>
  <si>
    <t>6.35%</t>
  </si>
  <si>
    <t>51.02%</t>
  </si>
  <si>
    <t>26.53%</t>
  </si>
  <si>
    <t>6.22%</t>
  </si>
  <si>
    <t>54.17%</t>
  </si>
  <si>
    <t>18.06%</t>
  </si>
  <si>
    <t>7.08%</t>
  </si>
  <si>
    <t>48.78%</t>
  </si>
  <si>
    <t>31.10%</t>
  </si>
  <si>
    <t>8.73%</t>
  </si>
  <si>
    <t>49.01%</t>
  </si>
  <si>
    <t>24.75%</t>
  </si>
  <si>
    <t>6.13%</t>
  </si>
  <si>
    <t>54.93%</t>
  </si>
  <si>
    <t>26.76%</t>
  </si>
  <si>
    <t>5.27%</t>
  </si>
  <si>
    <t>45.08%</t>
  </si>
  <si>
    <t>25.41%</t>
  </si>
  <si>
    <t>5.44%</t>
  </si>
  <si>
    <t>42.86%</t>
  </si>
  <si>
    <t>27.78%</t>
  </si>
  <si>
    <t>4.75%</t>
  </si>
  <si>
    <t>50.00%</t>
  </si>
  <si>
    <t>32.73%</t>
  </si>
  <si>
    <t>4.10%</t>
  </si>
  <si>
    <t>52.63%</t>
  </si>
  <si>
    <t>24.21%</t>
  </si>
  <si>
    <t>56.84%</t>
  </si>
  <si>
    <t>28.42%</t>
  </si>
  <si>
    <t>51.16%</t>
  </si>
  <si>
    <t>26.74%</t>
  </si>
  <si>
    <t>62.00%</t>
  </si>
  <si>
    <t>24.00%</t>
  </si>
  <si>
    <t>1.56%</t>
  </si>
  <si>
    <t>55.56%</t>
  </si>
  <si>
    <t>1.60%</t>
  </si>
  <si>
    <t>51.35%</t>
  </si>
  <si>
    <t>29.73%</t>
  </si>
  <si>
    <t>23.33%</t>
  </si>
  <si>
    <t>0.86%</t>
  </si>
  <si>
    <t>55.00%</t>
  </si>
  <si>
    <t>20.00%</t>
  </si>
  <si>
    <t>% of away wins</t>
  </si>
  <si>
    <t>56.67%</t>
  </si>
  <si>
    <t>36.00%</t>
  </si>
  <si>
    <t>24.56%</t>
  </si>
  <si>
    <t>37.21%</t>
  </si>
  <si>
    <t>29.00%</t>
  </si>
  <si>
    <t>22.64%</t>
  </si>
  <si>
    <t>22.05%</t>
  </si>
  <si>
    <t>22.45%</t>
  </si>
  <si>
    <t>20.12%</t>
  </si>
  <si>
    <t>26.24%</t>
  </si>
  <si>
    <t>18.31%</t>
  </si>
  <si>
    <t>29.51%</t>
  </si>
  <si>
    <t>29.37%</t>
  </si>
  <si>
    <t>17.27%</t>
  </si>
  <si>
    <t>23.16%</t>
  </si>
  <si>
    <t>14.74%</t>
  </si>
  <si>
    <t>22.09%</t>
  </si>
  <si>
    <t>14.00%</t>
  </si>
  <si>
    <t>16.67%</t>
  </si>
  <si>
    <t>18.92%</t>
  </si>
  <si>
    <t>TotalGames</t>
  </si>
  <si>
    <t>MAX</t>
  </si>
  <si>
    <t>POR FINAL</t>
  </si>
  <si>
    <t>PC4</t>
  </si>
  <si>
    <t>DECISION</t>
  </si>
  <si>
    <t>PROP 1</t>
  </si>
  <si>
    <t>V</t>
  </si>
  <si>
    <t>CONF.FINAL</t>
  </si>
  <si>
    <t>C.APLICA</t>
  </si>
  <si>
    <t>FALTA RENTABILIDAD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</si>
</sst>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3" fillId="2" borderId="1" xfId="1" applyFill="1" applyBorder="1" applyAlignment="1">
      <alignment vertical="center" wrapText="1"/>
    </xf>
    <xf numFmtId="0" fontId="2" fillId="0" borderId="0" xfId="0" applyFont="1"/>
    <xf numFmtId="0" fontId="0" fillId="2" borderId="1" xfId="0" applyFill="1" applyBorder="1"/>
    <xf numFmtId="0" fontId="0" fillId="0" borderId="0" xfId="0" applyFill="1"/>
    <xf numFmtId="0" fontId="3" fillId="0" borderId="1" xfId="1" applyFill="1" applyBorder="1" applyAlignment="1">
      <alignment vertical="center" wrapText="1"/>
    </xf>
    <xf numFmtId="0" fontId="0" fillId="0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7" fillId="0" borderId="7" xfId="0" applyFont="1" applyBorder="1" applyAlignment="1">
      <alignment horizontal="right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8" fillId="0" borderId="0" xfId="0" applyFont="1" applyFill="1" applyBorder="1" applyAlignment="1">
      <alignment horizontal="center"/>
    </xf>
    <xf numFmtId="0" fontId="9" fillId="0" borderId="0" xfId="0" applyFont="1"/>
    <xf numFmtId="0" fontId="9" fillId="2" borderId="0" xfId="0" applyFont="1" applyFill="1" applyBorder="1"/>
    <xf numFmtId="14" fontId="9" fillId="2" borderId="0" xfId="0" applyNumberFormat="1" applyFont="1" applyFill="1"/>
    <xf numFmtId="20" fontId="9" fillId="2" borderId="0" xfId="0" applyNumberFormat="1" applyFont="1" applyFill="1" applyAlignment="1">
      <alignment vertical="center" wrapText="1"/>
    </xf>
    <xf numFmtId="0" fontId="9" fillId="2" borderId="0" xfId="0" applyFont="1" applyFill="1"/>
    <xf numFmtId="0" fontId="9" fillId="0" borderId="0" xfId="0" applyFont="1" applyFill="1" applyBorder="1"/>
    <xf numFmtId="14" fontId="9" fillId="0" borderId="0" xfId="0" applyNumberFormat="1" applyFont="1" applyFill="1"/>
    <xf numFmtId="20" fontId="9" fillId="0" borderId="0" xfId="0" applyNumberFormat="1" applyFont="1" applyFill="1" applyAlignment="1">
      <alignment vertical="center" wrapText="1"/>
    </xf>
    <xf numFmtId="0" fontId="9" fillId="0" borderId="0" xfId="0" applyFont="1" applyFill="1"/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/>
    </xf>
    <xf numFmtId="15" fontId="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/>
    <xf numFmtId="0" fontId="9" fillId="3" borderId="0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ddsportal.com/soccer/usa/mls/fc-dallas-portland-timbers-jTRHbDg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occerstats.com/team.asp?league=usa&amp;teamid=3" TargetMode="External"/><Relationship Id="rId13" Type="http://schemas.openxmlformats.org/officeDocument/2006/relationships/hyperlink" Target="http://www.soccerstats.com/team.asp?league=usa&amp;teamid=11" TargetMode="External"/><Relationship Id="rId18" Type="http://schemas.openxmlformats.org/officeDocument/2006/relationships/hyperlink" Target="http://www.soccerstats.com/team.asp?league=usa&amp;teamid=4" TargetMode="External"/><Relationship Id="rId3" Type="http://schemas.openxmlformats.org/officeDocument/2006/relationships/hyperlink" Target="http://www.soccerstats.com/team.asp?league=usa&amp;teamid=18" TargetMode="External"/><Relationship Id="rId7" Type="http://schemas.openxmlformats.org/officeDocument/2006/relationships/hyperlink" Target="http://www.soccerstats.com/team.asp?league=usa&amp;teamid=16" TargetMode="External"/><Relationship Id="rId12" Type="http://schemas.openxmlformats.org/officeDocument/2006/relationships/hyperlink" Target="http://www.soccerstats.com/team.asp?league=usa&amp;teamid=17" TargetMode="External"/><Relationship Id="rId17" Type="http://schemas.openxmlformats.org/officeDocument/2006/relationships/hyperlink" Target="http://www.soccerstats.com/team.asp?league=usa&amp;teamid=1" TargetMode="External"/><Relationship Id="rId2" Type="http://schemas.openxmlformats.org/officeDocument/2006/relationships/hyperlink" Target="http://www.soccerstats.com/team.asp?league=usa&amp;teamid=8" TargetMode="External"/><Relationship Id="rId16" Type="http://schemas.openxmlformats.org/officeDocument/2006/relationships/hyperlink" Target="http://www.soccerstats.com/team.asp?league=usa&amp;teamid=20" TargetMode="External"/><Relationship Id="rId20" Type="http://schemas.openxmlformats.org/officeDocument/2006/relationships/hyperlink" Target="http://www.soccerstats.com/team.asp?league=usa&amp;teamid=2" TargetMode="External"/><Relationship Id="rId1" Type="http://schemas.openxmlformats.org/officeDocument/2006/relationships/hyperlink" Target="http://www.soccerstats.com/team.asp?league=usa&amp;teamid=7" TargetMode="External"/><Relationship Id="rId6" Type="http://schemas.openxmlformats.org/officeDocument/2006/relationships/hyperlink" Target="http://www.soccerstats.com/team.asp?league=usa&amp;teamid=6" TargetMode="External"/><Relationship Id="rId11" Type="http://schemas.openxmlformats.org/officeDocument/2006/relationships/hyperlink" Target="http://www.soccerstats.com/team.asp?league=usa&amp;teamid=13" TargetMode="External"/><Relationship Id="rId5" Type="http://schemas.openxmlformats.org/officeDocument/2006/relationships/hyperlink" Target="http://www.soccerstats.com/team.asp?league=usa&amp;teamid=9" TargetMode="External"/><Relationship Id="rId15" Type="http://schemas.openxmlformats.org/officeDocument/2006/relationships/hyperlink" Target="http://www.soccerstats.com/team.asp?league=usa&amp;teamid=12" TargetMode="External"/><Relationship Id="rId10" Type="http://schemas.openxmlformats.org/officeDocument/2006/relationships/hyperlink" Target="http://www.soccerstats.com/team.asp?league=usa&amp;teamid=19" TargetMode="External"/><Relationship Id="rId19" Type="http://schemas.openxmlformats.org/officeDocument/2006/relationships/hyperlink" Target="http://www.soccerstats.com/team.asp?league=usa&amp;teamid=5" TargetMode="External"/><Relationship Id="rId4" Type="http://schemas.openxmlformats.org/officeDocument/2006/relationships/hyperlink" Target="http://www.soccerstats.com/team.asp?league=usa&amp;teamid=15" TargetMode="External"/><Relationship Id="rId9" Type="http://schemas.openxmlformats.org/officeDocument/2006/relationships/hyperlink" Target="http://www.soccerstats.com/team.asp?league=usa&amp;teamid=10" TargetMode="External"/><Relationship Id="rId14" Type="http://schemas.openxmlformats.org/officeDocument/2006/relationships/hyperlink" Target="http://www.soccerstats.com/team.asp?league=usa&amp;teamid=1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abSelected="1" workbookViewId="0">
      <selection activeCell="I14" sqref="I14"/>
    </sheetView>
  </sheetViews>
  <sheetFormatPr baseColWidth="10" defaultRowHeight="15" x14ac:dyDescent="0.25"/>
  <cols>
    <col min="3" max="3" width="8.5703125" customWidth="1"/>
    <col min="4" max="4" width="4.42578125" customWidth="1"/>
    <col min="6" max="6" width="11.85546875" bestFit="1" customWidth="1"/>
    <col min="9" max="9" width="16.140625" customWidth="1"/>
    <col min="10" max="10" width="11.5703125" customWidth="1"/>
    <col min="11" max="11" width="7" customWidth="1"/>
    <col min="12" max="12" width="16.42578125" bestFit="1" customWidth="1"/>
    <col min="13" max="13" width="13.140625" bestFit="1" customWidth="1"/>
    <col min="14" max="14" width="5.85546875" customWidth="1"/>
    <col min="15" max="15" width="5" customWidth="1"/>
    <col min="16" max="16" width="5.28515625" customWidth="1"/>
    <col min="17" max="17" width="4.42578125" customWidth="1"/>
    <col min="18" max="18" width="3.85546875" customWidth="1"/>
    <col min="19" max="19" width="3.7109375" customWidth="1"/>
    <col min="20" max="20" width="5.42578125" customWidth="1"/>
    <col min="21" max="21" width="5" customWidth="1"/>
    <col min="22" max="22" width="4" customWidth="1"/>
    <col min="23" max="23" width="6.28515625" customWidth="1"/>
    <col min="24" max="24" width="5.5703125" customWidth="1"/>
    <col min="25" max="25" width="7" customWidth="1"/>
    <col min="26" max="26" width="6.140625" customWidth="1"/>
    <col min="27" max="27" width="5.7109375" customWidth="1"/>
    <col min="28" max="28" width="6.140625" customWidth="1"/>
    <col min="29" max="29" width="5.42578125" customWidth="1"/>
    <col min="30" max="30" width="7.140625" customWidth="1"/>
    <col min="31" max="31" width="7.42578125" customWidth="1"/>
    <col min="32" max="32" width="7.5703125" customWidth="1"/>
    <col min="33" max="33" width="4.85546875" customWidth="1"/>
    <col min="34" max="34" width="7" customWidth="1"/>
    <col min="35" max="36" width="6.85546875" customWidth="1"/>
  </cols>
  <sheetData>
    <row r="1" spans="1:36" x14ac:dyDescent="0.25">
      <c r="F1" s="35" t="s">
        <v>151</v>
      </c>
      <c r="G1" s="35"/>
      <c r="H1" s="35"/>
      <c r="I1" s="21"/>
      <c r="N1" s="34" t="s">
        <v>29</v>
      </c>
      <c r="O1" s="34"/>
      <c r="P1" s="34"/>
      <c r="Q1" s="37" t="s">
        <v>33</v>
      </c>
      <c r="R1" s="37"/>
      <c r="S1" s="37"/>
      <c r="T1" s="34" t="s">
        <v>37</v>
      </c>
      <c r="U1" s="34"/>
      <c r="V1" s="34"/>
      <c r="X1" s="34" t="s">
        <v>42</v>
      </c>
      <c r="Y1" s="34"/>
      <c r="Z1" s="34"/>
      <c r="AA1" s="41" t="s">
        <v>45</v>
      </c>
      <c r="AB1" s="37"/>
      <c r="AC1" s="42"/>
      <c r="AD1" s="38" t="s">
        <v>48</v>
      </c>
      <c r="AE1" s="39"/>
      <c r="AF1" s="40"/>
      <c r="AH1" s="34" t="s">
        <v>52</v>
      </c>
      <c r="AI1" s="34"/>
      <c r="AJ1" s="34"/>
    </row>
    <row r="2" spans="1:36" ht="15" customHeight="1" x14ac:dyDescent="0.25">
      <c r="A2" s="9" t="s">
        <v>157</v>
      </c>
      <c r="B2" s="19" t="s">
        <v>156</v>
      </c>
      <c r="C2" s="19" t="s">
        <v>154</v>
      </c>
      <c r="D2" s="21" t="s">
        <v>152</v>
      </c>
      <c r="E2" s="21" t="s">
        <v>150</v>
      </c>
      <c r="F2" s="20" t="s">
        <v>39</v>
      </c>
      <c r="G2" s="20" t="s">
        <v>40</v>
      </c>
      <c r="H2" s="20" t="s">
        <v>41</v>
      </c>
      <c r="I2" s="24" t="s">
        <v>153</v>
      </c>
      <c r="J2" s="25"/>
      <c r="K2" s="36"/>
      <c r="L2" s="36"/>
      <c r="M2" s="36"/>
      <c r="N2" s="14">
        <v>1</v>
      </c>
      <c r="O2" s="14" t="s">
        <v>0</v>
      </c>
      <c r="P2" s="14">
        <v>2</v>
      </c>
      <c r="Q2" s="9" t="s">
        <v>30</v>
      </c>
      <c r="R2" s="9" t="s">
        <v>31</v>
      </c>
      <c r="S2" s="2" t="s">
        <v>32</v>
      </c>
      <c r="T2" s="14" t="s">
        <v>34</v>
      </c>
      <c r="U2" s="14" t="s">
        <v>35</v>
      </c>
      <c r="V2" s="14" t="s">
        <v>36</v>
      </c>
      <c r="W2" s="2" t="s">
        <v>38</v>
      </c>
      <c r="X2" s="14" t="s">
        <v>39</v>
      </c>
      <c r="Y2" s="14" t="s">
        <v>40</v>
      </c>
      <c r="Z2" s="14" t="s">
        <v>41</v>
      </c>
      <c r="AA2" s="15" t="s">
        <v>43</v>
      </c>
      <c r="AB2" s="15" t="s">
        <v>44</v>
      </c>
      <c r="AC2" s="15" t="s">
        <v>45</v>
      </c>
      <c r="AD2" s="16" t="s">
        <v>46</v>
      </c>
      <c r="AE2" s="16" t="s">
        <v>47</v>
      </c>
      <c r="AF2" s="16" t="s">
        <v>48</v>
      </c>
      <c r="AG2" s="15" t="s">
        <v>49</v>
      </c>
      <c r="AH2" s="16" t="s">
        <v>50</v>
      </c>
      <c r="AI2" s="16" t="s">
        <v>51</v>
      </c>
      <c r="AJ2" s="16" t="s">
        <v>50</v>
      </c>
    </row>
    <row r="3" spans="1:36" s="7" customFormat="1" ht="30" customHeight="1" x14ac:dyDescent="0.25">
      <c r="A3" s="7">
        <f>P3</f>
        <v>2.5099999999999998</v>
      </c>
      <c r="B3" s="10">
        <v>1</v>
      </c>
      <c r="C3" s="10" t="s">
        <v>155</v>
      </c>
      <c r="D3" s="22">
        <f>ROUND((E3-35)/10,0)</f>
        <v>1</v>
      </c>
      <c r="E3" s="22">
        <f>MAX(F3:H3)</f>
        <v>44.001052631578943</v>
      </c>
      <c r="F3" s="10">
        <f>(X3+AH3)/2</f>
        <v>44.001052631578943</v>
      </c>
      <c r="G3" s="10">
        <f>(Y3+AI3)/2</f>
        <v>37.054210526315792</v>
      </c>
      <c r="H3" s="10">
        <f>(Z3+AJ3)/2</f>
        <v>18.939736842105262</v>
      </c>
      <c r="I3" s="26" t="str">
        <f>CONCATENATE("POR ",C3," CONF ",B3)</f>
        <v>POR V CONF 1</v>
      </c>
      <c r="J3" s="27">
        <v>42210</v>
      </c>
      <c r="K3" s="28">
        <v>0</v>
      </c>
      <c r="L3" s="29" t="s">
        <v>18</v>
      </c>
      <c r="M3" s="29" t="s">
        <v>12</v>
      </c>
      <c r="N3" s="8">
        <v>2.82</v>
      </c>
      <c r="O3" s="8">
        <v>3.2</v>
      </c>
      <c r="P3" s="8">
        <v>2.5099999999999998</v>
      </c>
      <c r="Q3" s="7">
        <f>VLOOKUP(L3,H!B$2:'H'!F$21,3,FALSE)</f>
        <v>4</v>
      </c>
      <c r="R3" s="7">
        <f>VLOOKUP(L3,H!B$2:'H'!F$21,4,FALSE)</f>
        <v>6</v>
      </c>
      <c r="S3" s="7">
        <f>VLOOKUP(L3,H!B$2:'H'!F$21,5,FALSE)</f>
        <v>1</v>
      </c>
      <c r="T3" s="10">
        <f>VLOOKUP(M3,V!B$2:'V'!F$21,3,FALSE)</f>
        <v>2</v>
      </c>
      <c r="U3" s="10">
        <f>VLOOKUP(M3,V!B$2:'V'!F$21,4,FALSE)</f>
        <v>3</v>
      </c>
      <c r="V3" s="10">
        <f>VLOOKUP(M3,V!B$2:'V'!F$21,5,FALSE)</f>
        <v>3</v>
      </c>
      <c r="W3" s="7">
        <f>Q3+R3+S3+T3+U3+V3</f>
        <v>19</v>
      </c>
      <c r="X3" s="10">
        <f>(Q3+V3)*100/W3</f>
        <v>36.842105263157897</v>
      </c>
      <c r="Y3" s="10">
        <f>(R3+U3)*100/W3</f>
        <v>47.368421052631582</v>
      </c>
      <c r="Z3" s="10">
        <f>(S3+T3)*100/W3</f>
        <v>15.789473684210526</v>
      </c>
      <c r="AA3" s="7">
        <f>VLOOKUP(L3,H!B$2:'H'!I$21,8,FALSE)</f>
        <v>5</v>
      </c>
      <c r="AB3" s="7">
        <f>VLOOKUP(L3,V!B$2:'V'!I$21,8,FALSE)</f>
        <v>-10</v>
      </c>
      <c r="AC3" s="7">
        <f>AA3</f>
        <v>5</v>
      </c>
      <c r="AD3" s="10">
        <f>VLOOKUP(M3,H!B$2:'H'!I$21,8,FALSE)</f>
        <v>12</v>
      </c>
      <c r="AE3" s="10">
        <f>VLOOKUP(M3,V!B$2:'V'!I$21,8,FALSE)</f>
        <v>-2</v>
      </c>
      <c r="AF3" s="10">
        <f>AE3</f>
        <v>-2</v>
      </c>
      <c r="AG3" s="7">
        <f>AC3-AF3</f>
        <v>7</v>
      </c>
      <c r="AH3" s="10">
        <f>VLOOKUP(AG3,GS!A$2:L$35,10,FALSE)</f>
        <v>51.16</v>
      </c>
      <c r="AI3" s="10">
        <f>VLOOKUP(AG3,GS!A$2:L$35,11,FALSE)</f>
        <v>26.74</v>
      </c>
      <c r="AJ3" s="10">
        <f>VLOOKUP(AG3,GS!A$2:L$35,12,FALSE)</f>
        <v>22.09</v>
      </c>
    </row>
    <row r="4" spans="1:36" s="11" customFormat="1" ht="30" customHeight="1" x14ac:dyDescent="0.25">
      <c r="A4" s="11">
        <f>N4</f>
        <v>1.82</v>
      </c>
      <c r="B4" s="13">
        <v>2</v>
      </c>
      <c r="C4" s="13" t="s">
        <v>6</v>
      </c>
      <c r="D4" s="23">
        <f t="shared" ref="D4:D11" si="0">ROUND((E4-35)/10,0)</f>
        <v>2</v>
      </c>
      <c r="E4" s="23">
        <f t="shared" ref="E4:E11" si="1">MAX(F4:H4)</f>
        <v>54.772727272727273</v>
      </c>
      <c r="F4" s="13">
        <f t="shared" ref="F4:F11" si="2">(X4+AH4)/2</f>
        <v>54.772727272727273</v>
      </c>
      <c r="G4" s="13">
        <f t="shared" ref="G4:G11" si="3">(Y4+AI4)/2</f>
        <v>19.090909090909093</v>
      </c>
      <c r="H4" s="13">
        <f t="shared" ref="H4:H11" si="4">(Z4+AJ4)/2</f>
        <v>26.136363636363637</v>
      </c>
      <c r="I4" s="30" t="str">
        <f t="shared" ref="I4:I11" si="5">CONCATENATE("POR ",C4," CONF ",B4)</f>
        <v>POR L CONF 2</v>
      </c>
      <c r="J4" s="31">
        <v>42211</v>
      </c>
      <c r="K4" s="32">
        <v>0.85416666666666663</v>
      </c>
      <c r="L4" s="33" t="s">
        <v>14</v>
      </c>
      <c r="M4" s="33" t="s">
        <v>1</v>
      </c>
      <c r="N4" s="12">
        <v>1.82</v>
      </c>
      <c r="O4" s="12">
        <v>3.59</v>
      </c>
      <c r="P4" s="12">
        <v>4.26</v>
      </c>
      <c r="Q4" s="11">
        <f>VLOOKUP(L4,H!B$2:'H'!F$21,3,FALSE)</f>
        <v>7</v>
      </c>
      <c r="R4" s="11">
        <f>VLOOKUP(L4,H!B$2:'H'!F$21,4,FALSE)</f>
        <v>2</v>
      </c>
      <c r="S4" s="11">
        <f>VLOOKUP(L4,H!B$2:'H'!F$21,5,FALSE)</f>
        <v>2</v>
      </c>
      <c r="T4" s="13">
        <f>VLOOKUP(M4,V!B$2:'V'!F$21,3,FALSE)</f>
        <v>4</v>
      </c>
      <c r="U4" s="13">
        <f>VLOOKUP(M4,V!B$2:'V'!F$21,4,FALSE)</f>
        <v>2</v>
      </c>
      <c r="V4" s="13">
        <f>VLOOKUP(M4,V!B$2:'V'!F$21,5,FALSE)</f>
        <v>5</v>
      </c>
      <c r="W4" s="11">
        <f t="shared" ref="W4:W11" si="6">Q4+R4+S4+T4+U4+V4</f>
        <v>22</v>
      </c>
      <c r="X4" s="13">
        <f t="shared" ref="X4:X11" si="7">(Q4+V4)*100/W4</f>
        <v>54.545454545454547</v>
      </c>
      <c r="Y4" s="13">
        <f t="shared" ref="Y4:Y11" si="8">(R4+U4)*100/W4</f>
        <v>18.181818181818183</v>
      </c>
      <c r="Z4" s="13">
        <f t="shared" ref="Z4:Z11" si="9">(S4+T4)*100/W4</f>
        <v>27.272727272727273</v>
      </c>
      <c r="AA4" s="11">
        <f>VLOOKUP(L4,H!B$2:'H'!I$21,8,FALSE)</f>
        <v>11</v>
      </c>
      <c r="AB4" s="11">
        <f>VLOOKUP(L4,V!B$2:'V'!I$21,8,FALSE)</f>
        <v>-10</v>
      </c>
      <c r="AC4" s="7">
        <f t="shared" ref="AC4:AC11" si="10">AA4</f>
        <v>11</v>
      </c>
      <c r="AD4" s="13">
        <f>VLOOKUP(M4,H!B$2:'H'!I$21,8,FALSE)</f>
        <v>3</v>
      </c>
      <c r="AE4" s="13">
        <f>VLOOKUP(M4,V!B$2:'V'!I$21,8,FALSE)</f>
        <v>-3</v>
      </c>
      <c r="AF4" s="10">
        <f t="shared" ref="AF4:AF11" si="11">AE4</f>
        <v>-3</v>
      </c>
      <c r="AG4" s="11">
        <f t="shared" ref="AG4:AG11" si="12">AC4-AF4</f>
        <v>14</v>
      </c>
      <c r="AH4" s="10">
        <f>VLOOKUP(AG4,GS!A$2:L$35,10,FALSE)</f>
        <v>55</v>
      </c>
      <c r="AI4" s="10">
        <f>VLOOKUP(AG4,GS!A$2:L$35,11,FALSE)</f>
        <v>20</v>
      </c>
      <c r="AJ4" s="10">
        <f>VLOOKUP(AG4,GS!A$2:L$35,12,FALSE)</f>
        <v>25</v>
      </c>
    </row>
    <row r="5" spans="1:36" s="7" customFormat="1" ht="30" customHeight="1" x14ac:dyDescent="0.25">
      <c r="A5" s="7">
        <f t="shared" ref="A5:A7" si="13">N5</f>
        <v>1.86</v>
      </c>
      <c r="B5" s="10">
        <v>2</v>
      </c>
      <c r="C5" s="10" t="s">
        <v>6</v>
      </c>
      <c r="D5" s="22">
        <f t="shared" si="0"/>
        <v>2</v>
      </c>
      <c r="E5" s="22">
        <f t="shared" si="1"/>
        <v>56.230555555555554</v>
      </c>
      <c r="F5" s="10">
        <f t="shared" si="2"/>
        <v>56.230555555555554</v>
      </c>
      <c r="G5" s="10">
        <f t="shared" si="3"/>
        <v>20.420555555555556</v>
      </c>
      <c r="H5" s="10">
        <f t="shared" si="4"/>
        <v>23.34888888888889</v>
      </c>
      <c r="I5" s="26" t="str">
        <f t="shared" si="5"/>
        <v>POR L CONF 2</v>
      </c>
      <c r="J5" s="27">
        <v>42212</v>
      </c>
      <c r="K5" s="28">
        <v>0.875</v>
      </c>
      <c r="L5" s="29" t="s">
        <v>21</v>
      </c>
      <c r="M5" s="29" t="s">
        <v>16</v>
      </c>
      <c r="N5" s="8">
        <v>1.86</v>
      </c>
      <c r="O5" s="8">
        <v>3.4</v>
      </c>
      <c r="P5" s="8">
        <v>4.28</v>
      </c>
      <c r="Q5" s="7">
        <f>VLOOKUP(L5,H!B$2:'H'!F$21,3,FALSE)</f>
        <v>5</v>
      </c>
      <c r="R5" s="7">
        <f>VLOOKUP(L5,H!B$2:'H'!F$21,4,FALSE)</f>
        <v>1</v>
      </c>
      <c r="S5" s="7">
        <f>VLOOKUP(L5,H!B$2:'H'!F$21,5,FALSE)</f>
        <v>2</v>
      </c>
      <c r="T5" s="10">
        <f>VLOOKUP(M5,V!B$2:'V'!F$21,3,FALSE)</f>
        <v>3</v>
      </c>
      <c r="U5" s="10">
        <f>VLOOKUP(M5,V!B$2:'V'!F$21,4,FALSE)</f>
        <v>1</v>
      </c>
      <c r="V5" s="10">
        <f>VLOOKUP(M5,V!B$2:'V'!F$21,5,FALSE)</f>
        <v>6</v>
      </c>
      <c r="W5" s="7">
        <f t="shared" si="6"/>
        <v>18</v>
      </c>
      <c r="X5" s="10">
        <f t="shared" si="7"/>
        <v>61.111111111111114</v>
      </c>
      <c r="Y5" s="10">
        <f t="shared" si="8"/>
        <v>11.111111111111111</v>
      </c>
      <c r="Z5" s="10">
        <f t="shared" si="9"/>
        <v>27.777777777777779</v>
      </c>
      <c r="AA5" s="7">
        <f>VLOOKUP(L5,H!B$2:'H'!I$21,8,FALSE)</f>
        <v>8</v>
      </c>
      <c r="AB5" s="7">
        <f>VLOOKUP(L5,V!B$2:'V'!I$21,8,FALSE)</f>
        <v>-11</v>
      </c>
      <c r="AC5" s="7">
        <f t="shared" si="10"/>
        <v>8</v>
      </c>
      <c r="AD5" s="10">
        <f>VLOOKUP(M5,H!B$2:'H'!I$21,8,FALSE)</f>
        <v>7</v>
      </c>
      <c r="AE5" s="10">
        <f>VLOOKUP(M5,V!B$2:'V'!I$21,8,FALSE)</f>
        <v>-2</v>
      </c>
      <c r="AF5" s="10">
        <f t="shared" si="11"/>
        <v>-2</v>
      </c>
      <c r="AG5" s="7">
        <f t="shared" si="12"/>
        <v>10</v>
      </c>
      <c r="AH5" s="10">
        <f>VLOOKUP(AG5,GS!A$2:L$35,10,FALSE)</f>
        <v>51.35</v>
      </c>
      <c r="AI5" s="10">
        <f>VLOOKUP(AG5,GS!A$2:L$35,11,FALSE)</f>
        <v>29.73</v>
      </c>
      <c r="AJ5" s="10">
        <f>VLOOKUP(AG5,GS!A$2:L$35,12,FALSE)</f>
        <v>18.920000000000002</v>
      </c>
    </row>
    <row r="6" spans="1:36" s="11" customFormat="1" ht="30" customHeight="1" x14ac:dyDescent="0.25">
      <c r="A6" s="11">
        <f t="shared" si="13"/>
        <v>2.06</v>
      </c>
      <c r="B6" s="13">
        <v>2</v>
      </c>
      <c r="C6" s="13" t="s">
        <v>6</v>
      </c>
      <c r="D6" s="23">
        <f t="shared" si="0"/>
        <v>2</v>
      </c>
      <c r="E6" s="23">
        <f t="shared" si="1"/>
        <v>58.452380952380949</v>
      </c>
      <c r="F6" s="13">
        <f t="shared" si="2"/>
        <v>58.452380952380949</v>
      </c>
      <c r="G6" s="13">
        <f t="shared" si="3"/>
        <v>12.380952380952381</v>
      </c>
      <c r="H6" s="13">
        <f t="shared" si="4"/>
        <v>29.166666666666668</v>
      </c>
      <c r="I6" s="30" t="str">
        <f t="shared" si="5"/>
        <v>POR L CONF 2</v>
      </c>
      <c r="J6" s="31">
        <v>42213</v>
      </c>
      <c r="K6" s="32">
        <v>0.89583333333333337</v>
      </c>
      <c r="L6" s="33" t="s">
        <v>23</v>
      </c>
      <c r="M6" s="33" t="s">
        <v>17</v>
      </c>
      <c r="N6" s="12">
        <v>2.06</v>
      </c>
      <c r="O6" s="12">
        <v>3.36</v>
      </c>
      <c r="P6" s="12">
        <v>3.55</v>
      </c>
      <c r="Q6" s="11">
        <f>VLOOKUP(L6,H!B$2:'H'!F$21,3,FALSE)</f>
        <v>5</v>
      </c>
      <c r="R6" s="11">
        <f>VLOOKUP(L6,H!B$2:'H'!F$21,4,FALSE)</f>
        <v>0</v>
      </c>
      <c r="S6" s="11">
        <f>VLOOKUP(L6,H!B$2:'H'!F$21,5,FALSE)</f>
        <v>5</v>
      </c>
      <c r="T6" s="13">
        <f>VLOOKUP(M6,V!B$2:'V'!F$21,3,FALSE)</f>
        <v>2</v>
      </c>
      <c r="U6" s="13">
        <f>VLOOKUP(M6,V!B$2:'V'!F$21,4,FALSE)</f>
        <v>1</v>
      </c>
      <c r="V6" s="13">
        <f>VLOOKUP(M6,V!B$2:'V'!F$21,5,FALSE)</f>
        <v>8</v>
      </c>
      <c r="W6" s="11">
        <f t="shared" si="6"/>
        <v>21</v>
      </c>
      <c r="X6" s="13">
        <f t="shared" si="7"/>
        <v>61.904761904761905</v>
      </c>
      <c r="Y6" s="13">
        <f t="shared" si="8"/>
        <v>4.7619047619047619</v>
      </c>
      <c r="Z6" s="13">
        <f t="shared" si="9"/>
        <v>33.333333333333336</v>
      </c>
      <c r="AA6" s="11">
        <f>VLOOKUP(L6,H!B$2:'H'!I$21,8,FALSE)</f>
        <v>2</v>
      </c>
      <c r="AB6" s="11">
        <f>VLOOKUP(L6,V!B$2:'V'!I$21,8,FALSE)</f>
        <v>-10</v>
      </c>
      <c r="AC6" s="7">
        <f t="shared" si="10"/>
        <v>2</v>
      </c>
      <c r="AD6" s="13">
        <f>VLOOKUP(M6,H!B$2:'H'!I$21,8,FALSE)</f>
        <v>8</v>
      </c>
      <c r="AE6" s="13">
        <f>VLOOKUP(M6,V!B$2:'V'!I$21,8,FALSE)</f>
        <v>-14</v>
      </c>
      <c r="AF6" s="10">
        <f t="shared" si="11"/>
        <v>-14</v>
      </c>
      <c r="AG6" s="11">
        <f t="shared" si="12"/>
        <v>16</v>
      </c>
      <c r="AH6" s="10">
        <f>VLOOKUP(AG6,GS!A$2:L$35,10,FALSE)</f>
        <v>55</v>
      </c>
      <c r="AI6" s="10">
        <f>VLOOKUP(AG6,GS!A$2:L$35,11,FALSE)</f>
        <v>20</v>
      </c>
      <c r="AJ6" s="10">
        <f>VLOOKUP(AG6,GS!A$2:L$35,12,FALSE)</f>
        <v>25</v>
      </c>
    </row>
    <row r="7" spans="1:36" s="7" customFormat="1" ht="30" customHeight="1" x14ac:dyDescent="0.25">
      <c r="A7" s="7">
        <f t="shared" si="13"/>
        <v>1.98</v>
      </c>
      <c r="B7" s="10">
        <v>2</v>
      </c>
      <c r="C7" s="10" t="s">
        <v>6</v>
      </c>
      <c r="D7" s="22">
        <f t="shared" si="0"/>
        <v>3</v>
      </c>
      <c r="E7" s="22">
        <f t="shared" si="1"/>
        <v>60</v>
      </c>
      <c r="F7" s="10">
        <f t="shared" si="2"/>
        <v>60</v>
      </c>
      <c r="G7" s="10">
        <f t="shared" si="3"/>
        <v>17.5</v>
      </c>
      <c r="H7" s="10">
        <f t="shared" si="4"/>
        <v>22.5</v>
      </c>
      <c r="I7" s="26" t="str">
        <f t="shared" si="5"/>
        <v>POR L CONF 2</v>
      </c>
      <c r="J7" s="27">
        <v>42214</v>
      </c>
      <c r="K7" s="28">
        <v>0.91666666666666663</v>
      </c>
      <c r="L7" s="29" t="s">
        <v>2</v>
      </c>
      <c r="M7" s="29" t="s">
        <v>15</v>
      </c>
      <c r="N7" s="8">
        <v>1.98</v>
      </c>
      <c r="O7" s="8">
        <v>3.39</v>
      </c>
      <c r="P7" s="8">
        <v>3.78</v>
      </c>
      <c r="Q7" s="7">
        <f>VLOOKUP(L7,H!B$2:'H'!F$21,3,FALSE)</f>
        <v>7</v>
      </c>
      <c r="R7" s="7">
        <f>VLOOKUP(L7,H!B$2:'H'!F$21,4,FALSE)</f>
        <v>2</v>
      </c>
      <c r="S7" s="7">
        <f>VLOOKUP(L7,H!B$2:'H'!F$21,5,FALSE)</f>
        <v>1</v>
      </c>
      <c r="T7" s="10">
        <f>VLOOKUP(M7,V!B$2:'V'!F$21,3,FALSE)</f>
        <v>3</v>
      </c>
      <c r="U7" s="10">
        <f>VLOOKUP(M7,V!B$2:'V'!F$21,4,FALSE)</f>
        <v>1</v>
      </c>
      <c r="V7" s="10">
        <f>VLOOKUP(M7,V!B$2:'V'!F$21,5,FALSE)</f>
        <v>6</v>
      </c>
      <c r="W7" s="7">
        <f t="shared" si="6"/>
        <v>20</v>
      </c>
      <c r="X7" s="10">
        <f t="shared" si="7"/>
        <v>65</v>
      </c>
      <c r="Y7" s="10">
        <f t="shared" si="8"/>
        <v>15</v>
      </c>
      <c r="Z7" s="10">
        <f t="shared" si="9"/>
        <v>20</v>
      </c>
      <c r="AA7" s="7">
        <f>VLOOKUP(L7,H!B$2:'H'!I$21,8,FALSE)</f>
        <v>7</v>
      </c>
      <c r="AB7" s="7">
        <f>VLOOKUP(L7,V!B$2:'V'!I$21,8,FALSE)</f>
        <v>-3</v>
      </c>
      <c r="AC7" s="7">
        <f t="shared" si="10"/>
        <v>7</v>
      </c>
      <c r="AD7" s="10">
        <f>VLOOKUP(M7,H!B$2:'H'!I$21,8,FALSE)</f>
        <v>9</v>
      </c>
      <c r="AE7" s="10">
        <f>VLOOKUP(M7,V!B$2:'V'!I$21,8,FALSE)</f>
        <v>-10</v>
      </c>
      <c r="AF7" s="10">
        <f t="shared" si="11"/>
        <v>-10</v>
      </c>
      <c r="AG7" s="7">
        <f t="shared" si="12"/>
        <v>17</v>
      </c>
      <c r="AH7" s="10">
        <f>VLOOKUP(AG7,GS!A$2:L$35,10,FALSE)</f>
        <v>55</v>
      </c>
      <c r="AI7" s="10">
        <f>VLOOKUP(AG7,GS!A$2:L$35,11,FALSE)</f>
        <v>20</v>
      </c>
      <c r="AJ7" s="10">
        <f>VLOOKUP(AG7,GS!A$2:L$35,12,FALSE)</f>
        <v>25</v>
      </c>
    </row>
    <row r="8" spans="1:36" s="11" customFormat="1" ht="30" customHeight="1" x14ac:dyDescent="0.25">
      <c r="A8" s="11">
        <v>3.17</v>
      </c>
      <c r="B8" s="13">
        <v>1</v>
      </c>
      <c r="C8" s="13" t="s">
        <v>6</v>
      </c>
      <c r="D8" s="23">
        <f t="shared" si="0"/>
        <v>2</v>
      </c>
      <c r="E8" s="23">
        <f t="shared" si="1"/>
        <v>50</v>
      </c>
      <c r="F8" s="13">
        <f t="shared" si="2"/>
        <v>50</v>
      </c>
      <c r="G8" s="13">
        <f t="shared" si="3"/>
        <v>30</v>
      </c>
      <c r="H8" s="13">
        <f t="shared" si="4"/>
        <v>20</v>
      </c>
      <c r="I8" s="30" t="str">
        <f t="shared" si="5"/>
        <v>POR L CONF 1</v>
      </c>
      <c r="J8" s="31">
        <v>42215</v>
      </c>
      <c r="K8" s="32">
        <v>0.91666666666666663</v>
      </c>
      <c r="L8" s="33" t="s">
        <v>22</v>
      </c>
      <c r="M8" s="33" t="s">
        <v>11</v>
      </c>
      <c r="N8" s="12">
        <v>3.17</v>
      </c>
      <c r="O8" s="12">
        <v>3.34</v>
      </c>
      <c r="P8" s="12">
        <v>2.2200000000000002</v>
      </c>
      <c r="Q8" s="11">
        <f>VLOOKUP(L8,H!B$2:'H'!F$21,3,FALSE)</f>
        <v>4</v>
      </c>
      <c r="R8" s="11">
        <f>VLOOKUP(L8,H!B$2:'H'!F$21,4,FALSE)</f>
        <v>3</v>
      </c>
      <c r="S8" s="11">
        <f>VLOOKUP(L8,H!B$2:'H'!F$21,5,FALSE)</f>
        <v>3</v>
      </c>
      <c r="T8" s="13">
        <f>VLOOKUP(M8,V!B$2:'V'!F$21,3,FALSE)</f>
        <v>0</v>
      </c>
      <c r="U8" s="13">
        <f>VLOOKUP(M8,V!B$2:'V'!F$21,4,FALSE)</f>
        <v>5</v>
      </c>
      <c r="V8" s="13">
        <f>VLOOKUP(M8,V!B$2:'V'!F$21,5,FALSE)</f>
        <v>5</v>
      </c>
      <c r="W8" s="11">
        <f t="shared" si="6"/>
        <v>20</v>
      </c>
      <c r="X8" s="13">
        <f t="shared" si="7"/>
        <v>45</v>
      </c>
      <c r="Y8" s="13">
        <f t="shared" si="8"/>
        <v>40</v>
      </c>
      <c r="Z8" s="13">
        <f t="shared" si="9"/>
        <v>15</v>
      </c>
      <c r="AA8" s="11">
        <f>VLOOKUP(L8,H!B$2:'H'!I$21,8,FALSE)</f>
        <v>3</v>
      </c>
      <c r="AB8" s="11">
        <f>VLOOKUP(L8,V!B$2:'V'!I$21,8,FALSE)</f>
        <v>-5</v>
      </c>
      <c r="AC8" s="7">
        <f t="shared" si="10"/>
        <v>3</v>
      </c>
      <c r="AD8" s="13">
        <f>VLOOKUP(M8,H!B$2:'H'!I$21,8,FALSE)</f>
        <v>21</v>
      </c>
      <c r="AE8" s="13">
        <f>VLOOKUP(M8,V!B$2:'V'!I$21,8,FALSE)</f>
        <v>-10</v>
      </c>
      <c r="AF8" s="10">
        <f t="shared" si="11"/>
        <v>-10</v>
      </c>
      <c r="AG8" s="11">
        <f t="shared" si="12"/>
        <v>13</v>
      </c>
      <c r="AH8" s="10">
        <f>VLOOKUP(AG8,GS!A$2:L$35,10,FALSE)</f>
        <v>55</v>
      </c>
      <c r="AI8" s="10">
        <f>VLOOKUP(AG8,GS!A$2:L$35,11,FALSE)</f>
        <v>20</v>
      </c>
      <c r="AJ8" s="10">
        <f>VLOOKUP(AG8,GS!A$2:L$35,12,FALSE)</f>
        <v>25</v>
      </c>
    </row>
    <row r="9" spans="1:36" s="7" customFormat="1" ht="30" customHeight="1" x14ac:dyDescent="0.25">
      <c r="A9" s="7">
        <v>3.45</v>
      </c>
      <c r="B9" s="10">
        <v>1</v>
      </c>
      <c r="C9" s="10" t="s">
        <v>155</v>
      </c>
      <c r="D9" s="22">
        <f t="shared" si="0"/>
        <v>0</v>
      </c>
      <c r="E9" s="22">
        <f t="shared" si="1"/>
        <v>37.662894736842105</v>
      </c>
      <c r="F9" s="10">
        <f t="shared" si="2"/>
        <v>37.662894736842105</v>
      </c>
      <c r="G9" s="10">
        <f t="shared" si="3"/>
        <v>30.796052631578949</v>
      </c>
      <c r="H9" s="10">
        <f t="shared" si="4"/>
        <v>31.54105263157895</v>
      </c>
      <c r="I9" s="26" t="str">
        <f t="shared" si="5"/>
        <v>POR V CONF 1</v>
      </c>
      <c r="J9" s="27">
        <v>42211</v>
      </c>
      <c r="K9" s="28">
        <v>0.64583333333333337</v>
      </c>
      <c r="L9" s="29" t="s">
        <v>28</v>
      </c>
      <c r="M9" s="29" t="s">
        <v>27</v>
      </c>
      <c r="N9" s="8">
        <v>2.1</v>
      </c>
      <c r="O9" s="8">
        <v>3.34</v>
      </c>
      <c r="P9" s="8">
        <v>3.45</v>
      </c>
      <c r="Q9" s="7">
        <f>VLOOKUP(L9,H!B$2:'H'!F$21,3,FALSE)</f>
        <v>2</v>
      </c>
      <c r="R9" s="7">
        <f>VLOOKUP(L9,H!B$2:'H'!F$21,4,FALSE)</f>
        <v>4</v>
      </c>
      <c r="S9" s="7">
        <f>VLOOKUP(L9,H!B$2:'H'!F$21,5,FALSE)</f>
        <v>4</v>
      </c>
      <c r="T9" s="10">
        <f>VLOOKUP(M9,V!B$2:'V'!F$21,3,FALSE)</f>
        <v>3</v>
      </c>
      <c r="U9" s="10">
        <f>VLOOKUP(M9,V!B$2:'V'!F$21,4,FALSE)</f>
        <v>3</v>
      </c>
      <c r="V9" s="10">
        <f>VLOOKUP(M9,V!B$2:'V'!F$21,5,FALSE)</f>
        <v>3</v>
      </c>
      <c r="W9" s="7">
        <f t="shared" si="6"/>
        <v>19</v>
      </c>
      <c r="X9" s="10">
        <f t="shared" si="7"/>
        <v>26.315789473684209</v>
      </c>
      <c r="Y9" s="10">
        <f t="shared" si="8"/>
        <v>36.842105263157897</v>
      </c>
      <c r="Z9" s="10">
        <f t="shared" si="9"/>
        <v>36.842105263157897</v>
      </c>
      <c r="AA9" s="7">
        <f>VLOOKUP(L9,H!B$2:'H'!I$21,8,FALSE)</f>
        <v>-2</v>
      </c>
      <c r="AB9" s="7">
        <f>VLOOKUP(L9,V!B$2:'V'!I$21,8,FALSE)</f>
        <v>-2</v>
      </c>
      <c r="AC9" s="7">
        <f t="shared" si="10"/>
        <v>-2</v>
      </c>
      <c r="AD9" s="10">
        <f>VLOOKUP(M9,H!B$2:'H'!I$21,8,FALSE)</f>
        <v>-1</v>
      </c>
      <c r="AE9" s="10">
        <f>VLOOKUP(M9,V!B$2:'V'!I$21,8,FALSE)</f>
        <v>-2</v>
      </c>
      <c r="AF9" s="10">
        <f t="shared" si="11"/>
        <v>-2</v>
      </c>
      <c r="AG9" s="7">
        <f t="shared" si="12"/>
        <v>0</v>
      </c>
      <c r="AH9" s="10">
        <f>VLOOKUP(AG9,GS!A$2:L$35,10,FALSE)</f>
        <v>49.01</v>
      </c>
      <c r="AI9" s="10">
        <f>VLOOKUP(AG9,GS!A$2:L$35,11,FALSE)</f>
        <v>24.75</v>
      </c>
      <c r="AJ9" s="10">
        <f>VLOOKUP(AG9,GS!A$2:L$35,12,FALSE)</f>
        <v>26.24</v>
      </c>
    </row>
    <row r="10" spans="1:36" s="11" customFormat="1" ht="30" customHeight="1" x14ac:dyDescent="0.25">
      <c r="A10" s="11">
        <f>N10</f>
        <v>2.04</v>
      </c>
      <c r="B10" s="13">
        <v>3</v>
      </c>
      <c r="C10" s="13" t="s">
        <v>6</v>
      </c>
      <c r="D10" s="23">
        <f t="shared" si="0"/>
        <v>3</v>
      </c>
      <c r="E10" s="23">
        <f t="shared" si="1"/>
        <v>60.833333333333336</v>
      </c>
      <c r="F10" s="13">
        <f t="shared" si="2"/>
        <v>60.833333333333336</v>
      </c>
      <c r="G10" s="13">
        <f t="shared" si="3"/>
        <v>21.904761904761905</v>
      </c>
      <c r="H10" s="13">
        <f t="shared" si="4"/>
        <v>17.261904761904763</v>
      </c>
      <c r="I10" s="30" t="str">
        <f t="shared" si="5"/>
        <v>POR L CONF 3</v>
      </c>
      <c r="J10" s="31">
        <v>42212</v>
      </c>
      <c r="K10" s="32">
        <v>0.75</v>
      </c>
      <c r="L10" s="33" t="s">
        <v>13</v>
      </c>
      <c r="M10" s="33" t="s">
        <v>20</v>
      </c>
      <c r="N10" s="12">
        <v>2.04</v>
      </c>
      <c r="O10" s="12">
        <v>3.36</v>
      </c>
      <c r="P10" s="12">
        <v>3.6</v>
      </c>
      <c r="Q10" s="11">
        <f>VLOOKUP(L10,H!B$2:'H'!F$21,3,FALSE)</f>
        <v>7</v>
      </c>
      <c r="R10" s="11">
        <f>VLOOKUP(L10,H!B$2:'H'!F$21,4,FALSE)</f>
        <v>3</v>
      </c>
      <c r="S10" s="11">
        <f>VLOOKUP(L10,H!B$2:'H'!F$21,5,FALSE)</f>
        <v>1</v>
      </c>
      <c r="T10" s="13">
        <f>VLOOKUP(M10,V!B$2:'V'!F$21,3,FALSE)</f>
        <v>1</v>
      </c>
      <c r="U10" s="13">
        <f>VLOOKUP(M10,V!B$2:'V'!F$21,4,FALSE)</f>
        <v>2</v>
      </c>
      <c r="V10" s="13">
        <f>VLOOKUP(M10,V!B$2:'V'!F$21,5,FALSE)</f>
        <v>7</v>
      </c>
      <c r="W10" s="11">
        <f t="shared" si="6"/>
        <v>21</v>
      </c>
      <c r="X10" s="13">
        <f t="shared" si="7"/>
        <v>66.666666666666671</v>
      </c>
      <c r="Y10" s="13">
        <f t="shared" si="8"/>
        <v>23.80952380952381</v>
      </c>
      <c r="Z10" s="13">
        <f t="shared" si="9"/>
        <v>9.5238095238095237</v>
      </c>
      <c r="AA10" s="11">
        <f>VLOOKUP(L10,H!B$2:'H'!I$21,8,FALSE)</f>
        <v>8</v>
      </c>
      <c r="AB10" s="11">
        <f>VLOOKUP(L10,V!B$2:'V'!I$21,8,FALSE)</f>
        <v>-4</v>
      </c>
      <c r="AC10" s="7">
        <f t="shared" si="10"/>
        <v>8</v>
      </c>
      <c r="AD10" s="13">
        <f>VLOOKUP(M10,H!B$2:'H'!I$21,8,FALSE)</f>
        <v>4</v>
      </c>
      <c r="AE10" s="13">
        <f>VLOOKUP(M10,V!B$2:'V'!I$21,8,FALSE)</f>
        <v>-12</v>
      </c>
      <c r="AF10" s="10">
        <f t="shared" si="11"/>
        <v>-12</v>
      </c>
      <c r="AG10" s="11">
        <f t="shared" si="12"/>
        <v>20</v>
      </c>
      <c r="AH10" s="10">
        <f>VLOOKUP(AG10,GS!A$2:L$35,10,FALSE)</f>
        <v>55</v>
      </c>
      <c r="AI10" s="10">
        <f>VLOOKUP(AG10,GS!A$2:L$35,11,FALSE)</f>
        <v>20</v>
      </c>
      <c r="AJ10" s="10">
        <f>VLOOKUP(AG10,GS!A$2:L$35,12,FALSE)</f>
        <v>25</v>
      </c>
    </row>
    <row r="11" spans="1:36" s="7" customFormat="1" ht="30" customHeight="1" x14ac:dyDescent="0.25">
      <c r="A11" s="43">
        <f>N11</f>
        <v>1.68</v>
      </c>
      <c r="B11" s="10">
        <v>2</v>
      </c>
      <c r="C11" s="10" t="s">
        <v>6</v>
      </c>
      <c r="D11" s="22">
        <f t="shared" si="0"/>
        <v>2</v>
      </c>
      <c r="E11" s="22">
        <f t="shared" si="1"/>
        <v>50.58</v>
      </c>
      <c r="F11" s="10">
        <f t="shared" si="2"/>
        <v>50.58</v>
      </c>
      <c r="G11" s="10">
        <f t="shared" si="3"/>
        <v>20.869999999999997</v>
      </c>
      <c r="H11" s="10">
        <f t="shared" si="4"/>
        <v>28.545000000000002</v>
      </c>
      <c r="I11" s="44" t="s">
        <v>158</v>
      </c>
      <c r="J11" s="27">
        <v>42213</v>
      </c>
      <c r="K11" s="28">
        <v>0.83333333333333337</v>
      </c>
      <c r="L11" s="29" t="s">
        <v>25</v>
      </c>
      <c r="M11" s="29" t="s">
        <v>24</v>
      </c>
      <c r="N11" s="8">
        <v>1.68</v>
      </c>
      <c r="O11" s="8">
        <v>3.58</v>
      </c>
      <c r="P11" s="8">
        <v>5.19</v>
      </c>
      <c r="Q11" s="7">
        <f>VLOOKUP(L11,H!B$2:'H'!F$21,3,FALSE)</f>
        <v>4</v>
      </c>
      <c r="R11" s="7">
        <f>VLOOKUP(L11,H!B$2:'H'!F$21,4,FALSE)</f>
        <v>1</v>
      </c>
      <c r="S11" s="7">
        <f>VLOOKUP(L11,H!B$2:'H'!F$21,5,FALSE)</f>
        <v>4</v>
      </c>
      <c r="T11" s="10">
        <f>VLOOKUP(M11,V!B$2:'V'!F$21,3,FALSE)</f>
        <v>3</v>
      </c>
      <c r="U11" s="10">
        <f>VLOOKUP(M11,V!B$2:'V'!F$21,4,FALSE)</f>
        <v>2</v>
      </c>
      <c r="V11" s="10">
        <f>VLOOKUP(M11,V!B$2:'V'!F$21,5,FALSE)</f>
        <v>6</v>
      </c>
      <c r="W11" s="7">
        <f t="shared" si="6"/>
        <v>20</v>
      </c>
      <c r="X11" s="10">
        <f t="shared" si="7"/>
        <v>50</v>
      </c>
      <c r="Y11" s="10">
        <f t="shared" si="8"/>
        <v>15</v>
      </c>
      <c r="Z11" s="10">
        <f t="shared" si="9"/>
        <v>35</v>
      </c>
      <c r="AA11" s="7">
        <f>VLOOKUP(L11,H!B$2:'H'!I$21,8,FALSE)</f>
        <v>1</v>
      </c>
      <c r="AB11" s="7">
        <f>VLOOKUP(L11,V!B$2:'V'!I$21,8,FALSE)</f>
        <v>2</v>
      </c>
      <c r="AC11" s="7">
        <f t="shared" si="10"/>
        <v>1</v>
      </c>
      <c r="AD11" s="10">
        <f>VLOOKUP(M11,H!B$2:'H'!I$21,8,FALSE)</f>
        <v>3</v>
      </c>
      <c r="AE11" s="10">
        <f>VLOOKUP(M11,V!B$2:'V'!I$21,8,FALSE)</f>
        <v>-6</v>
      </c>
      <c r="AF11" s="10">
        <f t="shared" si="11"/>
        <v>-6</v>
      </c>
      <c r="AG11" s="7">
        <f t="shared" si="12"/>
        <v>7</v>
      </c>
      <c r="AH11" s="10">
        <f>VLOOKUP(AG11,GS!A$2:L$35,10,FALSE)</f>
        <v>51.16</v>
      </c>
      <c r="AI11" s="10">
        <f>VLOOKUP(AG11,GS!A$2:L$35,11,FALSE)</f>
        <v>26.74</v>
      </c>
      <c r="AJ11" s="10">
        <f>VLOOKUP(AG11,GS!A$2:L$35,12,FALSE)</f>
        <v>22.09</v>
      </c>
    </row>
  </sheetData>
  <mergeCells count="9">
    <mergeCell ref="AH1:AJ1"/>
    <mergeCell ref="N1:P1"/>
    <mergeCell ref="F1:H1"/>
    <mergeCell ref="K2:M2"/>
    <mergeCell ref="Q1:S1"/>
    <mergeCell ref="T1:V1"/>
    <mergeCell ref="X1:Z1"/>
    <mergeCell ref="AD1:AF1"/>
    <mergeCell ref="AA1:AC1"/>
  </mergeCells>
  <hyperlinks>
    <hyperlink ref="L7" r:id="rId1" display="http://www.oddsportal.com/soccer/usa/mls/fc-dallas-portland-timbers-jTRHbDgA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14" sqref="A14:XFD14"/>
    </sheetView>
  </sheetViews>
  <sheetFormatPr baseColWidth="10" defaultRowHeight="15" x14ac:dyDescent="0.25"/>
  <cols>
    <col min="2" max="2" width="19.42578125" customWidth="1"/>
  </cols>
  <sheetData>
    <row r="1" spans="1:10" x14ac:dyDescent="0.25">
      <c r="A1" s="1"/>
      <c r="B1" s="1"/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 s="4">
        <v>1</v>
      </c>
      <c r="B2" t="s">
        <v>11</v>
      </c>
      <c r="C2" s="5">
        <v>12</v>
      </c>
      <c r="D2" s="1">
        <v>9</v>
      </c>
      <c r="E2" s="1">
        <v>2</v>
      </c>
      <c r="F2" s="1">
        <v>1</v>
      </c>
      <c r="G2" s="4">
        <v>28</v>
      </c>
      <c r="H2" s="6">
        <v>7</v>
      </c>
      <c r="I2" s="1">
        <v>21</v>
      </c>
      <c r="J2" s="2">
        <v>29</v>
      </c>
    </row>
    <row r="3" spans="1:10" x14ac:dyDescent="0.25">
      <c r="A3" s="4">
        <v>2</v>
      </c>
      <c r="B3" t="s">
        <v>12</v>
      </c>
      <c r="C3" s="5">
        <v>10</v>
      </c>
      <c r="D3" s="1">
        <v>7</v>
      </c>
      <c r="E3" s="1">
        <v>3</v>
      </c>
      <c r="F3" s="1">
        <v>0</v>
      </c>
      <c r="G3" s="4">
        <v>18</v>
      </c>
      <c r="H3" s="6">
        <v>6</v>
      </c>
      <c r="I3" s="1">
        <v>12</v>
      </c>
      <c r="J3" s="2">
        <v>24</v>
      </c>
    </row>
    <row r="4" spans="1:10" x14ac:dyDescent="0.25">
      <c r="A4" s="4">
        <v>3</v>
      </c>
      <c r="B4" t="s">
        <v>13</v>
      </c>
      <c r="C4" s="5">
        <v>11</v>
      </c>
      <c r="D4" s="1">
        <v>7</v>
      </c>
      <c r="E4" s="1">
        <v>3</v>
      </c>
      <c r="F4" s="1">
        <v>1</v>
      </c>
      <c r="G4" s="4">
        <v>18</v>
      </c>
      <c r="H4" s="6">
        <v>10</v>
      </c>
      <c r="I4" s="1">
        <v>8</v>
      </c>
      <c r="J4" s="2">
        <v>24</v>
      </c>
    </row>
    <row r="5" spans="1:10" x14ac:dyDescent="0.25">
      <c r="A5" s="4">
        <v>4</v>
      </c>
      <c r="B5" t="s">
        <v>14</v>
      </c>
      <c r="C5" s="5">
        <v>11</v>
      </c>
      <c r="D5" s="1">
        <v>7</v>
      </c>
      <c r="E5" s="1">
        <v>2</v>
      </c>
      <c r="F5" s="1">
        <v>2</v>
      </c>
      <c r="G5" s="4">
        <v>24</v>
      </c>
      <c r="H5" s="6">
        <v>13</v>
      </c>
      <c r="I5" s="1">
        <v>11</v>
      </c>
      <c r="J5" s="2">
        <v>23</v>
      </c>
    </row>
    <row r="6" spans="1:10" x14ac:dyDescent="0.25">
      <c r="A6" s="4">
        <v>5</v>
      </c>
      <c r="B6" t="s">
        <v>2</v>
      </c>
      <c r="C6" s="5">
        <v>10</v>
      </c>
      <c r="D6" s="1">
        <v>7</v>
      </c>
      <c r="E6" s="1">
        <v>2</v>
      </c>
      <c r="F6" s="1">
        <v>1</v>
      </c>
      <c r="G6" s="4">
        <v>16</v>
      </c>
      <c r="H6" s="6">
        <v>9</v>
      </c>
      <c r="I6" s="1">
        <v>7</v>
      </c>
      <c r="J6" s="2">
        <v>23</v>
      </c>
    </row>
    <row r="7" spans="1:10" x14ac:dyDescent="0.25">
      <c r="A7" s="4">
        <v>6</v>
      </c>
      <c r="B7" t="s">
        <v>15</v>
      </c>
      <c r="C7" s="5">
        <v>11</v>
      </c>
      <c r="D7" s="1">
        <v>6</v>
      </c>
      <c r="E7" s="1">
        <v>4</v>
      </c>
      <c r="F7" s="1">
        <v>1</v>
      </c>
      <c r="G7" s="4">
        <v>16</v>
      </c>
      <c r="H7" s="6">
        <v>7</v>
      </c>
      <c r="I7" s="1">
        <v>9</v>
      </c>
      <c r="J7" s="2">
        <v>22</v>
      </c>
    </row>
    <row r="8" spans="1:10" x14ac:dyDescent="0.25">
      <c r="A8" s="4">
        <v>7</v>
      </c>
      <c r="B8" t="s">
        <v>16</v>
      </c>
      <c r="C8" s="5">
        <v>11</v>
      </c>
      <c r="D8" s="1">
        <v>7</v>
      </c>
      <c r="E8" s="1">
        <v>1</v>
      </c>
      <c r="F8" s="1">
        <v>3</v>
      </c>
      <c r="G8" s="4">
        <v>14</v>
      </c>
      <c r="H8" s="6">
        <v>7</v>
      </c>
      <c r="I8" s="1">
        <v>7</v>
      </c>
      <c r="J8" s="2">
        <v>22</v>
      </c>
    </row>
    <row r="9" spans="1:10" x14ac:dyDescent="0.25">
      <c r="A9" s="4">
        <v>8</v>
      </c>
      <c r="B9" t="s">
        <v>17</v>
      </c>
      <c r="C9" s="5">
        <v>11</v>
      </c>
      <c r="D9" s="1">
        <v>5</v>
      </c>
      <c r="E9" s="1">
        <v>5</v>
      </c>
      <c r="F9" s="1">
        <v>1</v>
      </c>
      <c r="G9" s="4">
        <v>16</v>
      </c>
      <c r="H9" s="6">
        <v>8</v>
      </c>
      <c r="I9" s="1">
        <v>8</v>
      </c>
      <c r="J9" s="2">
        <v>20</v>
      </c>
    </row>
    <row r="10" spans="1:10" x14ac:dyDescent="0.25">
      <c r="A10" s="4">
        <v>9</v>
      </c>
      <c r="B10" t="s">
        <v>18</v>
      </c>
      <c r="C10" s="5">
        <v>11</v>
      </c>
      <c r="D10" s="1">
        <v>4</v>
      </c>
      <c r="E10" s="1">
        <v>6</v>
      </c>
      <c r="F10" s="1">
        <v>1</v>
      </c>
      <c r="G10" s="4">
        <v>15</v>
      </c>
      <c r="H10" s="6">
        <v>10</v>
      </c>
      <c r="I10" s="1">
        <v>5</v>
      </c>
      <c r="J10" s="2">
        <v>18</v>
      </c>
    </row>
    <row r="11" spans="1:10" x14ac:dyDescent="0.25">
      <c r="A11" s="4">
        <v>10</v>
      </c>
      <c r="B11" t="s">
        <v>19</v>
      </c>
      <c r="C11" s="5">
        <v>9</v>
      </c>
      <c r="D11" s="1">
        <v>5</v>
      </c>
      <c r="E11" s="1">
        <v>2</v>
      </c>
      <c r="F11" s="1">
        <v>2</v>
      </c>
      <c r="G11" s="4">
        <v>14</v>
      </c>
      <c r="H11" s="6">
        <v>8</v>
      </c>
      <c r="I11" s="1">
        <v>6</v>
      </c>
      <c r="J11" s="2">
        <v>17</v>
      </c>
    </row>
    <row r="12" spans="1:10" x14ac:dyDescent="0.25">
      <c r="A12" s="4">
        <v>11</v>
      </c>
      <c r="B12" t="s">
        <v>20</v>
      </c>
      <c r="C12" s="5">
        <v>11</v>
      </c>
      <c r="D12" s="1">
        <v>5</v>
      </c>
      <c r="E12" s="1">
        <v>2</v>
      </c>
      <c r="F12" s="1">
        <v>4</v>
      </c>
      <c r="G12" s="4">
        <v>14</v>
      </c>
      <c r="H12" s="6">
        <v>10</v>
      </c>
      <c r="I12" s="1">
        <v>4</v>
      </c>
      <c r="J12" s="2">
        <v>17</v>
      </c>
    </row>
    <row r="13" spans="1:10" x14ac:dyDescent="0.25">
      <c r="A13" s="4">
        <v>12</v>
      </c>
      <c r="B13" t="s">
        <v>21</v>
      </c>
      <c r="C13" s="5">
        <v>8</v>
      </c>
      <c r="D13" s="1">
        <v>5</v>
      </c>
      <c r="E13" s="1">
        <v>1</v>
      </c>
      <c r="F13" s="1">
        <v>2</v>
      </c>
      <c r="G13" s="4">
        <v>17</v>
      </c>
      <c r="H13" s="6">
        <v>9</v>
      </c>
      <c r="I13" s="1">
        <v>8</v>
      </c>
      <c r="J13" s="2">
        <v>16</v>
      </c>
    </row>
    <row r="14" spans="1:10" x14ac:dyDescent="0.25">
      <c r="A14" s="4">
        <v>13</v>
      </c>
      <c r="B14" t="s">
        <v>22</v>
      </c>
      <c r="C14" s="5">
        <v>10</v>
      </c>
      <c r="D14" s="1">
        <v>4</v>
      </c>
      <c r="E14" s="1">
        <v>3</v>
      </c>
      <c r="F14" s="1">
        <v>3</v>
      </c>
      <c r="G14" s="4">
        <v>17</v>
      </c>
      <c r="H14" s="6">
        <v>14</v>
      </c>
      <c r="I14" s="1">
        <v>3</v>
      </c>
      <c r="J14" s="2">
        <v>15</v>
      </c>
    </row>
    <row r="15" spans="1:10" x14ac:dyDescent="0.25">
      <c r="A15" s="4">
        <v>14</v>
      </c>
      <c r="B15" t="s">
        <v>23</v>
      </c>
      <c r="C15" s="5">
        <v>10</v>
      </c>
      <c r="D15" s="1">
        <v>5</v>
      </c>
      <c r="E15" s="1">
        <v>0</v>
      </c>
      <c r="F15" s="1">
        <v>5</v>
      </c>
      <c r="G15" s="4">
        <v>12</v>
      </c>
      <c r="H15" s="6">
        <v>10</v>
      </c>
      <c r="I15" s="1">
        <v>2</v>
      </c>
      <c r="J15" s="2">
        <v>15</v>
      </c>
    </row>
    <row r="16" spans="1:10" x14ac:dyDescent="0.25">
      <c r="A16" s="4">
        <v>15</v>
      </c>
      <c r="B16" t="s">
        <v>24</v>
      </c>
      <c r="C16" s="5">
        <v>8</v>
      </c>
      <c r="D16" s="1">
        <v>4</v>
      </c>
      <c r="E16" s="1">
        <v>2</v>
      </c>
      <c r="F16" s="1">
        <v>2</v>
      </c>
      <c r="G16" s="4">
        <v>9</v>
      </c>
      <c r="H16" s="6">
        <v>6</v>
      </c>
      <c r="I16" s="1">
        <v>3</v>
      </c>
      <c r="J16" s="2">
        <v>14</v>
      </c>
    </row>
    <row r="17" spans="1:10" x14ac:dyDescent="0.25">
      <c r="A17" s="4">
        <v>16</v>
      </c>
      <c r="B17" t="s">
        <v>1</v>
      </c>
      <c r="C17" s="5">
        <v>7</v>
      </c>
      <c r="D17" s="1">
        <v>4</v>
      </c>
      <c r="E17" s="1">
        <v>1</v>
      </c>
      <c r="F17" s="1">
        <v>2</v>
      </c>
      <c r="G17" s="4">
        <v>10</v>
      </c>
      <c r="H17" s="6">
        <v>7</v>
      </c>
      <c r="I17" s="1">
        <v>3</v>
      </c>
      <c r="J17" s="2">
        <v>13</v>
      </c>
    </row>
    <row r="18" spans="1:10" x14ac:dyDescent="0.25">
      <c r="A18" s="4">
        <v>17</v>
      </c>
      <c r="B18" t="s">
        <v>25</v>
      </c>
      <c r="C18" s="5">
        <v>9</v>
      </c>
      <c r="D18" s="1">
        <v>4</v>
      </c>
      <c r="E18" s="1">
        <v>1</v>
      </c>
      <c r="F18" s="1">
        <v>4</v>
      </c>
      <c r="G18" s="4">
        <v>13</v>
      </c>
      <c r="H18" s="6">
        <v>12</v>
      </c>
      <c r="I18" s="1">
        <v>1</v>
      </c>
      <c r="J18" s="2">
        <v>13</v>
      </c>
    </row>
    <row r="19" spans="1:10" x14ac:dyDescent="0.25">
      <c r="A19" s="4">
        <v>18</v>
      </c>
      <c r="B19" t="s">
        <v>26</v>
      </c>
      <c r="C19" s="5">
        <v>10</v>
      </c>
      <c r="D19" s="1">
        <v>3</v>
      </c>
      <c r="E19" s="1">
        <v>4</v>
      </c>
      <c r="F19" s="1">
        <v>3</v>
      </c>
      <c r="G19" s="4">
        <v>11</v>
      </c>
      <c r="H19" s="6">
        <v>12</v>
      </c>
      <c r="I19" s="1">
        <v>-1</v>
      </c>
      <c r="J19" s="2">
        <v>13</v>
      </c>
    </row>
    <row r="20" spans="1:10" x14ac:dyDescent="0.25">
      <c r="A20" s="4">
        <v>19</v>
      </c>
      <c r="B20" t="s">
        <v>27</v>
      </c>
      <c r="C20" s="5">
        <v>11</v>
      </c>
      <c r="D20" s="1">
        <v>3</v>
      </c>
      <c r="E20" s="1">
        <v>3</v>
      </c>
      <c r="F20" s="1">
        <v>5</v>
      </c>
      <c r="G20" s="4">
        <v>12</v>
      </c>
      <c r="H20" s="6">
        <v>13</v>
      </c>
      <c r="I20" s="1">
        <v>-1</v>
      </c>
      <c r="J20" s="2">
        <v>12</v>
      </c>
    </row>
    <row r="21" spans="1:10" x14ac:dyDescent="0.25">
      <c r="A21" s="4">
        <v>20</v>
      </c>
      <c r="B21" t="s">
        <v>28</v>
      </c>
      <c r="C21" s="5">
        <v>10</v>
      </c>
      <c r="D21" s="1">
        <v>2</v>
      </c>
      <c r="E21" s="1">
        <v>4</v>
      </c>
      <c r="F21" s="1">
        <v>4</v>
      </c>
      <c r="G21" s="4">
        <v>15</v>
      </c>
      <c r="H21" s="6">
        <v>17</v>
      </c>
      <c r="I21" s="1">
        <v>-2</v>
      </c>
      <c r="J21" s="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7" workbookViewId="0">
      <selection activeCell="A14" sqref="A14:XFD14"/>
    </sheetView>
  </sheetViews>
  <sheetFormatPr baseColWidth="10" defaultRowHeight="15" x14ac:dyDescent="0.25"/>
  <cols>
    <col min="2" max="2" width="17" customWidth="1"/>
  </cols>
  <sheetData>
    <row r="1" spans="1:10" x14ac:dyDescent="0.25">
      <c r="A1" s="1"/>
      <c r="B1" s="1"/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 s="4">
        <v>1</v>
      </c>
      <c r="B2" s="3" t="s">
        <v>25</v>
      </c>
      <c r="C2" s="5">
        <v>12</v>
      </c>
      <c r="D2" s="1">
        <v>6</v>
      </c>
      <c r="E2" s="1">
        <v>2</v>
      </c>
      <c r="F2" s="1">
        <v>4</v>
      </c>
      <c r="G2" s="4">
        <v>11</v>
      </c>
      <c r="H2" s="6">
        <v>9</v>
      </c>
      <c r="I2" s="1">
        <v>2</v>
      </c>
      <c r="J2" s="2">
        <v>20</v>
      </c>
    </row>
    <row r="3" spans="1:10" x14ac:dyDescent="0.25">
      <c r="A3" s="4">
        <v>2</v>
      </c>
      <c r="B3" s="3" t="s">
        <v>1</v>
      </c>
      <c r="C3" s="5">
        <v>11</v>
      </c>
      <c r="D3" s="1">
        <v>4</v>
      </c>
      <c r="E3" s="1">
        <v>2</v>
      </c>
      <c r="F3" s="1">
        <v>5</v>
      </c>
      <c r="G3" s="4">
        <v>18</v>
      </c>
      <c r="H3" s="6">
        <v>21</v>
      </c>
      <c r="I3" s="1">
        <v>-3</v>
      </c>
      <c r="J3" s="2">
        <v>14</v>
      </c>
    </row>
    <row r="4" spans="1:10" ht="30" x14ac:dyDescent="0.25">
      <c r="A4" s="4">
        <v>3</v>
      </c>
      <c r="B4" s="3" t="s">
        <v>19</v>
      </c>
      <c r="C4" s="5">
        <v>10</v>
      </c>
      <c r="D4" s="1">
        <v>3</v>
      </c>
      <c r="E4" s="1">
        <v>3</v>
      </c>
      <c r="F4" s="1">
        <v>4</v>
      </c>
      <c r="G4" s="4">
        <v>15</v>
      </c>
      <c r="H4" s="6">
        <v>15</v>
      </c>
      <c r="I4" s="1">
        <v>0</v>
      </c>
      <c r="J4" s="2">
        <v>12</v>
      </c>
    </row>
    <row r="5" spans="1:10" ht="30" x14ac:dyDescent="0.25">
      <c r="A5" s="4">
        <v>4</v>
      </c>
      <c r="B5" s="3" t="s">
        <v>27</v>
      </c>
      <c r="C5" s="5">
        <v>9</v>
      </c>
      <c r="D5" s="1">
        <v>3</v>
      </c>
      <c r="E5" s="1">
        <v>3</v>
      </c>
      <c r="F5" s="1">
        <v>3</v>
      </c>
      <c r="G5" s="4">
        <v>11</v>
      </c>
      <c r="H5" s="6">
        <v>13</v>
      </c>
      <c r="I5" s="1">
        <v>-2</v>
      </c>
      <c r="J5" s="2">
        <v>12</v>
      </c>
    </row>
    <row r="6" spans="1:10" x14ac:dyDescent="0.25">
      <c r="A6" s="4">
        <v>5</v>
      </c>
      <c r="B6" s="3" t="s">
        <v>2</v>
      </c>
      <c r="C6" s="5">
        <v>10</v>
      </c>
      <c r="D6" s="1">
        <v>3</v>
      </c>
      <c r="E6" s="1">
        <v>3</v>
      </c>
      <c r="F6" s="1">
        <v>4</v>
      </c>
      <c r="G6" s="4">
        <v>12</v>
      </c>
      <c r="H6" s="6">
        <v>15</v>
      </c>
      <c r="I6" s="1">
        <v>-3</v>
      </c>
      <c r="J6" s="2">
        <v>12</v>
      </c>
    </row>
    <row r="7" spans="1:10" x14ac:dyDescent="0.25">
      <c r="A7" s="4">
        <v>6</v>
      </c>
      <c r="B7" s="3" t="s">
        <v>26</v>
      </c>
      <c r="C7" s="5">
        <v>10</v>
      </c>
      <c r="D7" s="1">
        <v>2</v>
      </c>
      <c r="E7" s="1">
        <v>5</v>
      </c>
      <c r="F7" s="1">
        <v>3</v>
      </c>
      <c r="G7" s="4">
        <v>7</v>
      </c>
      <c r="H7" s="6">
        <v>7</v>
      </c>
      <c r="I7" s="1">
        <v>0</v>
      </c>
      <c r="J7" s="2">
        <v>11</v>
      </c>
    </row>
    <row r="8" spans="1:10" ht="30" x14ac:dyDescent="0.25">
      <c r="A8" s="4">
        <v>7</v>
      </c>
      <c r="B8" s="3" t="s">
        <v>28</v>
      </c>
      <c r="C8" s="5">
        <v>10</v>
      </c>
      <c r="D8" s="1">
        <v>3</v>
      </c>
      <c r="E8" s="1">
        <v>2</v>
      </c>
      <c r="F8" s="1">
        <v>5</v>
      </c>
      <c r="G8" s="4">
        <v>9</v>
      </c>
      <c r="H8" s="6">
        <v>11</v>
      </c>
      <c r="I8" s="1">
        <v>-2</v>
      </c>
      <c r="J8" s="2">
        <v>11</v>
      </c>
    </row>
    <row r="9" spans="1:10" x14ac:dyDescent="0.25">
      <c r="A9" s="4">
        <v>8</v>
      </c>
      <c r="B9" s="3" t="s">
        <v>13</v>
      </c>
      <c r="C9" s="5">
        <v>11</v>
      </c>
      <c r="D9" s="1">
        <v>3</v>
      </c>
      <c r="E9" s="1">
        <v>2</v>
      </c>
      <c r="F9" s="1">
        <v>6</v>
      </c>
      <c r="G9" s="4">
        <v>6</v>
      </c>
      <c r="H9" s="6">
        <v>10</v>
      </c>
      <c r="I9" s="1">
        <v>-4</v>
      </c>
      <c r="J9" s="2">
        <v>11</v>
      </c>
    </row>
    <row r="10" spans="1:10" x14ac:dyDescent="0.25">
      <c r="A10" s="4">
        <v>9</v>
      </c>
      <c r="B10" s="3" t="s">
        <v>24</v>
      </c>
      <c r="C10" s="5">
        <v>11</v>
      </c>
      <c r="D10" s="1">
        <v>3</v>
      </c>
      <c r="E10" s="1">
        <v>2</v>
      </c>
      <c r="F10" s="1">
        <v>6</v>
      </c>
      <c r="G10" s="4">
        <v>12</v>
      </c>
      <c r="H10" s="6">
        <v>18</v>
      </c>
      <c r="I10" s="1">
        <v>-6</v>
      </c>
      <c r="J10" s="2">
        <v>11</v>
      </c>
    </row>
    <row r="11" spans="1:10" x14ac:dyDescent="0.25">
      <c r="A11" s="4">
        <v>10</v>
      </c>
      <c r="B11" s="3" t="s">
        <v>16</v>
      </c>
      <c r="C11" s="5">
        <v>10</v>
      </c>
      <c r="D11" s="1">
        <v>3</v>
      </c>
      <c r="E11" s="1">
        <v>1</v>
      </c>
      <c r="F11" s="1">
        <v>6</v>
      </c>
      <c r="G11" s="4">
        <v>11</v>
      </c>
      <c r="H11" s="6">
        <v>13</v>
      </c>
      <c r="I11" s="1">
        <v>-2</v>
      </c>
      <c r="J11" s="2">
        <v>10</v>
      </c>
    </row>
    <row r="12" spans="1:10" x14ac:dyDescent="0.25">
      <c r="A12" s="4">
        <v>11</v>
      </c>
      <c r="B12" s="3" t="s">
        <v>15</v>
      </c>
      <c r="C12" s="5">
        <v>10</v>
      </c>
      <c r="D12" s="1">
        <v>3</v>
      </c>
      <c r="E12" s="1">
        <v>1</v>
      </c>
      <c r="F12" s="1">
        <v>6</v>
      </c>
      <c r="G12" s="4">
        <v>7</v>
      </c>
      <c r="H12" s="6">
        <v>17</v>
      </c>
      <c r="I12" s="1">
        <v>-10</v>
      </c>
      <c r="J12" s="2">
        <v>10</v>
      </c>
    </row>
    <row r="13" spans="1:10" x14ac:dyDescent="0.25">
      <c r="A13" s="4">
        <v>12</v>
      </c>
      <c r="B13" s="3" t="s">
        <v>12</v>
      </c>
      <c r="C13" s="5">
        <v>8</v>
      </c>
      <c r="D13" s="1">
        <v>2</v>
      </c>
      <c r="E13" s="1">
        <v>3</v>
      </c>
      <c r="F13" s="1">
        <v>3</v>
      </c>
      <c r="G13" s="4">
        <v>10</v>
      </c>
      <c r="H13" s="6">
        <v>12</v>
      </c>
      <c r="I13" s="1">
        <v>-2</v>
      </c>
      <c r="J13" s="2">
        <v>9</v>
      </c>
    </row>
    <row r="14" spans="1:10" x14ac:dyDescent="0.25">
      <c r="A14" s="4">
        <v>13</v>
      </c>
      <c r="B14" s="3" t="s">
        <v>22</v>
      </c>
      <c r="C14" s="5">
        <v>10</v>
      </c>
      <c r="D14" s="1">
        <v>2</v>
      </c>
      <c r="E14" s="1">
        <v>3</v>
      </c>
      <c r="F14" s="1">
        <v>5</v>
      </c>
      <c r="G14" s="4">
        <v>7</v>
      </c>
      <c r="H14" s="6">
        <v>12</v>
      </c>
      <c r="I14" s="1">
        <v>-5</v>
      </c>
      <c r="J14" s="2">
        <v>9</v>
      </c>
    </row>
    <row r="15" spans="1:10" ht="30" x14ac:dyDescent="0.25">
      <c r="A15" s="4">
        <v>14</v>
      </c>
      <c r="B15" s="3" t="s">
        <v>18</v>
      </c>
      <c r="C15" s="5">
        <v>10</v>
      </c>
      <c r="D15" s="1">
        <v>2</v>
      </c>
      <c r="E15" s="1">
        <v>2</v>
      </c>
      <c r="F15" s="1">
        <v>6</v>
      </c>
      <c r="G15" s="4">
        <v>6</v>
      </c>
      <c r="H15" s="6">
        <v>16</v>
      </c>
      <c r="I15" s="1">
        <v>-10</v>
      </c>
      <c r="J15" s="2">
        <v>8</v>
      </c>
    </row>
    <row r="16" spans="1:10" x14ac:dyDescent="0.25">
      <c r="A16" s="4">
        <v>15</v>
      </c>
      <c r="B16" s="3" t="s">
        <v>14</v>
      </c>
      <c r="C16" s="5">
        <v>10</v>
      </c>
      <c r="D16" s="1">
        <v>1</v>
      </c>
      <c r="E16" s="1">
        <v>4</v>
      </c>
      <c r="F16" s="1">
        <v>5</v>
      </c>
      <c r="G16" s="4">
        <v>7</v>
      </c>
      <c r="H16" s="6">
        <v>17</v>
      </c>
      <c r="I16" s="1">
        <v>-10</v>
      </c>
      <c r="J16" s="2">
        <v>7</v>
      </c>
    </row>
    <row r="17" spans="1:10" ht="30" x14ac:dyDescent="0.25">
      <c r="A17" s="4">
        <v>16</v>
      </c>
      <c r="B17" s="3" t="s">
        <v>17</v>
      </c>
      <c r="C17" s="5">
        <v>11</v>
      </c>
      <c r="D17" s="1">
        <v>2</v>
      </c>
      <c r="E17" s="1">
        <v>1</v>
      </c>
      <c r="F17" s="1">
        <v>8</v>
      </c>
      <c r="G17" s="4">
        <v>11</v>
      </c>
      <c r="H17" s="6">
        <v>25</v>
      </c>
      <c r="I17" s="1">
        <v>-14</v>
      </c>
      <c r="J17" s="2">
        <v>7</v>
      </c>
    </row>
    <row r="18" spans="1:10" x14ac:dyDescent="0.25">
      <c r="A18" s="4">
        <v>17</v>
      </c>
      <c r="B18" s="3" t="s">
        <v>11</v>
      </c>
      <c r="C18" s="5">
        <v>10</v>
      </c>
      <c r="D18" s="1">
        <v>0</v>
      </c>
      <c r="E18" s="1">
        <v>5</v>
      </c>
      <c r="F18" s="1">
        <v>5</v>
      </c>
      <c r="G18" s="4">
        <v>8</v>
      </c>
      <c r="H18" s="6">
        <v>18</v>
      </c>
      <c r="I18" s="1">
        <v>-10</v>
      </c>
      <c r="J18" s="2">
        <v>5</v>
      </c>
    </row>
    <row r="19" spans="1:10" ht="30" x14ac:dyDescent="0.25">
      <c r="A19" s="4">
        <v>18</v>
      </c>
      <c r="B19" s="3" t="s">
        <v>21</v>
      </c>
      <c r="C19" s="5">
        <v>9</v>
      </c>
      <c r="D19" s="1">
        <v>1</v>
      </c>
      <c r="E19" s="1">
        <v>2</v>
      </c>
      <c r="F19" s="1">
        <v>6</v>
      </c>
      <c r="G19" s="4">
        <v>7</v>
      </c>
      <c r="H19" s="6">
        <v>18</v>
      </c>
      <c r="I19" s="1">
        <v>-11</v>
      </c>
      <c r="J19" s="2">
        <v>5</v>
      </c>
    </row>
    <row r="20" spans="1:10" ht="30" x14ac:dyDescent="0.25">
      <c r="A20" s="4">
        <v>19</v>
      </c>
      <c r="B20" s="3" t="s">
        <v>20</v>
      </c>
      <c r="C20" s="5">
        <v>10</v>
      </c>
      <c r="D20" s="1">
        <v>1</v>
      </c>
      <c r="E20" s="1">
        <v>2</v>
      </c>
      <c r="F20" s="1">
        <v>7</v>
      </c>
      <c r="G20" s="4">
        <v>12</v>
      </c>
      <c r="H20" s="6">
        <v>24</v>
      </c>
      <c r="I20" s="1">
        <v>-12</v>
      </c>
      <c r="J20" s="2">
        <v>5</v>
      </c>
    </row>
    <row r="21" spans="1:10" ht="30" x14ac:dyDescent="0.25">
      <c r="A21" s="4">
        <v>20</v>
      </c>
      <c r="B21" s="3" t="s">
        <v>23</v>
      </c>
      <c r="C21" s="5">
        <v>9</v>
      </c>
      <c r="D21" s="1">
        <v>0</v>
      </c>
      <c r="E21" s="1">
        <v>3</v>
      </c>
      <c r="F21" s="1">
        <v>6</v>
      </c>
      <c r="G21" s="4">
        <v>8</v>
      </c>
      <c r="H21" s="6">
        <v>18</v>
      </c>
      <c r="I21" s="1">
        <v>-10</v>
      </c>
      <c r="J21" s="2">
        <v>3</v>
      </c>
    </row>
  </sheetData>
  <hyperlinks>
    <hyperlink ref="B2" r:id="rId1" display="http://www.soccerstats.com/team.asp?league=usa&amp;teamid=7"/>
    <hyperlink ref="B3" r:id="rId2" display="http://www.soccerstats.com/team.asp?league=usa&amp;teamid=8"/>
    <hyperlink ref="B4" r:id="rId3" display="http://www.soccerstats.com/team.asp?league=usa&amp;teamid=18"/>
    <hyperlink ref="B5" r:id="rId4" display="http://www.soccerstats.com/team.asp?league=usa&amp;teamid=15"/>
    <hyperlink ref="B6" r:id="rId5" display="http://www.soccerstats.com/team.asp?league=usa&amp;teamid=9"/>
    <hyperlink ref="B7" r:id="rId6" display="http://www.soccerstats.com/team.asp?league=usa&amp;teamid=6"/>
    <hyperlink ref="B8" r:id="rId7" display="http://www.soccerstats.com/team.asp?league=usa&amp;teamid=16"/>
    <hyperlink ref="B9" r:id="rId8" display="http://www.soccerstats.com/team.asp?league=usa&amp;teamid=3"/>
    <hyperlink ref="B10" r:id="rId9" display="http://www.soccerstats.com/team.asp?league=usa&amp;teamid=10"/>
    <hyperlink ref="B11" r:id="rId10" display="http://www.soccerstats.com/team.asp?league=usa&amp;teamid=19"/>
    <hyperlink ref="B12" r:id="rId11" display="http://www.soccerstats.com/team.asp?league=usa&amp;teamid=13"/>
    <hyperlink ref="B13" r:id="rId12" display="http://www.soccerstats.com/team.asp?league=usa&amp;teamid=17"/>
    <hyperlink ref="B14" r:id="rId13" display="http://www.soccerstats.com/team.asp?league=usa&amp;teamid=11"/>
    <hyperlink ref="B15" r:id="rId14" display="http://www.soccerstats.com/team.asp?league=usa&amp;teamid=14"/>
    <hyperlink ref="B16" r:id="rId15" display="http://www.soccerstats.com/team.asp?league=usa&amp;teamid=12"/>
    <hyperlink ref="B17" r:id="rId16" display="http://www.soccerstats.com/team.asp?league=usa&amp;teamid=20"/>
    <hyperlink ref="B18" r:id="rId17" display="http://www.soccerstats.com/team.asp?league=usa&amp;teamid=1"/>
    <hyperlink ref="B19" r:id="rId18" display="http://www.soccerstats.com/team.asp?league=usa&amp;teamid=4"/>
    <hyperlink ref="B20" r:id="rId19" display="http://www.soccerstats.com/team.asp?league=usa&amp;teamid=5"/>
    <hyperlink ref="B21" r:id="rId20" display="http://www.soccerstats.com/team.asp?league=usa&amp;teamid=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4" workbookViewId="0">
      <selection activeCell="A35" sqref="A35"/>
    </sheetView>
  </sheetViews>
  <sheetFormatPr baseColWidth="10" defaultRowHeight="15" x14ac:dyDescent="0.25"/>
  <sheetData>
    <row r="1" spans="1:12" ht="27" thickBot="1" x14ac:dyDescent="0.3">
      <c r="A1" s="17" t="s">
        <v>53</v>
      </c>
      <c r="B1" s="17" t="s">
        <v>149</v>
      </c>
      <c r="C1" s="17" t="s">
        <v>54</v>
      </c>
      <c r="D1" s="17" t="s">
        <v>55</v>
      </c>
      <c r="E1" s="17" t="s">
        <v>56</v>
      </c>
      <c r="F1" s="17" t="s">
        <v>57</v>
      </c>
      <c r="G1" s="17" t="s">
        <v>58</v>
      </c>
      <c r="H1" s="17" t="s">
        <v>59</v>
      </c>
      <c r="I1" s="17" t="s">
        <v>128</v>
      </c>
    </row>
    <row r="2" spans="1:12" ht="15.75" thickBot="1" x14ac:dyDescent="0.3">
      <c r="A2" s="18">
        <v>-15</v>
      </c>
      <c r="B2" s="18">
        <f t="shared" ref="B2:B3" si="0">C2+D2+E2</f>
        <v>30</v>
      </c>
      <c r="C2" s="18">
        <v>11</v>
      </c>
      <c r="D2" s="18">
        <v>2</v>
      </c>
      <c r="E2" s="18">
        <v>17</v>
      </c>
      <c r="F2" s="18" t="s">
        <v>62</v>
      </c>
      <c r="G2" s="18" t="s">
        <v>63</v>
      </c>
      <c r="H2" s="18" t="s">
        <v>64</v>
      </c>
      <c r="I2" s="18" t="s">
        <v>129</v>
      </c>
      <c r="J2">
        <v>36.67</v>
      </c>
      <c r="K2">
        <v>6.67</v>
      </c>
      <c r="L2">
        <v>56.67</v>
      </c>
    </row>
    <row r="3" spans="1:12" ht="15.75" thickBot="1" x14ac:dyDescent="0.3">
      <c r="A3" s="18">
        <v>-13</v>
      </c>
      <c r="B3" s="18">
        <f t="shared" si="0"/>
        <v>30</v>
      </c>
      <c r="C3" s="18">
        <v>11</v>
      </c>
      <c r="D3" s="18">
        <v>2</v>
      </c>
      <c r="E3" s="18">
        <v>17</v>
      </c>
      <c r="F3" s="18" t="s">
        <v>62</v>
      </c>
      <c r="G3" s="18" t="s">
        <v>63</v>
      </c>
      <c r="H3" s="18" t="s">
        <v>64</v>
      </c>
      <c r="I3" s="18" t="s">
        <v>129</v>
      </c>
      <c r="J3">
        <v>36.67</v>
      </c>
      <c r="K3">
        <v>6.67</v>
      </c>
      <c r="L3">
        <v>56.67</v>
      </c>
    </row>
    <row r="4" spans="1:12" ht="15.75" thickBot="1" x14ac:dyDescent="0.3">
      <c r="A4" s="18">
        <v>-11</v>
      </c>
      <c r="B4" s="18">
        <f t="shared" ref="B4:B27" si="1">C4+D4+E4</f>
        <v>30</v>
      </c>
      <c r="C4" s="18">
        <v>11</v>
      </c>
      <c r="D4" s="18">
        <v>2</v>
      </c>
      <c r="E4" s="18">
        <v>17</v>
      </c>
      <c r="F4" s="18" t="s">
        <v>62</v>
      </c>
      <c r="G4" s="18" t="s">
        <v>63</v>
      </c>
      <c r="H4" s="18" t="s">
        <v>64</v>
      </c>
      <c r="I4" s="18" t="s">
        <v>129</v>
      </c>
      <c r="J4">
        <v>36.67</v>
      </c>
      <c r="K4">
        <v>6.67</v>
      </c>
      <c r="L4">
        <v>56.67</v>
      </c>
    </row>
    <row r="5" spans="1:12" ht="15.75" thickBot="1" x14ac:dyDescent="0.3">
      <c r="A5" s="18">
        <v>-10</v>
      </c>
      <c r="B5" s="18">
        <f t="shared" si="1"/>
        <v>43</v>
      </c>
      <c r="C5" s="18">
        <v>14</v>
      </c>
      <c r="D5" s="18">
        <v>15</v>
      </c>
      <c r="E5" s="18">
        <v>14</v>
      </c>
      <c r="F5" s="18" t="s">
        <v>65</v>
      </c>
      <c r="G5" s="18" t="s">
        <v>66</v>
      </c>
      <c r="H5" s="18" t="s">
        <v>67</v>
      </c>
      <c r="I5" s="18" t="s">
        <v>66</v>
      </c>
      <c r="J5">
        <v>32.56</v>
      </c>
      <c r="K5">
        <v>34.880000000000003</v>
      </c>
      <c r="L5">
        <v>32.56</v>
      </c>
    </row>
    <row r="6" spans="1:12" ht="15.75" thickBot="1" x14ac:dyDescent="0.3">
      <c r="A6" s="18">
        <v>-9</v>
      </c>
      <c r="B6" s="18">
        <f t="shared" si="1"/>
        <v>50</v>
      </c>
      <c r="C6" s="18">
        <v>17</v>
      </c>
      <c r="D6" s="18">
        <v>15</v>
      </c>
      <c r="E6" s="18">
        <v>18</v>
      </c>
      <c r="F6" s="18" t="s">
        <v>68</v>
      </c>
      <c r="G6" s="18" t="s">
        <v>69</v>
      </c>
      <c r="H6" s="18" t="s">
        <v>70</v>
      </c>
      <c r="I6" s="18" t="s">
        <v>130</v>
      </c>
      <c r="J6">
        <v>34</v>
      </c>
      <c r="K6">
        <v>30</v>
      </c>
      <c r="L6">
        <v>36</v>
      </c>
    </row>
    <row r="7" spans="1:12" ht="15.75" thickBot="1" x14ac:dyDescent="0.3">
      <c r="A7" s="18">
        <v>-8</v>
      </c>
      <c r="B7" s="18">
        <f t="shared" si="1"/>
        <v>57</v>
      </c>
      <c r="C7" s="18">
        <v>23</v>
      </c>
      <c r="D7" s="18">
        <v>20</v>
      </c>
      <c r="E7" s="18">
        <v>14</v>
      </c>
      <c r="F7" s="18" t="s">
        <v>71</v>
      </c>
      <c r="G7" s="18" t="s">
        <v>72</v>
      </c>
      <c r="H7" s="18" t="s">
        <v>73</v>
      </c>
      <c r="I7" s="18" t="s">
        <v>131</v>
      </c>
      <c r="J7">
        <v>40.35</v>
      </c>
      <c r="K7">
        <v>35.090000000000003</v>
      </c>
      <c r="L7">
        <v>24.56</v>
      </c>
    </row>
    <row r="8" spans="1:12" ht="15.75" thickBot="1" x14ac:dyDescent="0.3">
      <c r="A8" s="18">
        <v>-7</v>
      </c>
      <c r="B8" s="18">
        <f t="shared" si="1"/>
        <v>86</v>
      </c>
      <c r="C8" s="18">
        <v>37</v>
      </c>
      <c r="D8" s="18">
        <v>17</v>
      </c>
      <c r="E8" s="18">
        <v>32</v>
      </c>
      <c r="F8" s="18" t="s">
        <v>74</v>
      </c>
      <c r="G8" s="18" t="s">
        <v>75</v>
      </c>
      <c r="H8" s="18" t="s">
        <v>76</v>
      </c>
      <c r="I8" s="18" t="s">
        <v>132</v>
      </c>
      <c r="J8">
        <v>43.02</v>
      </c>
      <c r="K8">
        <v>19.77</v>
      </c>
      <c r="L8">
        <v>37.21</v>
      </c>
    </row>
    <row r="9" spans="1:12" ht="15.75" thickBot="1" x14ac:dyDescent="0.3">
      <c r="A9" s="18">
        <v>-6</v>
      </c>
      <c r="B9" s="18">
        <f t="shared" si="1"/>
        <v>100</v>
      </c>
      <c r="C9" s="18">
        <v>44</v>
      </c>
      <c r="D9" s="18">
        <v>27</v>
      </c>
      <c r="E9" s="18">
        <v>29</v>
      </c>
      <c r="F9" s="18" t="s">
        <v>77</v>
      </c>
      <c r="G9" s="18" t="s">
        <v>78</v>
      </c>
      <c r="H9" s="18" t="s">
        <v>79</v>
      </c>
      <c r="I9" s="18" t="s">
        <v>133</v>
      </c>
      <c r="J9">
        <v>44</v>
      </c>
      <c r="K9">
        <v>27</v>
      </c>
      <c r="L9">
        <v>29</v>
      </c>
    </row>
    <row r="10" spans="1:12" ht="15.75" thickBot="1" x14ac:dyDescent="0.3">
      <c r="A10" s="18">
        <v>-5</v>
      </c>
      <c r="B10" s="18">
        <f t="shared" si="1"/>
        <v>106</v>
      </c>
      <c r="C10" s="18">
        <v>51</v>
      </c>
      <c r="D10" s="18">
        <v>31</v>
      </c>
      <c r="E10" s="18">
        <v>24</v>
      </c>
      <c r="F10" s="18" t="s">
        <v>80</v>
      </c>
      <c r="G10" s="18" t="s">
        <v>81</v>
      </c>
      <c r="H10" s="18" t="s">
        <v>82</v>
      </c>
      <c r="I10" s="18" t="s">
        <v>134</v>
      </c>
      <c r="J10">
        <v>48.11</v>
      </c>
      <c r="K10">
        <v>29.25</v>
      </c>
      <c r="L10">
        <v>22.64</v>
      </c>
    </row>
    <row r="11" spans="1:12" ht="15.75" thickBot="1" x14ac:dyDescent="0.3">
      <c r="A11" s="18">
        <v>-4</v>
      </c>
      <c r="B11" s="18">
        <f t="shared" si="1"/>
        <v>127</v>
      </c>
      <c r="C11" s="18">
        <v>64</v>
      </c>
      <c r="D11" s="18">
        <v>35</v>
      </c>
      <c r="E11" s="18">
        <v>28</v>
      </c>
      <c r="F11" s="18" t="s">
        <v>83</v>
      </c>
      <c r="G11" s="18" t="s">
        <v>84</v>
      </c>
      <c r="H11" s="18" t="s">
        <v>85</v>
      </c>
      <c r="I11" s="18" t="s">
        <v>135</v>
      </c>
      <c r="J11">
        <v>50.39</v>
      </c>
      <c r="K11">
        <v>27.56</v>
      </c>
      <c r="L11">
        <v>22.05</v>
      </c>
    </row>
    <row r="12" spans="1:12" ht="15.75" thickBot="1" x14ac:dyDescent="0.3">
      <c r="A12" s="18">
        <v>-3</v>
      </c>
      <c r="B12" s="18">
        <f t="shared" si="1"/>
        <v>147</v>
      </c>
      <c r="C12" s="18">
        <v>75</v>
      </c>
      <c r="D12" s="18">
        <v>39</v>
      </c>
      <c r="E12" s="18">
        <v>33</v>
      </c>
      <c r="F12" s="18" t="s">
        <v>86</v>
      </c>
      <c r="G12" s="18" t="s">
        <v>87</v>
      </c>
      <c r="H12" s="18" t="s">
        <v>88</v>
      </c>
      <c r="I12" s="18" t="s">
        <v>136</v>
      </c>
      <c r="J12">
        <v>51.02</v>
      </c>
      <c r="K12">
        <v>26.53</v>
      </c>
      <c r="L12">
        <v>22.45</v>
      </c>
    </row>
    <row r="13" spans="1:12" ht="15.75" thickBot="1" x14ac:dyDescent="0.3">
      <c r="A13" s="18">
        <v>-2</v>
      </c>
      <c r="B13" s="18">
        <f t="shared" si="1"/>
        <v>144</v>
      </c>
      <c r="C13" s="18">
        <v>78</v>
      </c>
      <c r="D13" s="18">
        <v>26</v>
      </c>
      <c r="E13" s="18">
        <v>40</v>
      </c>
      <c r="F13" s="18" t="s">
        <v>89</v>
      </c>
      <c r="G13" s="18" t="s">
        <v>90</v>
      </c>
      <c r="H13" s="18" t="s">
        <v>91</v>
      </c>
      <c r="I13" s="18" t="s">
        <v>106</v>
      </c>
      <c r="J13">
        <v>54.17</v>
      </c>
      <c r="K13">
        <v>18.059999999999999</v>
      </c>
      <c r="L13">
        <v>27.78</v>
      </c>
    </row>
    <row r="14" spans="1:12" ht="15.75" thickBot="1" x14ac:dyDescent="0.3">
      <c r="A14" s="18">
        <v>-1</v>
      </c>
      <c r="B14" s="18">
        <f t="shared" si="1"/>
        <v>164</v>
      </c>
      <c r="C14" s="18">
        <v>80</v>
      </c>
      <c r="D14" s="18">
        <v>51</v>
      </c>
      <c r="E14" s="18">
        <v>33</v>
      </c>
      <c r="F14" s="18" t="s">
        <v>92</v>
      </c>
      <c r="G14" s="18" t="s">
        <v>93</v>
      </c>
      <c r="H14" s="18" t="s">
        <v>94</v>
      </c>
      <c r="I14" s="18" t="s">
        <v>137</v>
      </c>
      <c r="J14">
        <v>48.78</v>
      </c>
      <c r="K14">
        <v>31.1</v>
      </c>
      <c r="L14">
        <v>20.12</v>
      </c>
    </row>
    <row r="15" spans="1:12" ht="15.75" thickBot="1" x14ac:dyDescent="0.3">
      <c r="A15" s="18">
        <v>0</v>
      </c>
      <c r="B15" s="18">
        <f t="shared" si="1"/>
        <v>202</v>
      </c>
      <c r="C15" s="18">
        <v>99</v>
      </c>
      <c r="D15" s="18">
        <v>50</v>
      </c>
      <c r="E15" s="18">
        <v>53</v>
      </c>
      <c r="F15" s="18" t="s">
        <v>95</v>
      </c>
      <c r="G15" s="18" t="s">
        <v>96</v>
      </c>
      <c r="H15" s="18" t="s">
        <v>97</v>
      </c>
      <c r="I15" s="18" t="s">
        <v>138</v>
      </c>
      <c r="J15">
        <v>49.01</v>
      </c>
      <c r="K15">
        <v>24.75</v>
      </c>
      <c r="L15">
        <v>26.24</v>
      </c>
    </row>
    <row r="16" spans="1:12" ht="15.75" thickBot="1" x14ac:dyDescent="0.3">
      <c r="A16" s="18">
        <v>1</v>
      </c>
      <c r="B16" s="18">
        <f t="shared" si="1"/>
        <v>142</v>
      </c>
      <c r="C16" s="18">
        <v>78</v>
      </c>
      <c r="D16" s="18">
        <v>38</v>
      </c>
      <c r="E16" s="18">
        <v>26</v>
      </c>
      <c r="F16" s="18" t="s">
        <v>98</v>
      </c>
      <c r="G16" s="18" t="s">
        <v>99</v>
      </c>
      <c r="H16" s="18" t="s">
        <v>100</v>
      </c>
      <c r="I16" s="18" t="s">
        <v>139</v>
      </c>
      <c r="J16">
        <v>54.93</v>
      </c>
      <c r="K16">
        <v>26.76</v>
      </c>
      <c r="L16">
        <v>18.309999999999999</v>
      </c>
    </row>
    <row r="17" spans="1:12" ht="15.75" thickBot="1" x14ac:dyDescent="0.3">
      <c r="A17" s="18">
        <v>2</v>
      </c>
      <c r="B17" s="18">
        <f t="shared" si="1"/>
        <v>122</v>
      </c>
      <c r="C17" s="18">
        <v>55</v>
      </c>
      <c r="D17" s="18">
        <v>31</v>
      </c>
      <c r="E17" s="18">
        <v>36</v>
      </c>
      <c r="F17" s="18" t="s">
        <v>101</v>
      </c>
      <c r="G17" s="18" t="s">
        <v>102</v>
      </c>
      <c r="H17" s="18" t="s">
        <v>103</v>
      </c>
      <c r="I17" s="18" t="s">
        <v>140</v>
      </c>
      <c r="J17">
        <v>45.08</v>
      </c>
      <c r="K17">
        <v>25.41</v>
      </c>
      <c r="L17">
        <v>29.51</v>
      </c>
    </row>
    <row r="18" spans="1:12" ht="15.75" thickBot="1" x14ac:dyDescent="0.3">
      <c r="A18" s="18">
        <v>3</v>
      </c>
      <c r="B18" s="18">
        <f t="shared" si="1"/>
        <v>126</v>
      </c>
      <c r="C18" s="18">
        <v>54</v>
      </c>
      <c r="D18" s="18">
        <v>35</v>
      </c>
      <c r="E18" s="18">
        <v>37</v>
      </c>
      <c r="F18" s="18" t="s">
        <v>104</v>
      </c>
      <c r="G18" s="18" t="s">
        <v>105</v>
      </c>
      <c r="H18" s="18" t="s">
        <v>106</v>
      </c>
      <c r="I18" s="18" t="s">
        <v>141</v>
      </c>
      <c r="J18">
        <v>42.86</v>
      </c>
      <c r="K18">
        <v>27.78</v>
      </c>
      <c r="L18">
        <v>29.37</v>
      </c>
    </row>
    <row r="19" spans="1:12" ht="15.75" thickBot="1" x14ac:dyDescent="0.3">
      <c r="A19" s="18">
        <v>4</v>
      </c>
      <c r="B19" s="18">
        <f t="shared" si="1"/>
        <v>110</v>
      </c>
      <c r="C19" s="18">
        <v>55</v>
      </c>
      <c r="D19" s="18">
        <v>36</v>
      </c>
      <c r="E19" s="18">
        <v>19</v>
      </c>
      <c r="F19" s="18" t="s">
        <v>107</v>
      </c>
      <c r="G19" s="18" t="s">
        <v>108</v>
      </c>
      <c r="H19" s="18" t="s">
        <v>109</v>
      </c>
      <c r="I19" s="18" t="s">
        <v>142</v>
      </c>
      <c r="J19">
        <v>50</v>
      </c>
      <c r="K19">
        <v>32.729999999999997</v>
      </c>
      <c r="L19">
        <v>17.27</v>
      </c>
    </row>
    <row r="20" spans="1:12" ht="15.75" thickBot="1" x14ac:dyDescent="0.3">
      <c r="A20" s="18">
        <v>5</v>
      </c>
      <c r="B20" s="18">
        <f t="shared" si="1"/>
        <v>95</v>
      </c>
      <c r="C20" s="18">
        <v>50</v>
      </c>
      <c r="D20" s="18">
        <v>23</v>
      </c>
      <c r="E20" s="18">
        <v>22</v>
      </c>
      <c r="F20" s="18" t="s">
        <v>110</v>
      </c>
      <c r="G20" s="18" t="s">
        <v>111</v>
      </c>
      <c r="H20" s="18" t="s">
        <v>112</v>
      </c>
      <c r="I20" s="18" t="s">
        <v>143</v>
      </c>
      <c r="J20">
        <v>52.63</v>
      </c>
      <c r="K20">
        <v>24.21</v>
      </c>
      <c r="L20">
        <v>23.16</v>
      </c>
    </row>
    <row r="21" spans="1:12" ht="15.75" thickBot="1" x14ac:dyDescent="0.3">
      <c r="A21" s="18">
        <v>6</v>
      </c>
      <c r="B21" s="18">
        <f t="shared" si="1"/>
        <v>95</v>
      </c>
      <c r="C21" s="18">
        <v>54</v>
      </c>
      <c r="D21" s="18">
        <v>27</v>
      </c>
      <c r="E21" s="18">
        <v>14</v>
      </c>
      <c r="F21" s="18" t="s">
        <v>110</v>
      </c>
      <c r="G21" s="18" t="s">
        <v>113</v>
      </c>
      <c r="H21" s="18" t="s">
        <v>114</v>
      </c>
      <c r="I21" s="18" t="s">
        <v>144</v>
      </c>
      <c r="J21">
        <v>56.84</v>
      </c>
      <c r="K21">
        <v>28.42</v>
      </c>
      <c r="L21">
        <v>14.74</v>
      </c>
    </row>
    <row r="22" spans="1:12" ht="15.75" thickBot="1" x14ac:dyDescent="0.3">
      <c r="A22" s="18">
        <v>7</v>
      </c>
      <c r="B22" s="18">
        <f t="shared" si="1"/>
        <v>86</v>
      </c>
      <c r="C22" s="18">
        <v>44</v>
      </c>
      <c r="D22" s="18">
        <v>23</v>
      </c>
      <c r="E22" s="18">
        <v>19</v>
      </c>
      <c r="F22" s="18" t="s">
        <v>74</v>
      </c>
      <c r="G22" s="18" t="s">
        <v>115</v>
      </c>
      <c r="H22" s="18" t="s">
        <v>116</v>
      </c>
      <c r="I22" s="18" t="s">
        <v>145</v>
      </c>
      <c r="J22">
        <v>51.16</v>
      </c>
      <c r="K22">
        <v>26.74</v>
      </c>
      <c r="L22">
        <v>22.09</v>
      </c>
    </row>
    <row r="23" spans="1:12" ht="15.75" thickBot="1" x14ac:dyDescent="0.3">
      <c r="A23" s="18">
        <v>8</v>
      </c>
      <c r="B23" s="18">
        <f t="shared" si="1"/>
        <v>50</v>
      </c>
      <c r="C23" s="18">
        <v>31</v>
      </c>
      <c r="D23" s="18">
        <v>12</v>
      </c>
      <c r="E23" s="18">
        <v>7</v>
      </c>
      <c r="F23" s="18" t="s">
        <v>68</v>
      </c>
      <c r="G23" s="18" t="s">
        <v>117</v>
      </c>
      <c r="H23" s="18" t="s">
        <v>118</v>
      </c>
      <c r="I23" s="18" t="s">
        <v>146</v>
      </c>
      <c r="J23">
        <v>62</v>
      </c>
      <c r="K23">
        <v>24</v>
      </c>
      <c r="L23">
        <v>14</v>
      </c>
    </row>
    <row r="24" spans="1:12" ht="15.75" thickBot="1" x14ac:dyDescent="0.3">
      <c r="A24" s="18">
        <v>9</v>
      </c>
      <c r="B24" s="18">
        <f t="shared" si="1"/>
        <v>36</v>
      </c>
      <c r="C24" s="18">
        <v>20</v>
      </c>
      <c r="D24" s="18">
        <v>10</v>
      </c>
      <c r="E24" s="18">
        <v>6</v>
      </c>
      <c r="F24" s="18" t="s">
        <v>119</v>
      </c>
      <c r="G24" s="18" t="s">
        <v>120</v>
      </c>
      <c r="H24" s="18" t="s">
        <v>106</v>
      </c>
      <c r="I24" s="18" t="s">
        <v>147</v>
      </c>
      <c r="J24">
        <v>55.56</v>
      </c>
      <c r="K24">
        <v>27.78</v>
      </c>
      <c r="L24">
        <v>16.670000000000002</v>
      </c>
    </row>
    <row r="25" spans="1:12" ht="15.75" thickBot="1" x14ac:dyDescent="0.3">
      <c r="A25" s="18">
        <v>10</v>
      </c>
      <c r="B25" s="18">
        <f t="shared" si="1"/>
        <v>37</v>
      </c>
      <c r="C25" s="18">
        <v>19</v>
      </c>
      <c r="D25" s="18">
        <v>11</v>
      </c>
      <c r="E25" s="18">
        <v>7</v>
      </c>
      <c r="F25" s="18" t="s">
        <v>121</v>
      </c>
      <c r="G25" s="18" t="s">
        <v>122</v>
      </c>
      <c r="H25" s="18" t="s">
        <v>123</v>
      </c>
      <c r="I25" s="18" t="s">
        <v>148</v>
      </c>
      <c r="J25">
        <v>51.35</v>
      </c>
      <c r="K25">
        <v>29.73</v>
      </c>
      <c r="L25">
        <v>18.920000000000002</v>
      </c>
    </row>
    <row r="26" spans="1:12" ht="15.75" thickBot="1" x14ac:dyDescent="0.3">
      <c r="A26" s="18">
        <v>11</v>
      </c>
      <c r="B26" s="18">
        <f t="shared" si="1"/>
        <v>30</v>
      </c>
      <c r="C26" s="18">
        <v>18</v>
      </c>
      <c r="D26" s="18">
        <v>7</v>
      </c>
      <c r="E26" s="18">
        <v>5</v>
      </c>
      <c r="F26" s="18" t="s">
        <v>62</v>
      </c>
      <c r="G26" s="18" t="s">
        <v>60</v>
      </c>
      <c r="H26" s="18" t="s">
        <v>124</v>
      </c>
      <c r="I26" s="18" t="s">
        <v>147</v>
      </c>
      <c r="J26">
        <v>60</v>
      </c>
      <c r="K26">
        <v>23.33</v>
      </c>
      <c r="L26">
        <v>16.670000000000002</v>
      </c>
    </row>
    <row r="27" spans="1:12" ht="15.75" thickBot="1" x14ac:dyDescent="0.3">
      <c r="A27" s="18">
        <v>12</v>
      </c>
      <c r="B27" s="18">
        <f t="shared" si="1"/>
        <v>20</v>
      </c>
      <c r="C27" s="18">
        <v>11</v>
      </c>
      <c r="D27" s="18">
        <v>4</v>
      </c>
      <c r="E27" s="18">
        <v>5</v>
      </c>
      <c r="F27" s="18" t="s">
        <v>125</v>
      </c>
      <c r="G27" s="18" t="s">
        <v>126</v>
      </c>
      <c r="H27" s="18" t="s">
        <v>127</v>
      </c>
      <c r="I27" s="18" t="s">
        <v>61</v>
      </c>
      <c r="J27">
        <v>55</v>
      </c>
      <c r="K27">
        <v>20</v>
      </c>
      <c r="L27">
        <v>25</v>
      </c>
    </row>
    <row r="28" spans="1:12" ht="15.75" thickBot="1" x14ac:dyDescent="0.3">
      <c r="A28" s="18">
        <v>13</v>
      </c>
      <c r="B28" s="18">
        <f t="shared" ref="B28:B29" si="2">C28+D28+E28</f>
        <v>20</v>
      </c>
      <c r="C28" s="18">
        <v>11</v>
      </c>
      <c r="D28" s="18">
        <v>4</v>
      </c>
      <c r="E28" s="18">
        <v>5</v>
      </c>
      <c r="F28" s="18" t="s">
        <v>125</v>
      </c>
      <c r="G28" s="18" t="s">
        <v>126</v>
      </c>
      <c r="H28" s="18" t="s">
        <v>127</v>
      </c>
      <c r="I28" s="18" t="s">
        <v>61</v>
      </c>
      <c r="J28">
        <v>55</v>
      </c>
      <c r="K28">
        <v>20</v>
      </c>
      <c r="L28">
        <v>25</v>
      </c>
    </row>
    <row r="29" spans="1:12" ht="15.75" thickBot="1" x14ac:dyDescent="0.3">
      <c r="A29" s="18">
        <v>14</v>
      </c>
      <c r="B29" s="18">
        <f t="shared" si="2"/>
        <v>20</v>
      </c>
      <c r="C29" s="18">
        <v>11</v>
      </c>
      <c r="D29" s="18">
        <v>4</v>
      </c>
      <c r="E29" s="18">
        <v>5</v>
      </c>
      <c r="F29" s="18" t="s">
        <v>125</v>
      </c>
      <c r="G29" s="18" t="s">
        <v>126</v>
      </c>
      <c r="H29" s="18" t="s">
        <v>127</v>
      </c>
      <c r="I29" s="18" t="s">
        <v>61</v>
      </c>
      <c r="J29">
        <v>55</v>
      </c>
      <c r="K29">
        <v>20</v>
      </c>
      <c r="L29">
        <v>25</v>
      </c>
    </row>
    <row r="30" spans="1:12" ht="15.75" thickBot="1" x14ac:dyDescent="0.3">
      <c r="A30" s="18">
        <v>15</v>
      </c>
      <c r="B30" s="18">
        <f t="shared" ref="B30:B34" si="3">C30+D30+E30</f>
        <v>20</v>
      </c>
      <c r="C30" s="18">
        <v>11</v>
      </c>
      <c r="D30" s="18">
        <v>4</v>
      </c>
      <c r="E30" s="18">
        <v>5</v>
      </c>
      <c r="F30" s="18" t="s">
        <v>125</v>
      </c>
      <c r="G30" s="18" t="s">
        <v>126</v>
      </c>
      <c r="H30" s="18" t="s">
        <v>127</v>
      </c>
      <c r="I30" s="18" t="s">
        <v>61</v>
      </c>
      <c r="J30">
        <v>55</v>
      </c>
      <c r="K30">
        <v>20</v>
      </c>
      <c r="L30">
        <v>25</v>
      </c>
    </row>
    <row r="31" spans="1:12" ht="15.75" thickBot="1" x14ac:dyDescent="0.3">
      <c r="A31" s="18">
        <v>16</v>
      </c>
      <c r="B31" s="18">
        <f t="shared" si="3"/>
        <v>20</v>
      </c>
      <c r="C31" s="18">
        <v>11</v>
      </c>
      <c r="D31" s="18">
        <v>4</v>
      </c>
      <c r="E31" s="18">
        <v>5</v>
      </c>
      <c r="F31" s="18" t="s">
        <v>125</v>
      </c>
      <c r="G31" s="18" t="s">
        <v>126</v>
      </c>
      <c r="H31" s="18" t="s">
        <v>127</v>
      </c>
      <c r="I31" s="18" t="s">
        <v>61</v>
      </c>
      <c r="J31">
        <v>55</v>
      </c>
      <c r="K31">
        <v>20</v>
      </c>
      <c r="L31">
        <v>25</v>
      </c>
    </row>
    <row r="32" spans="1:12" ht="15.75" thickBot="1" x14ac:dyDescent="0.3">
      <c r="A32" s="18">
        <v>17</v>
      </c>
      <c r="B32" s="18">
        <f t="shared" si="3"/>
        <v>20</v>
      </c>
      <c r="C32" s="18">
        <v>11</v>
      </c>
      <c r="D32" s="18">
        <v>4</v>
      </c>
      <c r="E32" s="18">
        <v>5</v>
      </c>
      <c r="F32" s="18" t="s">
        <v>125</v>
      </c>
      <c r="G32" s="18" t="s">
        <v>126</v>
      </c>
      <c r="H32" s="18" t="s">
        <v>127</v>
      </c>
      <c r="I32" s="18" t="s">
        <v>61</v>
      </c>
      <c r="J32">
        <v>55</v>
      </c>
      <c r="K32">
        <v>20</v>
      </c>
      <c r="L32">
        <v>25</v>
      </c>
    </row>
    <row r="33" spans="1:12" ht="15.75" thickBot="1" x14ac:dyDescent="0.3">
      <c r="A33" s="18">
        <v>18</v>
      </c>
      <c r="B33" s="18">
        <f t="shared" si="3"/>
        <v>20</v>
      </c>
      <c r="C33" s="18">
        <v>11</v>
      </c>
      <c r="D33" s="18">
        <v>4</v>
      </c>
      <c r="E33" s="18">
        <v>5</v>
      </c>
      <c r="F33" s="18" t="s">
        <v>125</v>
      </c>
      <c r="G33" s="18" t="s">
        <v>126</v>
      </c>
      <c r="H33" s="18" t="s">
        <v>127</v>
      </c>
      <c r="I33" s="18" t="s">
        <v>61</v>
      </c>
      <c r="J33">
        <v>55</v>
      </c>
      <c r="K33">
        <v>20</v>
      </c>
      <c r="L33">
        <v>25</v>
      </c>
    </row>
    <row r="34" spans="1:12" ht="15.75" thickBot="1" x14ac:dyDescent="0.3">
      <c r="A34" s="18">
        <v>19</v>
      </c>
      <c r="B34" s="18">
        <f t="shared" si="3"/>
        <v>20</v>
      </c>
      <c r="C34" s="18">
        <v>11</v>
      </c>
      <c r="D34" s="18">
        <v>4</v>
      </c>
      <c r="E34" s="18">
        <v>5</v>
      </c>
      <c r="F34" s="18" t="s">
        <v>125</v>
      </c>
      <c r="G34" s="18" t="s">
        <v>126</v>
      </c>
      <c r="H34" s="18" t="s">
        <v>127</v>
      </c>
      <c r="I34" s="18" t="s">
        <v>61</v>
      </c>
      <c r="J34">
        <v>55</v>
      </c>
      <c r="K34">
        <v>20</v>
      </c>
      <c r="L34">
        <v>25</v>
      </c>
    </row>
    <row r="35" spans="1:12" ht="15.75" thickBot="1" x14ac:dyDescent="0.3">
      <c r="A35" s="18">
        <v>20</v>
      </c>
      <c r="B35" s="18">
        <f t="shared" ref="B35" si="4">C35+D35+E35</f>
        <v>20</v>
      </c>
      <c r="C35" s="18">
        <v>11</v>
      </c>
      <c r="D35" s="18">
        <v>4</v>
      </c>
      <c r="E35" s="18">
        <v>5</v>
      </c>
      <c r="F35" s="18" t="s">
        <v>125</v>
      </c>
      <c r="G35" s="18" t="s">
        <v>126</v>
      </c>
      <c r="H35" s="18" t="s">
        <v>127</v>
      </c>
      <c r="I35" s="18" t="s">
        <v>61</v>
      </c>
      <c r="J35">
        <v>55</v>
      </c>
      <c r="K35">
        <v>20</v>
      </c>
      <c r="L35">
        <v>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9" sqref="B9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>
        <v>3.5</v>
      </c>
      <c r="B1">
        <f>ROUND(A1,0)</f>
        <v>4</v>
      </c>
    </row>
    <row r="2" spans="1:2" x14ac:dyDescent="0.25">
      <c r="A2">
        <v>3.2</v>
      </c>
      <c r="B2">
        <f t="shared" ref="B2:B5" si="0">ROUND(A2,0)</f>
        <v>3</v>
      </c>
    </row>
    <row r="3" spans="1:2" x14ac:dyDescent="0.25">
      <c r="A3">
        <v>3.1</v>
      </c>
      <c r="B3">
        <f t="shared" si="0"/>
        <v>3</v>
      </c>
    </row>
    <row r="4" spans="1:2" x14ac:dyDescent="0.25">
      <c r="A4">
        <v>3.6</v>
      </c>
      <c r="B4">
        <f t="shared" si="0"/>
        <v>4</v>
      </c>
    </row>
    <row r="5" spans="1:2" x14ac:dyDescent="0.25">
      <c r="A5">
        <v>3.9</v>
      </c>
      <c r="B5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Ps</vt:lpstr>
      <vt:lpstr>H</vt:lpstr>
      <vt:lpstr>V</vt:lpstr>
      <vt:lpstr>GS</vt:lpstr>
      <vt:lpstr>Hoja5</vt:lpstr>
    </vt:vector>
  </TitlesOfParts>
  <Company>accusys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Ortiz, Isaac</dc:creator>
  <cp:lastModifiedBy>Ortiz, Isaac</cp:lastModifiedBy>
  <dcterms:created xsi:type="dcterms:W3CDTF">2015-07-22T13:19:06Z</dcterms:created>
  <dcterms:modified xsi:type="dcterms:W3CDTF">2015-07-23T17:02:06Z</dcterms:modified>
</cp:coreProperties>
</file>