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comments+xml" PartName="/xl/comments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/>
  <mc:AlternateContent>
    <mc:Choice Requires="x15">
      <x15ac:absPath xmlns:x15ac="http://schemas.microsoft.com/office/spreadsheetml/2010/11/ac" url="/Users/don-dron/arc/arcadia/market/mbi/mbi/report-generator/src/main/resources/netting/"/>
    </mc:Choice>
  </mc:AlternateContent>
  <xr:revisionPtr revIDLastSave="0" documentId="13_ncr:1_{9CEDBCEF-C0B0-B647-B3B4-482DD0A79DAD}" xr6:coauthVersionLast="46" xr6:coauthVersionMax="46" xr10:uidLastSave="{00000000-0000-0000-0000-000000000000}"/>
  <bookViews>
    <workbookView xWindow="0" yWindow="460" windowWidth="28800" windowHeight="14180" xr2:uid="{00000000-000D-0000-FFFF-FFFF00000000}"/>
  </bookViews>
  <sheets>
    <sheet name="Отчет по одному ПП" sheetId="2" r:id="rId1"/>
  </sheets>
  <calcPr calcId="152511" calcOnSave="0"/>
  <extLst>
    <ext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Andrew Illarionov</author>
  </authors>
  <commentList/>
</comments>
</file>

<file path=xl/sharedStrings.xml><?xml version="1.0" encoding="utf-8"?>
<sst xmlns="http://schemas.openxmlformats.org/spreadsheetml/2006/main" count="582" uniqueCount="141">
  <si>
    <t>Дата оформления</t>
  </si>
  <si>
    <t>Название товара</t>
  </si>
  <si>
    <t>Количество</t>
  </si>
  <si>
    <t>Дата транзакции</t>
  </si>
  <si>
    <t>ID транзакции</t>
  </si>
  <si>
    <t>Источник транзакции</t>
  </si>
  <si>
    <t>${header.date}</t>
  </si>
  <si>
    <t>${header.bankOrderId}</t>
  </si>
  <si>
    <t>${header.sum}</t>
  </si>
  <si>
    <t>${payment.orderId}</t>
  </si>
  <si>
    <t>${payment.creationDate}</t>
  </si>
  <si>
    <t>${payment.offerName}</t>
  </si>
  <si>
    <t>${payment.itemCount}</t>
  </si>
  <si>
    <t>${payment.itemSum}</t>
  </si>
  <si>
    <t>${payment.paymentType}</t>
  </si>
  <si>
    <t>${payment.trantime}</t>
  </si>
  <si>
    <t>${payment.trustId}</t>
  </si>
  <si>
    <t>${header.paymentSum}</t>
  </si>
  <si>
    <t>${refund.orderId}</t>
  </si>
  <si>
    <t>${refund.creationDate}</t>
  </si>
  <si>
    <t>${refund.offerName}</t>
  </si>
  <si>
    <t>${refund.itemCount}</t>
  </si>
  <si>
    <t>${refund.itemSum}</t>
  </si>
  <si>
    <t>${refund.paymentType}</t>
  </si>
  <si>
    <t>${refund.trantime}</t>
  </si>
  <si>
    <t>${refund.trustId}</t>
  </si>
  <si>
    <t>${header.refundSum}</t>
  </si>
  <si>
    <t>${commission.itemSum}</t>
  </si>
  <si>
    <t>${commission.paymentType}</t>
  </si>
  <si>
    <t>${commission.trantime}</t>
  </si>
  <si>
    <t>${commission.trustId}</t>
  </si>
  <si>
    <t>${header.commissionSum}</t>
  </si>
  <si>
    <t>Дата платёжного поручения</t>
  </si>
  <si>
    <t>Номер платёжного поручения</t>
  </si>
  <si>
    <t>Сумма платёжного поручения</t>
  </si>
  <si>
    <t>Начисления</t>
  </si>
  <si>
    <t>Возвраты и компенсации покупателям</t>
  </si>
  <si>
    <t>Всего</t>
  </si>
  <si>
    <t>Номер заказа</t>
  </si>
  <si>
    <t>Сумма транзакции, руб.</t>
  </si>
  <si>
    <t>Удержания для оплаты услуг</t>
  </si>
  <si>
    <t>$[IF(${header.whiteMarket},"${payment.offerId}", "${payment.shopSku}")]</t>
  </si>
  <si>
    <t>$[IF(${header.whiteMarket},"${refund.offerId}", "${refund.shopSku}")]</t>
  </si>
  <si>
    <t>Ваш SKU</t>
  </si>
  <si>
    <t>${commission.orderId}</t>
  </si>
  <si>
    <t>${commission.creationDate}</t>
  </si>
  <si>
    <t>Отчет о платежном поручении</t>
  </si>
  <si>
    <t>Номер акта об оказанных услугах</t>
  </si>
  <si>
    <t>Дата акта об оказанных услугах</t>
  </si>
  <si>
    <t/>
  </si>
  <si>
    <t>20.07.2021</t>
  </si>
  <si>
    <t>17.07.2021</t>
  </si>
  <si>
    <t>YokoSun подгузники Premium S (3-6 кг) 72 шт.</t>
  </si>
  <si>
    <t>Платёж покупателя</t>
  </si>
  <si>
    <t>19.07.2021</t>
  </si>
  <si>
    <t>60f2c41620d51d68c2187c49</t>
  </si>
  <si>
    <t>16.07.2021</t>
  </si>
  <si>
    <t>Протеин Optimum Nutrition 100% Whey Gold Standard (2100-2353 г) молочный шоколад</t>
  </si>
  <si>
    <t>60f1e7d9c3080f816d69f275</t>
  </si>
  <si>
    <t>Merries подгузники XL (12-20 кг), 44 шт.</t>
  </si>
  <si>
    <t>60f138523b317646df1d6c5e</t>
  </si>
  <si>
    <t>18.07.2021</t>
  </si>
  <si>
    <t>Минерально-витаминный комплекс Optimum Nutrition Opti-Women (120 капсул)</t>
  </si>
  <si>
    <t>60f3ead220d51d265a187c1b</t>
  </si>
  <si>
    <t>Jigott Collagen Healing Cream Ночной омолаживающий лечебный крем для лица с коллагеном, 100 г</t>
  </si>
  <si>
    <t>60f2656e3620c27ab4e03a19</t>
  </si>
  <si>
    <t>Протеин Optimum Nutrition 100% Whey Gold Standard (819-943 г) клубника</t>
  </si>
  <si>
    <t>60f29adc6a86431132dcc9f6</t>
  </si>
  <si>
    <t>Joonies трусики Premium Soft M (6-11 кг), 56 шт.</t>
  </si>
  <si>
    <t>60f136e203c3783e8f29554f</t>
  </si>
  <si>
    <t>MEDI-PEEL Укрепляющий массажер для лица и тела лимфодреннажного и лифтинг действия Line Stone</t>
  </si>
  <si>
    <t>60f528617153b320058ed1f1</t>
  </si>
  <si>
    <t>Креатин Optimum Nutrition Micronised Creatine Powder (300 г) без вкуса</t>
  </si>
  <si>
    <t>60f54035dff13b626dc920c8</t>
  </si>
  <si>
    <t>Satisfyer Вакуумно-волновой стимулятор Love Breeze, розовый</t>
  </si>
  <si>
    <t>60f1e97edbdc31b604ca3089</t>
  </si>
  <si>
    <t>14.07.2021</t>
  </si>
  <si>
    <t>YokoSun трусики Eco L (9-14 кг), 44 шт.</t>
  </si>
  <si>
    <t>60f5759194d527408d9c0d6a</t>
  </si>
  <si>
    <t>Смесь Kabrita 2 GOLD для комфортного пищеварения, 6-12 месяцев, 800 г</t>
  </si>
  <si>
    <t>60f57ea96a86432108dcc916</t>
  </si>
  <si>
    <t>Минерально-витаминный комплекс Optimum Nutrition Opti-Men (240 таблеток)</t>
  </si>
  <si>
    <t>60f39f90954f6b30cba0a6b8</t>
  </si>
  <si>
    <t>15.07.2021</t>
  </si>
  <si>
    <t>Goo.N подгузники S (4-8 кг), 84 шт.</t>
  </si>
  <si>
    <t>60f593a8f9880106301118e8</t>
  </si>
  <si>
    <t>13.07.2021</t>
  </si>
  <si>
    <t>Vivienne Sabo Тушь для ресниц Cabaret Premiere, 02 синий</t>
  </si>
  <si>
    <t>60f59db499d6ef0cfb67c8db</t>
  </si>
  <si>
    <t>Vivienne Sabo Палетка хайлайтеров Gloire d'amour 02, персиковый</t>
  </si>
  <si>
    <t>60f05bc2c3080f3b1f630dae</t>
  </si>
  <si>
    <t>Manuoki подгузники UltraThin M (6-11 кг) 56 шт.</t>
  </si>
  <si>
    <t>60f5a48a2fe0983ee159c20f</t>
  </si>
  <si>
    <t>Goo.N подгузники Ultra L (9-14 кг), 68 шт.</t>
  </si>
  <si>
    <t>60f4848c3620c22c2de03a31</t>
  </si>
  <si>
    <t>12.07.2021</t>
  </si>
  <si>
    <t>Goo.N трусики XXL (13-25 кг) 28 шт.</t>
  </si>
  <si>
    <t>60f5c0d699d6ef3dec67c805</t>
  </si>
  <si>
    <t>10.07.2021</t>
  </si>
  <si>
    <t>Vivienne Sabo Тушь для ресниц Cabaret, в коробке, 01 черный</t>
  </si>
  <si>
    <t>60f5c5d87153b3e7c5022ba5</t>
  </si>
  <si>
    <t>Joonies подгузники Premium Soft S (4-8 кг) 64 шт.</t>
  </si>
  <si>
    <t>60f5c5f07153b3fa7a022bad</t>
  </si>
  <si>
    <t>Минерально-витаминный комплекс Optimum Nutrition Opti-Men (150 таблеток)</t>
  </si>
  <si>
    <t>60f26380f988014326111848</t>
  </si>
  <si>
    <t>Goo.N трусики Ultra M (7-12 кг) 74 шт.</t>
  </si>
  <si>
    <t>60f5cc0a8927cadb45bad590</t>
  </si>
  <si>
    <t>60f32b006a864304e5dcc992</t>
  </si>
  <si>
    <t>60f561b820d51d6d69187c2a</t>
  </si>
  <si>
    <t>60f4bbcd6a86434556dcc92a</t>
  </si>
  <si>
    <t>Гель для душа Biore Экстра увлажняющий, 480 мл</t>
  </si>
  <si>
    <t>60f4a00cdbdc31067dca30a7</t>
  </si>
  <si>
    <t>60f541139066f43fbf6d347f</t>
  </si>
  <si>
    <t>60f4816a2af6cd6a37d499a7</t>
  </si>
  <si>
    <t>Стиральный порошок Lion Shoushu Blue Dia, 0.9 кг</t>
  </si>
  <si>
    <t>60f58da92af6cd488bd499a9</t>
  </si>
  <si>
    <t>Vivienne Sabo Тушь для ресниц Cabaret Waterproof, 01</t>
  </si>
  <si>
    <t>60f538a16a86431a37dcca00</t>
  </si>
  <si>
    <t>60f568e48927ca2cfeffd2de</t>
  </si>
  <si>
    <t>Протеин Optimum Nutrition 100% Whey Gold Standard (2100-2353 г) ванильное мороженое</t>
  </si>
  <si>
    <t>60f469f073990102953ac781</t>
  </si>
  <si>
    <t>Goo.N трусики XL (12-20 кг) 38 шт.</t>
  </si>
  <si>
    <t>60f48381c3080faf2969f1fd</t>
  </si>
  <si>
    <t>Смесь Kabrita 3 GOLD для комфортного пищеварения, старше 12 месяцев, 800 г</t>
  </si>
  <si>
    <t>60f410228927ca6c7bffd36e</t>
  </si>
  <si>
    <t>YokoSun трусики Premium M (6-10 кг) 56 шт.</t>
  </si>
  <si>
    <t>60f40657954f6b9958a0a7f1</t>
  </si>
  <si>
    <t>Гейнер Optimum Nutrition Serious Mass (5.44 кг) ваниль</t>
  </si>
  <si>
    <t>60f3b8e9f4c0cb7da278f7f7</t>
  </si>
  <si>
    <t>Joonies трусики Comfort L (9-14 кг), 44 шт., 2 уп.</t>
  </si>
  <si>
    <t>60f57e403b31762a77cce07c</t>
  </si>
  <si>
    <t>60f4bc0404e943605cd9b62b</t>
  </si>
  <si>
    <t>Satisfyer Вибромассажер вакуум-волновой Dual Pleasure J2018-101, белый</t>
  </si>
  <si>
    <t>60f30497bed21e33814945a3</t>
  </si>
  <si>
    <t>60f33117b9f8ed8b03a73c75</t>
  </si>
  <si>
    <t>60f52bf8f9880175ed111922</t>
  </si>
  <si>
    <t>11.07.2021</t>
  </si>
  <si>
    <t>Возврат платежа покупателя</t>
  </si>
  <si>
    <t>60f5219c792ab108c1fcf2e4</t>
  </si>
  <si>
    <t>60f5501a4f5c6e416b242df6</t>
  </si>
  <si>
    <t>60f5507db9f8ed701da73bec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</si>
</sst>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6" x14ac:knownFonts="1">
    <font>
      <sz val="12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b/>
      <sz val="12"/>
      <color theme="1"/>
      <name val="Calibri"/>
      <family val="2"/>
      <scheme val="minor"/>
    </font>
    <font>
      <b/>
      <sz val="10"/>
      <name val="Arial"/>
      <family val="2"/>
      <charset val="204"/>
    </font>
    <font>
      <b/>
      <sz val="9"/>
      <color rgb="FF000000"/>
      <name val="Tahoma"/>
      <family val="2"/>
      <charset val="204"/>
    </font>
    <font>
      <b/>
      <sz val="18"/>
      <color theme="1"/>
      <name val="Calibri (Body)"/>
    </font>
  </fonts>
  <fills count="3">
    <fill>
      <patternFill patternType="none"/>
    </fill>
    <fill>
      <patternFill patternType="gray125"/>
    </fill>
    <fill>
      <patternFill patternType="solid">
        <fgColor rgb="FFF2F2F2"/>
        <bgColor rgb="FFDBEEF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/>
    <xf numFmtId="0" fontId="2" fillId="0" borderId="0" xfId="0" quotePrefix="1" applyFont="1"/>
    <xf numFmtId="0" fontId="1" fillId="0" borderId="0" xfId="0" applyFont="1"/>
    <xf numFmtId="14" fontId="3" fillId="0" borderId="0" xfId="0" applyNumberFormat="1" applyFont="1" applyAlignment="1">
      <alignment vertical="top"/>
    </xf>
    <xf numFmtId="0" fontId="3" fillId="0" borderId="0" xfId="0" applyFont="1" applyAlignment="1">
      <alignment vertical="top"/>
    </xf>
    <xf numFmtId="1" fontId="3" fillId="0" borderId="0" xfId="0" applyNumberFormat="1" applyFont="1" applyAlignment="1">
      <alignment vertical="top"/>
    </xf>
    <xf numFmtId="0" fontId="0" fillId="0" borderId="0" xfId="0" applyFont="1" applyFill="1" applyBorder="1"/>
    <xf numFmtId="0" fontId="0" fillId="0" borderId="0" xfId="0" applyFont="1"/>
    <xf numFmtId="0" fontId="2" fillId="2" borderId="1" xfId="0" applyFont="1" applyFill="1" applyBorder="1" applyAlignment="1">
      <alignment horizontal="center" vertical="center" wrapText="1"/>
    </xf>
    <xf numFmtId="2" fontId="3" fillId="0" borderId="0" xfId="0" applyNumberFormat="1" applyFont="1" applyAlignment="1">
      <alignment vertical="top"/>
    </xf>
    <xf numFmtId="0" fontId="5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vmlDrawing1.vml" Type="http://schemas.openxmlformats.org/officeDocument/2006/relationships/vmlDrawing"/><Relationship Id="rId3" Target="../comments1.xml" Type="http://schemas.openxmlformats.org/officeDocument/2006/relationships/comments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5"/>
  <sheetViews>
    <sheetView tabSelected="1" workbookViewId="0">
      <selection activeCell="B5" sqref="B5"/>
    </sheetView>
  </sheetViews>
  <sheetFormatPr baseColWidth="10" defaultColWidth="11" defaultRowHeight="16" x14ac:dyDescent="0.2"/>
  <cols>
    <col min="1" max="1" customWidth="true" width="29.33203125" collapsed="false"/>
    <col min="2" max="2" customWidth="true" width="22.1640625" collapsed="false"/>
    <col min="3" max="3" customWidth="true" width="16.5" collapsed="false"/>
    <col min="4" max="4" customWidth="true" width="19.0" collapsed="false"/>
    <col min="5" max="5" customWidth="true" width="18.1640625" collapsed="false"/>
    <col min="6" max="6" customWidth="true" width="22.1640625" collapsed="false"/>
    <col min="7" max="7" customWidth="true" width="23.1640625" collapsed="false"/>
    <col min="8" max="8" customWidth="true" width="20.83203125" collapsed="false"/>
    <col min="9" max="9" customWidth="true" width="24.0" collapsed="false"/>
  </cols>
  <sheetData>
    <row r="1" spans="1:9" s="3" customFormat="1" ht="24" x14ac:dyDescent="0.3">
      <c r="A1" s="11" t="s">
        <v>46</v>
      </c>
      <c r="B1" s="12"/>
      <c r="C1" s="12"/>
    </row>
    <row r="2" spans="1:9" s="3" customFormat="1" x14ac:dyDescent="0.2" ht="16.0" customHeight="true">
      <c r="A2" s="3" t="s">
        <v>32</v>
      </c>
      <c r="B2" s="4" t="s">
        <v>50</v>
      </c>
    </row>
    <row r="3" spans="1:9" s="3" customFormat="1" x14ac:dyDescent="0.2" ht="16.0" customHeight="true">
      <c r="A3" s="3" t="s">
        <v>33</v>
      </c>
      <c r="B3" s="5" t="n">
        <v>353792.0</v>
      </c>
    </row>
    <row r="4" spans="1:9" s="3" customFormat="1" x14ac:dyDescent="0.2" ht="16.0" customHeight="true">
      <c r="A4" s="3" t="s">
        <v>34</v>
      </c>
      <c r="B4" s="10" t="n">
        <v>61583.0</v>
      </c>
    </row>
    <row r="5" spans="1:9" x14ac:dyDescent="0.2" ht="16.0" customHeight="true">
      <c r="A5" s="3"/>
      <c r="B5" s="6"/>
      <c r="C5" s="3"/>
      <c r="D5" s="3"/>
      <c r="E5" s="3"/>
      <c r="F5" s="3"/>
      <c r="G5" s="3"/>
      <c r="H5" s="3"/>
      <c r="I5" s="3"/>
    </row>
    <row r="6" spans="1:9" ht="19.0" customHeight="true" x14ac:dyDescent="0.2">
      <c r="A6" s="3" t="s">
        <v>35</v>
      </c>
    </row>
    <row r="7" spans="1:9" s="8" customFormat="1" ht="34.0" x14ac:dyDescent="0.2" customHeight="true">
      <c r="A7" s="9" t="s">
        <v>38</v>
      </c>
      <c r="B7" s="9" t="s">
        <v>0</v>
      </c>
      <c r="C7" s="9" t="s">
        <v>43</v>
      </c>
      <c r="D7" s="9" t="s">
        <v>1</v>
      </c>
      <c r="E7" s="9" t="s">
        <v>2</v>
      </c>
      <c r="F7" s="9" t="s">
        <v>39</v>
      </c>
      <c r="G7" s="9" t="s">
        <v>5</v>
      </c>
      <c r="H7" s="9" t="s">
        <v>3</v>
      </c>
      <c r="I7" s="9" t="s">
        <v>4</v>
      </c>
    </row>
    <row r="8" spans="1:9" x14ac:dyDescent="0.2" ht="16.0" customHeight="true">
      <c r="A8" s="7" t="n">
        <v>5.5072392E7</v>
      </c>
      <c r="B8" s="8" t="s">
        <v>51</v>
      </c>
      <c r="C8" s="8" t="n">
        <f>IF(false,"120921897", "120921897")</f>
      </c>
      <c r="D8" s="8" t="s">
        <v>52</v>
      </c>
      <c r="E8" s="8" t="n">
        <v>1.0</v>
      </c>
      <c r="F8" s="8" t="n">
        <v>1219.0</v>
      </c>
      <c r="G8" s="8" t="s">
        <v>53</v>
      </c>
      <c r="H8" s="8" t="s">
        <v>54</v>
      </c>
      <c r="I8" s="8" t="s">
        <v>55</v>
      </c>
    </row>
    <row r="9" ht="16.0" customHeight="true">
      <c r="A9" t="n" s="7">
        <v>5.5011889E7</v>
      </c>
      <c r="B9" t="s" s="8">
        <v>56</v>
      </c>
      <c r="C9" t="n" s="8">
        <f>IF(false,"120922872", "120922872")</f>
      </c>
      <c r="D9" t="s" s="8">
        <v>57</v>
      </c>
      <c r="E9" t="n" s="8">
        <v>1.0</v>
      </c>
      <c r="F9" t="n" s="8">
        <v>3905.0</v>
      </c>
      <c r="G9" t="s" s="8">
        <v>53</v>
      </c>
      <c r="H9" t="s" s="8">
        <v>54</v>
      </c>
      <c r="I9" t="s" s="8">
        <v>58</v>
      </c>
    </row>
    <row r="10" spans="1:9" x14ac:dyDescent="0.2" ht="16.0" customHeight="true">
      <c r="A10" s="7" t="n">
        <v>5.4932274E7</v>
      </c>
      <c r="B10" s="8" t="s">
        <v>56</v>
      </c>
      <c r="C10" s="8" t="n">
        <f>IF(false,"003-318", "003-318")</f>
      </c>
      <c r="D10" s="8" t="s">
        <v>59</v>
      </c>
      <c r="E10" s="8" t="n">
        <v>1.0</v>
      </c>
      <c r="F10" s="8" t="n">
        <v>1489.0</v>
      </c>
      <c r="G10" s="8" t="s">
        <v>53</v>
      </c>
      <c r="H10" t="s" s="8">
        <v>54</v>
      </c>
      <c r="I10" t="s" s="8">
        <v>60</v>
      </c>
    </row>
    <row r="11" ht="16.0" customHeight="true">
      <c r="A11" t="n" s="7">
        <v>5.5157013E7</v>
      </c>
      <c r="B11" t="s" s="8">
        <v>61</v>
      </c>
      <c r="C11" t="n" s="8">
        <f>IF(false,"120923169", "120923169")</f>
      </c>
      <c r="D11" t="s" s="8">
        <v>62</v>
      </c>
      <c r="E11" t="n" s="8">
        <v>1.0</v>
      </c>
      <c r="F11" t="n" s="8">
        <v>1676.0</v>
      </c>
      <c r="G11" t="s" s="8">
        <v>53</v>
      </c>
      <c r="H11" t="s" s="8">
        <v>54</v>
      </c>
      <c r="I11" t="s" s="8">
        <v>63</v>
      </c>
    </row>
    <row r="12" spans="1:9" x14ac:dyDescent="0.2" ht="16.0" customHeight="true">
      <c r="A12" s="7" t="n">
        <v>5.5027985E7</v>
      </c>
      <c r="B12" t="s" s="8">
        <v>51</v>
      </c>
      <c r="C12" t="n" s="8">
        <f>IF(false,"120921872", "120921872")</f>
      </c>
      <c r="D12" t="s" s="8">
        <v>64</v>
      </c>
      <c r="E12" t="n" s="8">
        <v>1.0</v>
      </c>
      <c r="F12" t="n" s="8">
        <v>300.0</v>
      </c>
      <c r="G12" t="s" s="8">
        <v>53</v>
      </c>
      <c r="H12" t="s" s="8">
        <v>54</v>
      </c>
      <c r="I12" t="s" s="8">
        <v>65</v>
      </c>
    </row>
    <row r="13" spans="1:9" s="8" customFormat="1" ht="16.0" x14ac:dyDescent="0.2" customHeight="true">
      <c r="A13" s="7" t="n">
        <v>5.5050292E7</v>
      </c>
      <c r="B13" s="8" t="s">
        <v>51</v>
      </c>
      <c r="C13" s="8" t="n">
        <f>IF(false,"120922981", "120922981")</f>
      </c>
      <c r="D13" s="8" t="s">
        <v>66</v>
      </c>
      <c r="E13" s="8" t="n">
        <v>1.0</v>
      </c>
      <c r="F13" s="8" t="n">
        <v>2329.0</v>
      </c>
      <c r="G13" s="8" t="s">
        <v>53</v>
      </c>
      <c r="H13" s="8" t="s">
        <v>54</v>
      </c>
      <c r="I13" s="8" t="s">
        <v>67</v>
      </c>
    </row>
    <row r="14" spans="1:9" x14ac:dyDescent="0.2" ht="16.0" customHeight="true">
      <c r="A14" s="7" t="n">
        <v>5.4931526E7</v>
      </c>
      <c r="B14" s="8" t="s">
        <v>56</v>
      </c>
      <c r="C14" s="8" t="n">
        <f>IF(false,"120922035", "120922035")</f>
      </c>
      <c r="D14" s="8" t="s">
        <v>68</v>
      </c>
      <c r="E14" s="8" t="n">
        <v>1.0</v>
      </c>
      <c r="F14" s="8" t="n">
        <v>972.0</v>
      </c>
      <c r="G14" s="8" t="s">
        <v>53</v>
      </c>
      <c r="H14" s="8" t="s">
        <v>54</v>
      </c>
      <c r="I14" s="8" t="s">
        <v>69</v>
      </c>
    </row>
    <row r="15" ht="16.0" customHeight="true">
      <c r="A15" t="n" s="7">
        <v>5.5265693E7</v>
      </c>
      <c r="B15" t="s" s="8">
        <v>54</v>
      </c>
      <c r="C15" t="n" s="8">
        <f>IF(false,"215240038", "215240038")</f>
      </c>
      <c r="D15" t="s" s="8">
        <v>70</v>
      </c>
      <c r="E15" t="n" s="8">
        <v>1.0</v>
      </c>
      <c r="F15" t="n" s="8">
        <v>934.0</v>
      </c>
      <c r="G15" t="s" s="8">
        <v>53</v>
      </c>
      <c r="H15" t="s" s="8">
        <v>54</v>
      </c>
      <c r="I15" t="s" s="8">
        <v>71</v>
      </c>
    </row>
    <row r="16" spans="1:9" s="1" customFormat="1" x14ac:dyDescent="0.2" ht="16.0" customHeight="true">
      <c r="A16" s="7" t="n">
        <v>5.5279598E7</v>
      </c>
      <c r="B16" t="s" s="8">
        <v>54</v>
      </c>
      <c r="C16" t="n" s="8">
        <f>IF(false,"120923167", "120923167")</f>
      </c>
      <c r="D16" t="s" s="8">
        <v>72</v>
      </c>
      <c r="E16" t="n" s="8">
        <v>1.0</v>
      </c>
      <c r="F16" s="8" t="n">
        <v>1064.0</v>
      </c>
      <c r="G16" s="8" t="s">
        <v>53</v>
      </c>
      <c r="H16" s="8" t="s">
        <v>54</v>
      </c>
      <c r="I16" s="8" t="s">
        <v>73</v>
      </c>
    </row>
    <row r="17" spans="1:9" x14ac:dyDescent="0.2" ht="16.0" customHeight="true">
      <c r="A17" s="7" t="n">
        <v>5.5012438E7</v>
      </c>
      <c r="B17" s="8" t="s">
        <v>56</v>
      </c>
      <c r="C17" s="8" t="n">
        <f>IF(false,"120922952", "120922952")</f>
      </c>
      <c r="D17" s="8" t="s">
        <v>74</v>
      </c>
      <c r="E17" s="8" t="n">
        <v>1.0</v>
      </c>
      <c r="F17" s="8" t="n">
        <v>1206.0</v>
      </c>
      <c r="G17" s="8" t="s">
        <v>53</v>
      </c>
      <c r="H17" s="8" t="s">
        <v>54</v>
      </c>
      <c r="I17" s="8" t="s">
        <v>75</v>
      </c>
    </row>
    <row r="18" spans="1:9" x14ac:dyDescent="0.2" ht="16.0" customHeight="true">
      <c r="A18" s="7" t="n">
        <v>5.4675739E7</v>
      </c>
      <c r="B18" t="s" s="8">
        <v>76</v>
      </c>
      <c r="C18" t="n" s="8">
        <f>IF(false,"120922769", "120922769")</f>
      </c>
      <c r="D18" t="s" s="8">
        <v>77</v>
      </c>
      <c r="E18" t="n" s="8">
        <v>1.0</v>
      </c>
      <c r="F18" t="n" s="8">
        <v>593.0</v>
      </c>
      <c r="G18" t="s" s="8">
        <v>53</v>
      </c>
      <c r="H18" t="s" s="8">
        <v>54</v>
      </c>
      <c r="I18" t="s" s="8">
        <v>78</v>
      </c>
    </row>
    <row r="19" spans="1:9" ht="16.0" x14ac:dyDescent="0.2" customHeight="true">
      <c r="A19" s="7" t="n">
        <v>5.5111337E7</v>
      </c>
      <c r="B19" s="8" t="s">
        <v>51</v>
      </c>
      <c r="C19" s="8" t="n">
        <f>IF(false,"120921201", "120921201")</f>
      </c>
      <c r="D19" s="8" t="s">
        <v>79</v>
      </c>
      <c r="E19" s="8" t="n">
        <v>1.0</v>
      </c>
      <c r="F19" s="8" t="n">
        <v>1889.0</v>
      </c>
      <c r="G19" s="8" t="s">
        <v>53</v>
      </c>
      <c r="H19" s="8" t="s">
        <v>54</v>
      </c>
      <c r="I19" s="8" t="s">
        <v>80</v>
      </c>
    </row>
    <row r="20" spans="1:9" x14ac:dyDescent="0.2" ht="16.0" customHeight="true">
      <c r="A20" s="7" t="n">
        <v>5.5134921E7</v>
      </c>
      <c r="B20" s="8" t="s">
        <v>61</v>
      </c>
      <c r="C20" s="8" t="n">
        <f>IF(false,"120923128", "120923128")</f>
      </c>
      <c r="D20" s="8" t="s">
        <v>81</v>
      </c>
      <c r="E20" s="8" t="n">
        <v>1.0</v>
      </c>
      <c r="F20" s="8" t="n">
        <v>4029.0</v>
      </c>
      <c r="G20" s="8" t="s">
        <v>53</v>
      </c>
      <c r="H20" s="8" t="s">
        <v>54</v>
      </c>
      <c r="I20" s="8" t="s">
        <v>82</v>
      </c>
    </row>
    <row r="21" ht="16.0" customHeight="true">
      <c r="A21" t="n" s="7">
        <v>5.4863277E7</v>
      </c>
      <c r="B21" t="s" s="8">
        <v>83</v>
      </c>
      <c r="C21" t="n" s="8">
        <f>IF(false,"002-101", "002-101")</f>
      </c>
      <c r="D21" t="s" s="8">
        <v>84</v>
      </c>
      <c r="E21" t="n" s="8">
        <v>1.0</v>
      </c>
      <c r="F21" t="n" s="8">
        <v>1569.0</v>
      </c>
      <c r="G21" t="s" s="8">
        <v>53</v>
      </c>
      <c r="H21" t="s" s="8">
        <v>54</v>
      </c>
      <c r="I21" t="s" s="8">
        <v>85</v>
      </c>
    </row>
    <row r="22" spans="1:9" s="1" customFormat="1" x14ac:dyDescent="0.2" ht="16.0" customHeight="true">
      <c r="A22" s="7" t="n">
        <v>5.4642085E7</v>
      </c>
      <c r="B22" t="s" s="8">
        <v>86</v>
      </c>
      <c r="C22" t="n" s="8">
        <f>IF(false,"120922389", "120922389")</f>
      </c>
      <c r="D22" t="s" s="8">
        <v>87</v>
      </c>
      <c r="E22" t="n" s="8">
        <v>2.0</v>
      </c>
      <c r="F22" s="8" t="n">
        <v>778.0</v>
      </c>
      <c r="G22" s="8" t="s">
        <v>53</v>
      </c>
      <c r="H22" s="8" t="s">
        <v>54</v>
      </c>
      <c r="I22" s="8" t="s">
        <v>88</v>
      </c>
    </row>
    <row r="23" spans="1:9" x14ac:dyDescent="0.2" ht="16.0" customHeight="true">
      <c r="A23" s="7" t="n">
        <v>5.4875631E7</v>
      </c>
      <c r="B23" s="8" t="s">
        <v>83</v>
      </c>
      <c r="C23" s="8" t="n">
        <f>IF(false,"215013302", "215013302")</f>
      </c>
      <c r="D23" s="8" t="s">
        <v>89</v>
      </c>
      <c r="E23" s="8" t="n">
        <v>1.0</v>
      </c>
      <c r="F23" s="8" t="n">
        <v>274.0</v>
      </c>
      <c r="G23" s="8" t="s">
        <v>53</v>
      </c>
      <c r="H23" s="8" t="s">
        <v>54</v>
      </c>
      <c r="I23" s="8" t="s">
        <v>90</v>
      </c>
    </row>
    <row r="24" ht="16.0" customHeight="true">
      <c r="A24" t="n" s="7">
        <v>5.5108795E7</v>
      </c>
      <c r="B24" t="s" s="8">
        <v>51</v>
      </c>
      <c r="C24" t="n" s="8">
        <f>IF(false,"005-1080", "005-1080")</f>
      </c>
      <c r="D24" t="s" s="8">
        <v>91</v>
      </c>
      <c r="E24" t="n" s="8">
        <v>2.0</v>
      </c>
      <c r="F24" t="n" s="8">
        <v>1524.0</v>
      </c>
      <c r="G24" t="s" s="8">
        <v>53</v>
      </c>
      <c r="H24" t="s" s="8">
        <v>54</v>
      </c>
      <c r="I24" t="s" s="8">
        <v>92</v>
      </c>
    </row>
    <row r="25" spans="1:9" s="1" customFormat="1" x14ac:dyDescent="0.2" ht="16.0" customHeight="true">
      <c r="A25" t="n" s="7">
        <v>5.5234578E7</v>
      </c>
      <c r="B25" t="s" s="8">
        <v>61</v>
      </c>
      <c r="C25" t="n" s="8">
        <f>IF(false,"005-1110", "005-1110")</f>
      </c>
      <c r="D25" t="s" s="8">
        <v>93</v>
      </c>
      <c r="E25" t="n" s="8">
        <v>1.0</v>
      </c>
      <c r="F25" t="n" s="8">
        <v>1475.0</v>
      </c>
      <c r="G25" t="s" s="8">
        <v>53</v>
      </c>
      <c r="H25" t="s" s="8">
        <v>54</v>
      </c>
      <c r="I25" t="s" s="8">
        <v>94</v>
      </c>
    </row>
    <row r="26" ht="16.0" customHeight="true">
      <c r="A26" t="n" s="7">
        <v>5.4365789E7</v>
      </c>
      <c r="B26" t="s" s="8">
        <v>95</v>
      </c>
      <c r="C26" t="n" s="8">
        <f>IF(false,"005-1520", "005-1520")</f>
      </c>
      <c r="D26" t="s" s="8">
        <v>96</v>
      </c>
      <c r="E26" t="n" s="8">
        <v>3.0</v>
      </c>
      <c r="F26" t="n" s="8">
        <v>3363.0</v>
      </c>
      <c r="G26" t="s" s="8">
        <v>53</v>
      </c>
      <c r="H26" t="s" s="8">
        <v>54</v>
      </c>
      <c r="I26" t="s" s="8">
        <v>97</v>
      </c>
    </row>
    <row r="27" ht="16.0" customHeight="true">
      <c r="A27" t="n" s="7">
        <v>5.4125129E7</v>
      </c>
      <c r="B27" t="s" s="8">
        <v>98</v>
      </c>
      <c r="C27" t="n" s="8">
        <f>IF(false,"120922387", "120922387")</f>
      </c>
      <c r="D27" t="s" s="8">
        <v>99</v>
      </c>
      <c r="E27" t="n" s="8">
        <v>1.0</v>
      </c>
      <c r="F27" t="n" s="8">
        <v>335.0</v>
      </c>
      <c r="G27" t="s" s="8">
        <v>53</v>
      </c>
      <c r="H27" t="s" s="8">
        <v>54</v>
      </c>
      <c r="I27" t="s" s="8">
        <v>100</v>
      </c>
    </row>
    <row r="28" ht="16.0" customHeight="true">
      <c r="A28" t="n" s="7">
        <v>5.4197267E7</v>
      </c>
      <c r="B28" t="s" s="8">
        <v>98</v>
      </c>
      <c r="C28" t="n" s="8">
        <f>IF(false,"120922194", "120922194")</f>
      </c>
      <c r="D28" t="s" s="8">
        <v>101</v>
      </c>
      <c r="E28" t="n" s="8">
        <v>1.0</v>
      </c>
      <c r="F28" t="n" s="8">
        <v>788.0</v>
      </c>
      <c r="G28" t="s" s="8">
        <v>53</v>
      </c>
      <c r="H28" t="s" s="8">
        <v>54</v>
      </c>
      <c r="I28" t="s" s="8">
        <v>102</v>
      </c>
    </row>
    <row r="29" spans="1:9" s="1" customFormat="1" x14ac:dyDescent="0.2" ht="16.0" customHeight="true">
      <c r="A29" t="n" s="7">
        <v>5.5027482E7</v>
      </c>
      <c r="B29" t="s" s="8">
        <v>51</v>
      </c>
      <c r="C29" t="n" s="8">
        <f>IF(false,"120923178", "120923178")</f>
      </c>
      <c r="D29" t="s" s="8">
        <v>103</v>
      </c>
      <c r="E29" t="n" s="8">
        <v>1.0</v>
      </c>
      <c r="F29" t="n" s="8">
        <v>2216.0</v>
      </c>
      <c r="G29" s="8" t="s">
        <v>53</v>
      </c>
      <c r="H29" t="s" s="8">
        <v>54</v>
      </c>
      <c r="I29" s="8" t="s">
        <v>104</v>
      </c>
    </row>
    <row r="30" ht="16.0" customHeight="true">
      <c r="A30" t="n" s="7">
        <v>5.5113445E7</v>
      </c>
      <c r="B30" t="s" s="8">
        <v>51</v>
      </c>
      <c r="C30" t="n" s="8">
        <f>IF(false,"005-1119", "005-1119")</f>
      </c>
      <c r="D30" t="s" s="8">
        <v>105</v>
      </c>
      <c r="E30" t="n" s="8">
        <v>1.0</v>
      </c>
      <c r="F30" t="n" s="8">
        <v>1489.0</v>
      </c>
      <c r="G30" t="s" s="8">
        <v>53</v>
      </c>
      <c r="H30" t="s" s="8">
        <v>54</v>
      </c>
      <c r="I30" t="s" s="8">
        <v>106</v>
      </c>
    </row>
    <row r="31" ht="16.0" customHeight="true">
      <c r="A31" t="n" s="7">
        <v>5.5117901E7</v>
      </c>
      <c r="B31" t="s" s="8">
        <v>51</v>
      </c>
      <c r="C31" t="n" s="8">
        <f>IF(false,"120921201", "120921201")</f>
      </c>
      <c r="D31" t="s" s="8">
        <v>79</v>
      </c>
      <c r="E31" t="n" s="8">
        <v>2.0</v>
      </c>
      <c r="F31" t="n" s="8">
        <v>3398.0</v>
      </c>
      <c r="G31" t="s" s="8">
        <v>53</v>
      </c>
      <c r="H31" t="s" s="8">
        <v>50</v>
      </c>
      <c r="I31" t="s" s="8">
        <v>107</v>
      </c>
    </row>
    <row r="32" ht="16.0" customHeight="true">
      <c r="A32" t="n" s="7">
        <v>5.5299901E7</v>
      </c>
      <c r="B32" t="s" s="8">
        <v>54</v>
      </c>
      <c r="C32" t="n" s="8">
        <f>IF(false,"120921201", "120921201")</f>
      </c>
      <c r="D32" t="s" s="8">
        <v>79</v>
      </c>
      <c r="E32" t="n" s="8">
        <v>1.0</v>
      </c>
      <c r="F32" t="n" s="8">
        <v>1524.0</v>
      </c>
      <c r="G32" t="s" s="8">
        <v>53</v>
      </c>
      <c r="H32" t="s" s="8">
        <v>50</v>
      </c>
      <c r="I32" t="s" s="8">
        <v>108</v>
      </c>
    </row>
    <row r="33" ht="16.0" customHeight="true">
      <c r="A33" t="n" s="7">
        <v>5.5247173E7</v>
      </c>
      <c r="B33" t="s" s="8">
        <v>54</v>
      </c>
      <c r="C33" t="n" s="8">
        <f>IF(false,"003-318", "003-318")</f>
      </c>
      <c r="D33" t="s" s="8">
        <v>59</v>
      </c>
      <c r="E33" t="n" s="8">
        <v>1.0</v>
      </c>
      <c r="F33" t="n" s="8">
        <v>1199.0</v>
      </c>
      <c r="G33" t="s" s="8">
        <v>53</v>
      </c>
      <c r="H33" t="s" s="8">
        <v>50</v>
      </c>
      <c r="I33" t="s" s="8">
        <v>109</v>
      </c>
    </row>
    <row r="34" ht="16.0" customHeight="true">
      <c r="A34" t="n" s="7">
        <v>5.5243809E7</v>
      </c>
      <c r="B34" t="s" s="8">
        <v>54</v>
      </c>
      <c r="C34" t="n" s="8">
        <f>IF(false,"120922570", "120922570")</f>
      </c>
      <c r="D34" t="s" s="8">
        <v>110</v>
      </c>
      <c r="E34" t="n" s="8">
        <v>1.0</v>
      </c>
      <c r="F34" t="n" s="8">
        <v>621.0</v>
      </c>
      <c r="G34" t="s" s="8">
        <v>53</v>
      </c>
      <c r="H34" t="s" s="8">
        <v>50</v>
      </c>
      <c r="I34" t="s" s="8">
        <v>111</v>
      </c>
    </row>
    <row r="35" ht="16.0" customHeight="true">
      <c r="A35" t="n" s="7">
        <v>5.5280134E7</v>
      </c>
      <c r="B35" t="s" s="8">
        <v>54</v>
      </c>
      <c r="C35" t="n" s="8">
        <f>IF(false,"120923128", "120923128")</f>
      </c>
      <c r="D35" t="s" s="8">
        <v>81</v>
      </c>
      <c r="E35" t="n" s="8">
        <v>1.0</v>
      </c>
      <c r="F35" t="n" s="8">
        <v>3513.0</v>
      </c>
      <c r="G35" t="s" s="8">
        <v>53</v>
      </c>
      <c r="H35" t="s" s="8">
        <v>50</v>
      </c>
      <c r="I35" t="s" s="8">
        <v>112</v>
      </c>
    </row>
    <row r="36" ht="16.0" customHeight="true">
      <c r="A36" t="n" s="7">
        <v>5.5233125E7</v>
      </c>
      <c r="B36" t="s" s="8">
        <v>61</v>
      </c>
      <c r="C36" t="n" s="8">
        <f>IF(false,"003-318", "003-318")</f>
      </c>
      <c r="D36" t="s" s="8">
        <v>59</v>
      </c>
      <c r="E36" t="n" s="8">
        <v>1.0</v>
      </c>
      <c r="F36" t="n" s="8">
        <v>1062.0</v>
      </c>
      <c r="G36" t="s" s="8">
        <v>53</v>
      </c>
      <c r="H36" t="s" s="8">
        <v>50</v>
      </c>
      <c r="I36" t="s" s="8">
        <v>113</v>
      </c>
    </row>
    <row r="37" ht="16.0" customHeight="true">
      <c r="A37" t="n" s="7">
        <v>5.5323948E7</v>
      </c>
      <c r="B37" t="s" s="8">
        <v>54</v>
      </c>
      <c r="C37" t="n" s="8">
        <f>IF(false,"002-931", "002-931")</f>
      </c>
      <c r="D37" t="s" s="8">
        <v>114</v>
      </c>
      <c r="E37" t="n" s="8">
        <v>1.0</v>
      </c>
      <c r="F37" t="n" s="8">
        <v>522.0</v>
      </c>
      <c r="G37" t="s" s="8">
        <v>53</v>
      </c>
      <c r="H37" t="s" s="8">
        <v>50</v>
      </c>
      <c r="I37" t="s" s="8">
        <v>115</v>
      </c>
    </row>
    <row r="38" ht="16.0" customHeight="true">
      <c r="A38" t="n" s="7">
        <v>5.527501E7</v>
      </c>
      <c r="B38" t="s" s="8">
        <v>54</v>
      </c>
      <c r="C38" t="n" s="8">
        <f>IF(false,"120922393", "120922393")</f>
      </c>
      <c r="D38" t="s" s="8">
        <v>116</v>
      </c>
      <c r="E38" t="n" s="8">
        <v>1.0</v>
      </c>
      <c r="F38" t="n" s="8">
        <v>372.0</v>
      </c>
      <c r="G38" t="s" s="8">
        <v>53</v>
      </c>
      <c r="H38" t="s" s="8">
        <v>50</v>
      </c>
      <c r="I38" t="s" s="8">
        <v>117</v>
      </c>
    </row>
    <row r="39" ht="16.0" customHeight="true">
      <c r="A39" t="n" s="7">
        <v>5.5304003E7</v>
      </c>
      <c r="B39" t="s" s="8">
        <v>54</v>
      </c>
      <c r="C39" t="n" s="8">
        <f>IF(false,"003-318", "003-318")</f>
      </c>
      <c r="D39" t="s" s="8">
        <v>59</v>
      </c>
      <c r="E39" t="n" s="8">
        <v>1.0</v>
      </c>
      <c r="F39" t="n" s="8">
        <v>993.0</v>
      </c>
      <c r="G39" t="s" s="8">
        <v>53</v>
      </c>
      <c r="H39" t="s" s="8">
        <v>50</v>
      </c>
      <c r="I39" t="s" s="8">
        <v>118</v>
      </c>
    </row>
    <row r="40" ht="16.0" customHeight="true">
      <c r="A40" t="n" s="7">
        <v>5.5222097E7</v>
      </c>
      <c r="B40" t="s" s="8">
        <v>61</v>
      </c>
      <c r="C40" t="n" s="8">
        <f>IF(false,"120923133", "120923133")</f>
      </c>
      <c r="D40" t="s" s="8">
        <v>119</v>
      </c>
      <c r="E40" t="n" s="8">
        <v>1.0</v>
      </c>
      <c r="F40" t="n" s="8">
        <v>4719.0</v>
      </c>
      <c r="G40" t="s" s="8">
        <v>53</v>
      </c>
      <c r="H40" t="s" s="8">
        <v>50</v>
      </c>
      <c r="I40" t="s" s="8">
        <v>120</v>
      </c>
    </row>
    <row r="41" ht="16.0" customHeight="true">
      <c r="A41" t="n" s="7">
        <v>5.5234126E7</v>
      </c>
      <c r="B41" t="s" s="8">
        <v>61</v>
      </c>
      <c r="C41" t="n" s="8">
        <f>IF(false,"005-1519", "005-1519")</f>
      </c>
      <c r="D41" t="s" s="8">
        <v>121</v>
      </c>
      <c r="E41" t="n" s="8">
        <v>1.0</v>
      </c>
      <c r="F41" t="n" s="8">
        <v>1379.0</v>
      </c>
      <c r="G41" t="s" s="8">
        <v>53</v>
      </c>
      <c r="H41" t="s" s="8">
        <v>50</v>
      </c>
      <c r="I41" t="s" s="8">
        <v>122</v>
      </c>
    </row>
    <row r="42" ht="16.0" customHeight="true">
      <c r="A42" t="n" s="7">
        <v>5.5177774E7</v>
      </c>
      <c r="B42" t="s" s="8">
        <v>61</v>
      </c>
      <c r="C42" t="n" s="8">
        <f>IF(false,"120921202", "120921202")</f>
      </c>
      <c r="D42" t="s" s="8">
        <v>123</v>
      </c>
      <c r="E42" t="n" s="8">
        <v>1.0</v>
      </c>
      <c r="F42" t="n" s="8">
        <v>1793.0</v>
      </c>
      <c r="G42" t="s" s="8">
        <v>53</v>
      </c>
      <c r="H42" t="s" s="8">
        <v>50</v>
      </c>
      <c r="I42" t="s" s="8">
        <v>124</v>
      </c>
    </row>
    <row r="43" ht="16.0" customHeight="true">
      <c r="A43" t="n" s="7">
        <v>5.5172015E7</v>
      </c>
      <c r="B43" t="s" s="8">
        <v>61</v>
      </c>
      <c r="C43" t="n" s="8">
        <f>IF(false,"120921900", "120921900")</f>
      </c>
      <c r="D43" t="s" s="8">
        <v>125</v>
      </c>
      <c r="E43" t="n" s="8">
        <v>1.0</v>
      </c>
      <c r="F43" t="n" s="8">
        <v>1140.0</v>
      </c>
      <c r="G43" t="s" s="8">
        <v>53</v>
      </c>
      <c r="H43" t="s" s="8">
        <v>50</v>
      </c>
      <c r="I43" t="s" s="8">
        <v>126</v>
      </c>
    </row>
    <row r="44" ht="16.0" customHeight="true">
      <c r="A44" t="n" s="7">
        <v>5.5138034E7</v>
      </c>
      <c r="B44" t="s" s="8">
        <v>61</v>
      </c>
      <c r="C44" t="n" s="8">
        <f>IF(false,"120923172", "120923172")</f>
      </c>
      <c r="D44" t="s" s="8">
        <v>127</v>
      </c>
      <c r="E44" t="n" s="8">
        <v>1.0</v>
      </c>
      <c r="F44" t="n" s="8">
        <v>3277.0</v>
      </c>
      <c r="G44" t="s" s="8">
        <v>53</v>
      </c>
      <c r="H44" t="s" s="8">
        <v>50</v>
      </c>
      <c r="I44" t="s" s="8">
        <v>128</v>
      </c>
    </row>
    <row r="45" ht="16.0" customHeight="true">
      <c r="A45" t="n" s="7">
        <v>5.5316025E7</v>
      </c>
      <c r="B45" t="s" s="8">
        <v>54</v>
      </c>
      <c r="C45" t="n" s="8">
        <f>IF(false,"120922760", "120922760")</f>
      </c>
      <c r="D45" t="s" s="8">
        <v>129</v>
      </c>
      <c r="E45" t="n" s="8">
        <v>1.0</v>
      </c>
      <c r="F45" t="n" s="8">
        <v>1268.0</v>
      </c>
      <c r="G45" t="s" s="8">
        <v>53</v>
      </c>
      <c r="H45" t="s" s="8">
        <v>50</v>
      </c>
      <c r="I45" t="s" s="8">
        <v>130</v>
      </c>
    </row>
    <row r="46" ht="16.0" customHeight="true">
      <c r="A46" t="n" s="7">
        <v>5.5247182E7</v>
      </c>
      <c r="B46" t="s" s="8">
        <v>54</v>
      </c>
      <c r="C46" t="n" s="8">
        <f>IF(false,"120921201", "120921201")</f>
      </c>
      <c r="D46" t="s" s="8">
        <v>79</v>
      </c>
      <c r="E46" t="n" s="8">
        <v>1.0</v>
      </c>
      <c r="F46" t="n" s="8">
        <v>1526.0</v>
      </c>
      <c r="G46" t="s" s="8">
        <v>53</v>
      </c>
      <c r="H46" t="s" s="8">
        <v>50</v>
      </c>
      <c r="I46" t="s" s="8">
        <v>131</v>
      </c>
    </row>
    <row r="47" ht="16.0" customHeight="true">
      <c r="A47" t="n" s="7">
        <v>5.5102933E7</v>
      </c>
      <c r="B47" t="s" s="8">
        <v>51</v>
      </c>
      <c r="C47" t="n" s="8">
        <f>IF(false,"120922949", "120922949")</f>
      </c>
      <c r="D47" t="s" s="8">
        <v>132</v>
      </c>
      <c r="E47" t="n" s="8">
        <v>1.0</v>
      </c>
      <c r="F47" t="n" s="8">
        <v>1999.0</v>
      </c>
      <c r="G47" t="s" s="8">
        <v>53</v>
      </c>
      <c r="H47" t="s" s="8">
        <v>50</v>
      </c>
      <c r="I47" t="s" s="8">
        <v>133</v>
      </c>
    </row>
    <row r="48" ht="16.0" customHeight="true">
      <c r="A48" t="n" s="7">
        <v>5.5120249E7</v>
      </c>
      <c r="B48" t="s" s="8">
        <v>51</v>
      </c>
      <c r="C48" t="n" s="8">
        <f>IF(false,"120922952", "120922952")</f>
      </c>
      <c r="D48" t="s" s="8">
        <v>74</v>
      </c>
      <c r="E48" t="n" s="8">
        <v>1.0</v>
      </c>
      <c r="F48" t="n" s="8">
        <v>1329.0</v>
      </c>
      <c r="G48" t="s" s="8">
        <v>53</v>
      </c>
      <c r="H48" t="s" s="8">
        <v>50</v>
      </c>
      <c r="I48" t="s" s="8">
        <v>134</v>
      </c>
    </row>
    <row r="49" ht="16.0" customHeight="true">
      <c r="A49" t="n" s="7">
        <v>5.5267685E7</v>
      </c>
      <c r="B49" t="s" s="8">
        <v>54</v>
      </c>
      <c r="C49" t="n" s="8">
        <f>IF(false,"120921201", "120921201")</f>
      </c>
      <c r="D49" t="s" s="8">
        <v>79</v>
      </c>
      <c r="E49" t="n" s="8">
        <v>2.0</v>
      </c>
      <c r="F49" t="n" s="8">
        <v>2897.0</v>
      </c>
      <c r="G49" t="s" s="8">
        <v>53</v>
      </c>
      <c r="H49" t="s" s="8">
        <v>50</v>
      </c>
      <c r="I49" t="s" s="8">
        <v>135</v>
      </c>
    </row>
    <row r="50" ht="16.0" customHeight="true"/>
    <row r="51" ht="16.0" customHeight="true">
      <c r="A51" t="s" s="1">
        <v>37</v>
      </c>
      <c r="B51" s="1"/>
      <c r="C51" s="1"/>
      <c r="D51" s="1"/>
      <c r="E51" s="1"/>
      <c r="F51" t="n" s="8">
        <v>69947.0</v>
      </c>
      <c r="G51" s="2"/>
    </row>
    <row r="52" ht="16.0" customHeight="true"/>
    <row r="53" ht="16.0" customHeight="true">
      <c r="A53" t="s" s="1">
        <v>36</v>
      </c>
    </row>
    <row r="54" ht="34.0" customHeight="true">
      <c r="A54" t="s" s="9">
        <v>38</v>
      </c>
      <c r="B54" t="s" s="9">
        <v>0</v>
      </c>
      <c r="C54" t="s" s="9">
        <v>43</v>
      </c>
      <c r="D54" t="s" s="9">
        <v>1</v>
      </c>
      <c r="E54" t="s" s="9">
        <v>2</v>
      </c>
      <c r="F54" t="s" s="9">
        <v>39</v>
      </c>
      <c r="G54" t="s" s="9">
        <v>5</v>
      </c>
      <c r="H54" t="s" s="9">
        <v>3</v>
      </c>
      <c r="I54" t="s" s="9">
        <v>4</v>
      </c>
    </row>
    <row r="55" ht="16.0" customHeight="true">
      <c r="A55" t="n" s="8">
        <v>5.4268183E7</v>
      </c>
      <c r="B55" t="s" s="8">
        <v>136</v>
      </c>
      <c r="C55" t="n" s="8">
        <f>IF(false,"120921897", "120921897")</f>
      </c>
      <c r="D55" t="s" s="8">
        <v>52</v>
      </c>
      <c r="E55" t="n" s="8">
        <v>4.0</v>
      </c>
      <c r="F55" t="n" s="8">
        <v>-4552.0</v>
      </c>
      <c r="G55" t="s" s="8">
        <v>137</v>
      </c>
      <c r="H55" t="s" s="8">
        <v>54</v>
      </c>
      <c r="I55" t="s" s="8">
        <v>138</v>
      </c>
    </row>
    <row r="56" ht="16.0" customHeight="true">
      <c r="A56" t="n" s="8">
        <v>5.4596778E7</v>
      </c>
      <c r="B56" t="s" s="8">
        <v>86</v>
      </c>
      <c r="C56" t="n" s="8">
        <f>IF(false,"120921202", "120921202")</f>
      </c>
      <c r="D56" t="s" s="8">
        <v>123</v>
      </c>
      <c r="E56" t="n" s="8">
        <v>2.0</v>
      </c>
      <c r="F56" t="n" s="8">
        <v>-2878.0</v>
      </c>
      <c r="G56" t="s" s="8">
        <v>137</v>
      </c>
      <c r="H56" t="s" s="8">
        <v>54</v>
      </c>
      <c r="I56" t="s" s="8">
        <v>139</v>
      </c>
    </row>
    <row r="57" ht="16.0" customHeight="true">
      <c r="A57" t="n" s="8">
        <v>5.5265693E7</v>
      </c>
      <c r="B57" t="s" s="8">
        <v>54</v>
      </c>
      <c r="C57" t="n" s="8">
        <f>IF(false,"215240038", "215240038")</f>
      </c>
      <c r="D57" t="s" s="8">
        <v>70</v>
      </c>
      <c r="E57" t="n" s="8">
        <v>1.0</v>
      </c>
      <c r="F57" t="n" s="8">
        <v>-934.0</v>
      </c>
      <c r="G57" t="s" s="8">
        <v>137</v>
      </c>
      <c r="H57" t="s" s="8">
        <v>54</v>
      </c>
      <c r="I57" t="s" s="8">
        <v>140</v>
      </c>
    </row>
    <row r="58" ht="16.0" customHeight="true"/>
    <row r="59" ht="16.0" customHeight="true">
      <c r="A59" t="s" s="1">
        <v>37</v>
      </c>
      <c r="F59" t="n" s="8">
        <v>-8364.0</v>
      </c>
      <c r="G59" s="2"/>
      <c r="H59" s="0"/>
      <c r="I59" s="0"/>
    </row>
    <row r="60" ht="16.0" customHeight="true">
      <c r="A60" s="1"/>
      <c r="B60" s="1"/>
      <c r="C60" s="1"/>
      <c r="D60" s="1"/>
      <c r="E60" s="1"/>
      <c r="F60" s="1"/>
      <c r="G60" s="1"/>
      <c r="H60" s="1"/>
      <c r="I60" s="1"/>
    </row>
    <row r="61" ht="16.0" customHeight="true">
      <c r="A61" t="s" s="1">
        <v>40</v>
      </c>
    </row>
    <row r="62" ht="34.0" customHeight="true">
      <c r="A62" t="s" s="9">
        <v>47</v>
      </c>
      <c r="B62" t="s" s="9">
        <v>48</v>
      </c>
      <c r="C62" s="9"/>
      <c r="D62" s="9"/>
      <c r="E62" s="9"/>
      <c r="F62" t="s" s="9">
        <v>39</v>
      </c>
      <c r="G62" t="s" s="9">
        <v>5</v>
      </c>
      <c r="H62" t="s" s="9">
        <v>3</v>
      </c>
      <c r="I62" t="s" s="9">
        <v>4</v>
      </c>
    </row>
    <row r="63" ht="16.0" customHeight="true"/>
    <row r="64" ht="16.0" customHeight="true">
      <c r="A64" t="s" s="1">
        <v>37</v>
      </c>
      <c r="F64" t="n" s="8">
        <v>0.0</v>
      </c>
      <c r="G64" s="2"/>
      <c r="H64" s="0"/>
      <c r="I64" s="0"/>
    </row>
    <row r="65" ht="16.0" customHeight="true">
      <c r="A65" s="1"/>
      <c r="B65" s="1"/>
      <c r="C65" s="1"/>
      <c r="D65" s="1"/>
      <c r="E65" s="1"/>
      <c r="F65" s="1"/>
      <c r="G65" s="1"/>
      <c r="H65" s="1"/>
      <c r="I65" s="2"/>
    </row>
  </sheetData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Отчет по одному ПП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2020-04-01T20:30:28Z</dcterms:created>
  <dc:creator>Microsoft Office User</dc:creator>
  <cp:lastModifiedBy>Microsoft Office User</cp:lastModifiedBy>
  <dcterms:modified xsi:type="dcterms:W3CDTF">2021-03-15T15:31:22Z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7ceb315a-bde6-4780-a248-44c8f94af090</vt:lpwstr>
  </property>
</Properties>
</file>