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>
    <mc:Choice Requires="x15">
      <x15ac:absPath xmlns:x15ac="http://schemas.microsoft.com/office/spreadsheetml/2010/11/ac" url="/Users/don-dron/arc/arcadia/market/mbi/mbi/report-generator/src/main/resources/netting/"/>
    </mc:Choice>
  </mc:AlternateContent>
  <xr:revisionPtr revIDLastSave="0" documentId="13_ncr:1_{9CEDBCEF-C0B0-B647-B3B4-482DD0A79DAD}" xr6:coauthVersionLast="46" xr6:coauthVersionMax="46" xr10:uidLastSave="{00000000-0000-0000-0000-000000000000}"/>
  <bookViews>
    <workbookView xWindow="0" yWindow="460" windowWidth="28800" windowHeight="14180" xr2:uid="{00000000-000D-0000-FFFF-FFFF00000000}"/>
  </bookViews>
  <sheets>
    <sheet name="Отчет по одному ПП" sheetId="2" r:id="rId1"/>
  </sheets>
  <calcPr calcId="152511" calcOnSave="0"/>
  <extLst>
    <ext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Andrew Illarionov</author>
  </authors>
  <commentList/>
</comments>
</file>

<file path=xl/sharedStrings.xml><?xml version="1.0" encoding="utf-8"?>
<sst xmlns="http://schemas.openxmlformats.org/spreadsheetml/2006/main" count="1332" uniqueCount="259">
  <si>
    <t>Дата оформления</t>
  </si>
  <si>
    <t>Название товара</t>
  </si>
  <si>
    <t>Количество</t>
  </si>
  <si>
    <t>Дата транзакции</t>
  </si>
  <si>
    <t>ID транзакции</t>
  </si>
  <si>
    <t>Источник транзакции</t>
  </si>
  <si>
    <t>${header.date}</t>
  </si>
  <si>
    <t>${header.bankOrderId}</t>
  </si>
  <si>
    <t>${header.sum}</t>
  </si>
  <si>
    <t>${payment.orderId}</t>
  </si>
  <si>
    <t>${payment.creationDate}</t>
  </si>
  <si>
    <t>${payment.offerName}</t>
  </si>
  <si>
    <t>${payment.itemCount}</t>
  </si>
  <si>
    <t>${payment.itemSum}</t>
  </si>
  <si>
    <t>${payment.paymentType}</t>
  </si>
  <si>
    <t>${payment.trantime}</t>
  </si>
  <si>
    <t>${payment.trustId}</t>
  </si>
  <si>
    <t>${header.paymentSum}</t>
  </si>
  <si>
    <t>${refund.orderId}</t>
  </si>
  <si>
    <t>${refund.creationDate}</t>
  </si>
  <si>
    <t>${refund.offerName}</t>
  </si>
  <si>
    <t>${refund.itemCount}</t>
  </si>
  <si>
    <t>${refund.itemSum}</t>
  </si>
  <si>
    <t>${refund.paymentType}</t>
  </si>
  <si>
    <t>${refund.trantime}</t>
  </si>
  <si>
    <t>${refund.trustId}</t>
  </si>
  <si>
    <t>${header.refundSum}</t>
  </si>
  <si>
    <t>${commission.itemSum}</t>
  </si>
  <si>
    <t>${commission.paymentType}</t>
  </si>
  <si>
    <t>${commission.trantime}</t>
  </si>
  <si>
    <t>${commission.trustId}</t>
  </si>
  <si>
    <t>${header.commissionSum}</t>
  </si>
  <si>
    <t>Дата платёжного поручения</t>
  </si>
  <si>
    <t>Номер платёжного поручения</t>
  </si>
  <si>
    <t>Сумма платёжного поручения</t>
  </si>
  <si>
    <t>Начисления</t>
  </si>
  <si>
    <t>Возвраты и компенсации покупателям</t>
  </si>
  <si>
    <t>Всего</t>
  </si>
  <si>
    <t>Номер заказа</t>
  </si>
  <si>
    <t>Сумма транзакции, руб.</t>
  </si>
  <si>
    <t>Удержания для оплаты услуг</t>
  </si>
  <si>
    <t>$[IF(${header.whiteMarket},"${payment.offerId}", "${payment.shopSku}")]</t>
  </si>
  <si>
    <t>$[IF(${header.whiteMarket},"${refund.offerId}", "${refund.shopSku}")]</t>
  </si>
  <si>
    <t>Ваш SKU</t>
  </si>
  <si>
    <t>${commission.orderId}</t>
  </si>
  <si>
    <t>${commission.creationDate}</t>
  </si>
  <si>
    <t>Отчет о платежном поручении</t>
  </si>
  <si>
    <t>Номер акта об оказанных услугах</t>
  </si>
  <si>
    <t>Дата акта об оказанных услугах</t>
  </si>
  <si>
    <t/>
  </si>
  <si>
    <t>10.06.2021</t>
  </si>
  <si>
    <t>07.06.2021</t>
  </si>
  <si>
    <t>Esthetic House кондиционер-ополаскиватель для волос CP-1 Raspberry Treatment Vinegar с малиновым уксусом, 500 мл</t>
  </si>
  <si>
    <t>Платёж покупателя</t>
  </si>
  <si>
    <t>09.06.2021</t>
  </si>
  <si>
    <t>60be8643fbacea60a82dfd9b</t>
  </si>
  <si>
    <t>Joonies трусики Premium Soft L (9-14 кг), 44 шт.</t>
  </si>
  <si>
    <t>60be68eefbacea2c792dfdd8</t>
  </si>
  <si>
    <t>YokoSun трусики Premium XL (12-20 кг) 38 шт.</t>
  </si>
  <si>
    <t>60be1767fbacea237c2dfdc6</t>
  </si>
  <si>
    <t>06.06.2021</t>
  </si>
  <si>
    <t>Satisfyer Вибратор из силикона Sexy Secret Panty 8.2 см, красный</t>
  </si>
  <si>
    <t>60bd0c84dff13b761c011b7b</t>
  </si>
  <si>
    <t>Joonies трусики Premium Soft XL (12-17 кг), 38 шт.</t>
  </si>
  <si>
    <t>60be4ef583b1f260d7c695f6</t>
  </si>
  <si>
    <t>03.06.2021</t>
  </si>
  <si>
    <t>Satisfyer Стимулятор Curvy 2+, розовый</t>
  </si>
  <si>
    <t>60c04f7dbed21e0629b3fcfa</t>
  </si>
  <si>
    <t>Гель для душа Holika Holika Aloe 92%, 250 мл</t>
  </si>
  <si>
    <t>60be6b29954f6beafef8428b</t>
  </si>
  <si>
    <t>08.06.2021</t>
  </si>
  <si>
    <t>Крем-гель для душа Lion Жемчужный поцелуй, 750 мл</t>
  </si>
  <si>
    <t>60bf17cbdbdc3108b9f448c0</t>
  </si>
  <si>
    <t>05.06.2021</t>
  </si>
  <si>
    <t>YokoSun трусики L (9-14 кг), 44 шт.</t>
  </si>
  <si>
    <t>60bb87cadbdc311081f44864</t>
  </si>
  <si>
    <t>YokoSun трусики M (6-10 кг), 58 шт.</t>
  </si>
  <si>
    <t>60bb153a7153b34626fe7571</t>
  </si>
  <si>
    <t>Goo.N подгузники Ultra M (6-11 кг), 80 шт.</t>
  </si>
  <si>
    <t>60bf0c5ef78dba11a4b45e35</t>
  </si>
  <si>
    <t>Гель для душа Biore Персиковый соблазн, 480 мл</t>
  </si>
  <si>
    <t>60bb260e954f6b10ca0c2187</t>
  </si>
  <si>
    <t>31.05.2021</t>
  </si>
  <si>
    <t>Biore Крем-гель для лица Увлажнение, 180 мл</t>
  </si>
  <si>
    <t>60c07075b9f8ed83b722ffd5</t>
  </si>
  <si>
    <t>60be628c5a3951d763d59a1f</t>
  </si>
  <si>
    <t>Joonies трусики Premium Soft XL (12-17 кг), 152 шт.</t>
  </si>
  <si>
    <t>60bf0e53792ab11e2aafe9b1</t>
  </si>
  <si>
    <t>29.05.2021</t>
  </si>
  <si>
    <t>Ёkitto трусики XXL (15+ кг) 34 шт.</t>
  </si>
  <si>
    <t>60c08151f4c0cb4ed42f8787</t>
  </si>
  <si>
    <t>Ёkitto трусики XL (12+ кг) 34 шт.</t>
  </si>
  <si>
    <t>01.06.2021</t>
  </si>
  <si>
    <t>60c0819b5a3951530c90f43e</t>
  </si>
  <si>
    <t>Joonies подгузники Premium Soft L (9-14 кг), 42 шт.</t>
  </si>
  <si>
    <t>60c081d04f5c6e329b97b06b</t>
  </si>
  <si>
    <t>YokoSun трусики XL (12-20 кг), 38 шт.</t>
  </si>
  <si>
    <t>60be24215a39512a95d59976</t>
  </si>
  <si>
    <t>60be0083bed21e479f9b20ab</t>
  </si>
  <si>
    <t>60be49a27153b32efc2d55c8</t>
  </si>
  <si>
    <t>Merries подгузники L (9-14 кг), 54 шт.</t>
  </si>
  <si>
    <t>60be2d2e8927caa9e966aadb</t>
  </si>
  <si>
    <t>YokoSun трусики Premium L (9-14 кг) 44 шт.</t>
  </si>
  <si>
    <t>60bdc333f78dba571eb45ec2</t>
  </si>
  <si>
    <t>Joonies трусики Premium Soft M (6-11 кг), 56 шт.</t>
  </si>
  <si>
    <t>60bb90ec99d6ef2d8734af2f</t>
  </si>
  <si>
    <t>60bb5252b9f8ed415d456b13</t>
  </si>
  <si>
    <t>60bb7a7403c37856564d9d1a</t>
  </si>
  <si>
    <t>Esthetic House Набор Шампунь + кондиционер для волос CP-1, 500 мл + 100 мл</t>
  </si>
  <si>
    <t>60bb3ea5b9f8edccd6456ab7</t>
  </si>
  <si>
    <t>Goo.N подгузники Ultra XL (12-20 кг), 52 шт.</t>
  </si>
  <si>
    <t>60c08a263620c21f98691757</t>
  </si>
  <si>
    <t>Max Factor Тональный крем Facefinity All Day Flawless 3-in-1, 30 мл, оттенок: 55 Beige</t>
  </si>
  <si>
    <t>60c030fc94d527e710cc2182</t>
  </si>
  <si>
    <t>Missha BB крем Perfect Cover, SPF 42, 50 мл, оттенок: 21 light beige</t>
  </si>
  <si>
    <t>60c0a479f4c0cb7af62f87fe</t>
  </si>
  <si>
    <t>30.05.2021</t>
  </si>
  <si>
    <t>Merries трусики XXL (15-28 кг), 32 шт.</t>
  </si>
  <si>
    <t>60c0a48b4f5c6e3d9397b12a</t>
  </si>
  <si>
    <t>Смесь Kabrita 1 GOLD для комфортного пищеварения, 0-6 месяцев, 400 г</t>
  </si>
  <si>
    <t>60c0c0e8c3080f37247561a5</t>
  </si>
  <si>
    <t>60c0c5fd6a86434a568f2d2e</t>
  </si>
  <si>
    <t>60bb8047bed21e0cef9b2146</t>
  </si>
  <si>
    <t>Meine Liebe Стиральный порошок для цветных тканей, 1.5 кг</t>
  </si>
  <si>
    <t>60c0cda2739901561b828b46</t>
  </si>
  <si>
    <t>Joonies трусики Comfort L (9-14 кг), 44 шт.</t>
  </si>
  <si>
    <t>60bf5b3b3620c2311c547b4f</t>
  </si>
  <si>
    <t>Goo.N подгузники Ultra NB (до 5 кг) 114 шт.</t>
  </si>
  <si>
    <t>60c0d14e5a3951238990f441</t>
  </si>
  <si>
    <t>YokoSun трусики Premium M (6-10 кг) 56 шт.</t>
  </si>
  <si>
    <t>60bf1e100fe9955375578004</t>
  </si>
  <si>
    <t>Гель для стирки Kao Attack Bio EX, 0.77 кг, дой-пак</t>
  </si>
  <si>
    <t>60c0d364fbacea2c3140c218</t>
  </si>
  <si>
    <t>Missha BB крем Perfect Cover, SPF 42, 20 мл, оттенок: 21 light beige</t>
  </si>
  <si>
    <t>60c0d5a8954f6beaf3f842ad</t>
  </si>
  <si>
    <t>60bb90019066f45139e6d99c</t>
  </si>
  <si>
    <t>Протеин QNT Delicious Whey Protein (2.2 кг) клубника</t>
  </si>
  <si>
    <t>60c0da486a86432dad8f2d5d</t>
  </si>
  <si>
    <t>60c0da8cf4c0cb5b012f87eb</t>
  </si>
  <si>
    <t>60bb9a480fe995230657803c</t>
  </si>
  <si>
    <t>60bba1b794d527efee9c9b12</t>
  </si>
  <si>
    <t>Pigeon Бутылочка Перистальтик Плюс с широким горлом PP, 160 мл, с рождения, бесцветный</t>
  </si>
  <si>
    <t>60c0e8e6954f6b3fb76cd50c</t>
  </si>
  <si>
    <t>60c0ed8a4f5c6e5f3c97b0d7</t>
  </si>
  <si>
    <t>Satisfyer Стимулятор Penguin Air Pulse, черный/белый</t>
  </si>
  <si>
    <t>60c0f19e03c37808f59e660f</t>
  </si>
  <si>
    <t>Merries подгузники XL (12-20 кг), 44 шт.</t>
  </si>
  <si>
    <t>60c0f37adff13b408ba72ff3</t>
  </si>
  <si>
    <t>60c0f444f78dba42d6ddd804</t>
  </si>
  <si>
    <t>YokoSun подгузники Premium NB (0-5 кг) 36 шт.</t>
  </si>
  <si>
    <t>60c0f6109066f4244e821e5a</t>
  </si>
  <si>
    <t>Missha BB крем Wrinkle Filler Signature, SPF 37, 44 г, оттенок: 21 light beige</t>
  </si>
  <si>
    <t>60c0fc0a03c37860a49e65c5</t>
  </si>
  <si>
    <t>60c109d2f4c0cb46ff2f8767</t>
  </si>
  <si>
    <t>60c10f49f4c0cb7a022f87bd</t>
  </si>
  <si>
    <t>YokoSun подгузники L (9-13 кг), 54 шт.</t>
  </si>
  <si>
    <t>60c110f7c5311b761acf1b68</t>
  </si>
  <si>
    <t>60c1133f8927ca161e66ab91</t>
  </si>
  <si>
    <t>Satisfyer Стимулятор Number One Air Pulse (Next Gen), розовое золото</t>
  </si>
  <si>
    <t>60c1178132da83ba4050c8ff</t>
  </si>
  <si>
    <t>Губка для плит Vileda Пур Актив 2 шт, желтый/зеленый</t>
  </si>
  <si>
    <t>60c117dc0fe9955ec31610ca</t>
  </si>
  <si>
    <t>Satisfyer Вибромассажер из силикона с вакуумно-волновой клиторальной стимуляцией Pro G-Spot Rabbit 22 см, белый</t>
  </si>
  <si>
    <t>60c119e23b317606a58349cb</t>
  </si>
  <si>
    <t>60c11a7e6a86430abf8f2cfa</t>
  </si>
  <si>
    <t>60c11c063b3176664c834a1e</t>
  </si>
  <si>
    <t>04.06.2021</t>
  </si>
  <si>
    <t>YokoSun трусики XXL (15-23 кг) 28 шт.</t>
  </si>
  <si>
    <t>60c1280d954f6b4fc9f84245</t>
  </si>
  <si>
    <t>Goo.N трусики L (9-14 кг) 44 шт.</t>
  </si>
  <si>
    <t>60c1281e8927ca7c5d66ab93</t>
  </si>
  <si>
    <t>02.06.2021</t>
  </si>
  <si>
    <t>60c12e742af6cd1fa5ff8fca</t>
  </si>
  <si>
    <t>60bf35be792ab12d25afea92</t>
  </si>
  <si>
    <t>60bfd49899d6ef73f9ac0607</t>
  </si>
  <si>
    <t>YokoSun подгузники M (5-10 кг), 62 шт.</t>
  </si>
  <si>
    <t>60bfc4c98927ca93fc66aa99</t>
  </si>
  <si>
    <t>60bfc17a7399013550828aad</t>
  </si>
  <si>
    <t>Joonies трусики Comfort L (9-14 кг), 44 шт., 2 уп.</t>
  </si>
  <si>
    <t>60bfdc6bfbacea083540c1c4</t>
  </si>
  <si>
    <t>Pigeon Ножницы 15122 белый</t>
  </si>
  <si>
    <t>60be90d7dff13b48ad011ba3</t>
  </si>
  <si>
    <t>60bfc4f304e94367b26ba8e4</t>
  </si>
  <si>
    <t>60bfc45ff4c0cb55b82f87f8</t>
  </si>
  <si>
    <t>60bfb129f4c0cb4e1a2f8751</t>
  </si>
  <si>
    <t>60bfbadd04e94380df6ba943</t>
  </si>
  <si>
    <t>60bfd4b28927caf49f66ab98</t>
  </si>
  <si>
    <t>Креатин Optimum Nutrition Micronised Creatine Powder (600 г) без вкуса</t>
  </si>
  <si>
    <t>60bfa9d283b1f27c7d0ed891</t>
  </si>
  <si>
    <t>60bfa627954f6ba8506cd4e8</t>
  </si>
  <si>
    <t>Смесь Kabrita 2 GOLD для комфортного пищеварения, 6-12 месяцев, 400 г</t>
  </si>
  <si>
    <t>60bfca9c6a86437fb88f2d34</t>
  </si>
  <si>
    <t>Missha BB крем Perfect Cover, SPF 42, 20 мл, оттенок: 23 natural beige</t>
  </si>
  <si>
    <t>60bfc5e4c5311b4f6fcf1b76</t>
  </si>
  <si>
    <t>Satisfyer Вибратор силиконовый Yummy Sunshine 22.5 см, желтый</t>
  </si>
  <si>
    <t>60bf52aaf98801ab7f8caf43</t>
  </si>
  <si>
    <t>Biore мусс для умывания Экстра увлажнение, 150 мл</t>
  </si>
  <si>
    <t>60bfb613b9f8ed8e7622ff2e</t>
  </si>
  <si>
    <t>Лосьон для тела FLOR de MAN Увлажняющий с кактусом Jeju Prickly Pear Body Lotion, 500 мл</t>
  </si>
  <si>
    <t>60bf3aaddff13b6384011b6d</t>
  </si>
  <si>
    <t>BCAA Mutant BCAA (200 капсул)</t>
  </si>
  <si>
    <t>60bf33753620c225e8547bf4</t>
  </si>
  <si>
    <t>60bfaa2483b1f212710ed932</t>
  </si>
  <si>
    <t>60bf31ac20d51d0b65642ef1</t>
  </si>
  <si>
    <t>Протеин Optimum Nutrition 100% Isolate Gold Standard (720-744 г) шоколад</t>
  </si>
  <si>
    <t>60bfc45fbed21e6005b3fcd7</t>
  </si>
  <si>
    <t>Креатин Optimum Nutrition Micronised Creatine Powder (300 г) без вкуса</t>
  </si>
  <si>
    <t>60bfc16adbdc3112539ce007</t>
  </si>
  <si>
    <t>Life-do Влажные салфетки для уборки на кухне, 30 шт</t>
  </si>
  <si>
    <t>60bff4f8954f6bbc2ef84294</t>
  </si>
  <si>
    <t>Life-do Влажные салфетки с антибактериальным эффектом для уборки в туалете 30 шт</t>
  </si>
  <si>
    <t>Biore мусс для умывания с увлажняющим эффектом, 130 мл</t>
  </si>
  <si>
    <t>60c0798504e943e8ff6ba85f</t>
  </si>
  <si>
    <t>Жидкость для стирки Lion Top Sweet Harmony аромат цветов и апельсина, 850г</t>
  </si>
  <si>
    <t>60bfcd7083b1f236450ed940</t>
  </si>
  <si>
    <t>YokoSun трусики Econom XXL (15-25 кг) 32 шт.</t>
  </si>
  <si>
    <t>60c05b7b4f5c6e2c5397b172</t>
  </si>
  <si>
    <t>Biore мицеллярная вода, запасной блок, 290 мл</t>
  </si>
  <si>
    <t>60c093d45a39511fa290f3f2</t>
  </si>
  <si>
    <t>Esthetic House шампунь для волос протеиновый CP-1 Bright Complex Intense Nourishing, 100 мл</t>
  </si>
  <si>
    <t>60bfbd8e792ab14f85819588</t>
  </si>
  <si>
    <t>60bfb90ac3080f392a08ff56</t>
  </si>
  <si>
    <t>Satisfyer Вибромассажер Wand-er Woman 34 см (J2018-47), белый</t>
  </si>
  <si>
    <t>60bfdbf120d51d5e639b5627</t>
  </si>
  <si>
    <t>YokoSun подгузники Premium M (5-10 кг) 62 шт.</t>
  </si>
  <si>
    <t>60bfcf22dff13b17c6a72ef9</t>
  </si>
  <si>
    <t>Пенка Lion Kirei Kirei Розовый персик, 250 мл, 325 г</t>
  </si>
  <si>
    <t>60bfa7cb954f6beb6af842b3</t>
  </si>
  <si>
    <t>Joonies трусики Comfort XL (12-17 кг), 38 шт., 2 уп.</t>
  </si>
  <si>
    <t>60bf99ff0fe9950ef91610ab</t>
  </si>
  <si>
    <t>60bf994f83b1f270a40ed953</t>
  </si>
  <si>
    <t>Минерально-витаминный комплекс Optimum Nutrition Opti-Men (240 таблеток)</t>
  </si>
  <si>
    <t>60bfbce4c3080fc7677561ce</t>
  </si>
  <si>
    <t>Joonies трусики Comfort XL (12-17 кг), 38 шт., 3 уп.</t>
  </si>
  <si>
    <t>60bf8fe09066f4052d821ea4</t>
  </si>
  <si>
    <t>60c067905a3951346990f2d4</t>
  </si>
  <si>
    <t>60bfa84a03c37829929e64e0</t>
  </si>
  <si>
    <t>Biore Очищающий мусс для умывания против акне, 150 мл</t>
  </si>
  <si>
    <t>60bf8201c5311b0caacf1b11</t>
  </si>
  <si>
    <t>LG H&amp;H салфетки Tech Romantic Flower, картонная пачка, 36 шт.</t>
  </si>
  <si>
    <t>60bfcf49f98801dc68079e90</t>
  </si>
  <si>
    <t>60bfba600fe9952dbd160fec</t>
  </si>
  <si>
    <t>60bfc26d2af6cd779eff8fd3</t>
  </si>
  <si>
    <t>60bf65c104e943ba1ab3b8e3</t>
  </si>
  <si>
    <t>Takeshi трусики бамбуковые Kid's L (9-14 кг) 44 шт.</t>
  </si>
  <si>
    <t>60c06d0dc3080f1a8f7561c3</t>
  </si>
  <si>
    <t>Moist Diane Perfect Beauty Уход за кожей головы Шампунь кератиновый, 450 мл</t>
  </si>
  <si>
    <t>60bfd37a6a86436d2d8f2cee</t>
  </si>
  <si>
    <t>Moist Diane Perfect Beauty Бальзам-маска кератиновая Уход за кожей головы 450 мл</t>
  </si>
  <si>
    <t>60bfdaa0f4c0cb40aa2f879d</t>
  </si>
  <si>
    <t>60c03ca27399014cf1828b05</t>
  </si>
  <si>
    <t>Esthetic House Formula Ampoule Gold Snail Сыворотка для лица, 80 мл</t>
  </si>
  <si>
    <t>60bfba3cc3080f0f4f756095</t>
  </si>
  <si>
    <t>60bfd97e3b31765da48349b0</t>
  </si>
  <si>
    <t>60bfd70d7153b3e64500214f</t>
  </si>
  <si>
    <t>TONY MOLY пенка для умывания с экстрактом грейпфрута, 180 мл</t>
  </si>
  <si>
    <t>Возврат платежа покупателя</t>
  </si>
  <si>
    <t>60c0d33d04e943f1c86ba968</t>
  </si>
  <si>
    <t>60c115c1dbdc3107bc9cdf3b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</si>
</sst>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 x14ac:knownFonts="1"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  <font>
      <b/>
      <sz val="10"/>
      <name val="Arial"/>
      <family val="2"/>
      <charset val="204"/>
    </font>
    <font>
      <b/>
      <sz val="9"/>
      <color rgb="FF000000"/>
      <name val="Tahoma"/>
      <family val="2"/>
      <charset val="204"/>
    </font>
    <font>
      <b/>
      <sz val="18"/>
      <color theme="1"/>
      <name val="Calibri (Body)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DBEEF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2" fillId="0" borderId="0" xfId="0" quotePrefix="1" applyFont="1"/>
    <xf numFmtId="0" fontId="1" fillId="0" borderId="0" xfId="0" applyFont="1"/>
    <xf numFmtId="14" fontId="3" fillId="0" borderId="0" xfId="0" applyNumberFormat="1" applyFont="1" applyAlignment="1">
      <alignment vertical="top"/>
    </xf>
    <xf numFmtId="0" fontId="3" fillId="0" borderId="0" xfId="0" applyFont="1" applyAlignment="1">
      <alignment vertical="top"/>
    </xf>
    <xf numFmtId="1" fontId="3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/>
    <xf numFmtId="0" fontId="2" fillId="2" borderId="1" xfId="0" applyFont="1" applyFill="1" applyBorder="1" applyAlignment="1">
      <alignment horizontal="center" vertical="center" wrapText="1"/>
    </xf>
    <xf numFmtId="2" fontId="3" fillId="0" borderId="0" xfId="0" applyNumberFormat="1" applyFont="1" applyAlignment="1">
      <alignment vertical="top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40"/>
  <sheetViews>
    <sheetView tabSelected="1" workbookViewId="0">
      <selection activeCell="B5" sqref="B5"/>
    </sheetView>
  </sheetViews>
  <sheetFormatPr baseColWidth="10" defaultColWidth="11" defaultRowHeight="16" x14ac:dyDescent="0.2"/>
  <cols>
    <col min="1" max="1" customWidth="true" width="29.33203125" collapsed="false"/>
    <col min="2" max="2" customWidth="true" width="22.1640625" collapsed="false"/>
    <col min="3" max="3" customWidth="true" width="16.5" collapsed="false"/>
    <col min="4" max="4" customWidth="true" width="19.0" collapsed="false"/>
    <col min="5" max="5" customWidth="true" width="18.1640625" collapsed="false"/>
    <col min="6" max="6" customWidth="true" width="22.1640625" collapsed="false"/>
    <col min="7" max="7" customWidth="true" width="23.1640625" collapsed="false"/>
    <col min="8" max="8" customWidth="true" width="20.83203125" collapsed="false"/>
    <col min="9" max="9" customWidth="true" width="24.0" collapsed="false"/>
  </cols>
  <sheetData>
    <row r="1" spans="1:9" s="3" customFormat="1" ht="24" x14ac:dyDescent="0.3">
      <c r="A1" s="11" t="s">
        <v>46</v>
      </c>
      <c r="B1" s="12"/>
      <c r="C1" s="12"/>
    </row>
    <row r="2" spans="1:9" s="3" customFormat="1" x14ac:dyDescent="0.2" ht="16.0" customHeight="true">
      <c r="A2" s="3" t="s">
        <v>32</v>
      </c>
      <c r="B2" s="4" t="s">
        <v>50</v>
      </c>
    </row>
    <row r="3" spans="1:9" s="3" customFormat="1" x14ac:dyDescent="0.2" ht="16.0" customHeight="true">
      <c r="A3" s="3" t="s">
        <v>33</v>
      </c>
      <c r="B3" s="5" t="n">
        <v>688508.0</v>
      </c>
    </row>
    <row r="4" spans="1:9" s="3" customFormat="1" x14ac:dyDescent="0.2" ht="16.0" customHeight="true">
      <c r="A4" s="3" t="s">
        <v>34</v>
      </c>
      <c r="B4" s="10" t="n">
        <v>150065.0</v>
      </c>
    </row>
    <row r="5" spans="1:9" x14ac:dyDescent="0.2" ht="16.0" customHeight="true">
      <c r="A5" s="3"/>
      <c r="B5" s="6"/>
      <c r="C5" s="3"/>
      <c r="D5" s="3"/>
      <c r="E5" s="3"/>
      <c r="F5" s="3"/>
      <c r="G5" s="3"/>
      <c r="H5" s="3"/>
      <c r="I5" s="3"/>
    </row>
    <row r="6" spans="1:9" ht="19.0" customHeight="true" x14ac:dyDescent="0.2">
      <c r="A6" s="3" t="s">
        <v>35</v>
      </c>
    </row>
    <row r="7" spans="1:9" s="8" customFormat="1" ht="34.0" x14ac:dyDescent="0.2" customHeight="true">
      <c r="A7" s="9" t="s">
        <v>38</v>
      </c>
      <c r="B7" s="9" t="s">
        <v>0</v>
      </c>
      <c r="C7" s="9" t="s">
        <v>43</v>
      </c>
      <c r="D7" s="9" t="s">
        <v>1</v>
      </c>
      <c r="E7" s="9" t="s">
        <v>2</v>
      </c>
      <c r="F7" s="9" t="s">
        <v>39</v>
      </c>
      <c r="G7" s="9" t="s">
        <v>5</v>
      </c>
      <c r="H7" s="9" t="s">
        <v>3</v>
      </c>
      <c r="I7" s="9" t="s">
        <v>4</v>
      </c>
    </row>
    <row r="8" spans="1:9" x14ac:dyDescent="0.2" ht="16.0" customHeight="true">
      <c r="A8" s="7" t="n">
        <v>4.9854073E7</v>
      </c>
      <c r="B8" s="8" t="s">
        <v>51</v>
      </c>
      <c r="C8" s="8" t="n">
        <f>IF(false,"120921626", "120921626")</f>
      </c>
      <c r="D8" s="8" t="s">
        <v>52</v>
      </c>
      <c r="E8" s="8" t="n">
        <v>1.0</v>
      </c>
      <c r="F8" s="8" t="n">
        <v>1.0</v>
      </c>
      <c r="G8" s="8" t="s">
        <v>53</v>
      </c>
      <c r="H8" s="8" t="s">
        <v>54</v>
      </c>
      <c r="I8" s="8" t="s">
        <v>55</v>
      </c>
    </row>
    <row r="9" ht="16.0" customHeight="true">
      <c r="A9" t="n" s="7">
        <v>4.9834043E7</v>
      </c>
      <c r="B9" t="s" s="8">
        <v>51</v>
      </c>
      <c r="C9" t="n" s="8">
        <f>IF(false,"01-003884", "01-003884")</f>
      </c>
      <c r="D9" t="s" s="8">
        <v>56</v>
      </c>
      <c r="E9" t="n" s="8">
        <v>1.0</v>
      </c>
      <c r="F9" t="n" s="8">
        <v>802.0</v>
      </c>
      <c r="G9" t="s" s="8">
        <v>53</v>
      </c>
      <c r="H9" t="s" s="8">
        <v>54</v>
      </c>
      <c r="I9" t="s" s="8">
        <v>57</v>
      </c>
    </row>
    <row r="10" spans="1:9" x14ac:dyDescent="0.2" ht="16.0" customHeight="true">
      <c r="A10" s="7" t="n">
        <v>4.9776908E7</v>
      </c>
      <c r="B10" s="8" t="s">
        <v>51</v>
      </c>
      <c r="C10" s="8" t="n">
        <f>IF(false,"120921901", "120921901")</f>
      </c>
      <c r="D10" s="8" t="s">
        <v>58</v>
      </c>
      <c r="E10" s="8" t="n">
        <v>1.0</v>
      </c>
      <c r="F10" s="8" t="n">
        <v>1008.0</v>
      </c>
      <c r="G10" s="8" t="s">
        <v>53</v>
      </c>
      <c r="H10" t="s" s="8">
        <v>54</v>
      </c>
      <c r="I10" t="s" s="8">
        <v>59</v>
      </c>
    </row>
    <row r="11" ht="16.0" customHeight="true">
      <c r="A11" t="n" s="7">
        <v>4.9664806E7</v>
      </c>
      <c r="B11" t="s" s="8">
        <v>60</v>
      </c>
      <c r="C11" t="n" s="8">
        <f>IF(false,"120922944", "120922944")</f>
      </c>
      <c r="D11" t="s" s="8">
        <v>61</v>
      </c>
      <c r="E11" t="n" s="8">
        <v>1.0</v>
      </c>
      <c r="F11" t="n" s="8">
        <v>2355.0</v>
      </c>
      <c r="G11" t="s" s="8">
        <v>53</v>
      </c>
      <c r="H11" t="s" s="8">
        <v>54</v>
      </c>
      <c r="I11" t="s" s="8">
        <v>62</v>
      </c>
    </row>
    <row r="12" spans="1:9" x14ac:dyDescent="0.2" ht="16.0" customHeight="true">
      <c r="A12" s="7" t="n">
        <v>4.9814308E7</v>
      </c>
      <c r="B12" t="s" s="8">
        <v>51</v>
      </c>
      <c r="C12" t="n" s="8">
        <f>IF(false,"120921853", "120921853")</f>
      </c>
      <c r="D12" t="s" s="8">
        <v>63</v>
      </c>
      <c r="E12" t="n" s="8">
        <v>4.0</v>
      </c>
      <c r="F12" t="n" s="8">
        <v>3556.0</v>
      </c>
      <c r="G12" t="s" s="8">
        <v>53</v>
      </c>
      <c r="H12" t="s" s="8">
        <v>54</v>
      </c>
      <c r="I12" t="s" s="8">
        <v>64</v>
      </c>
    </row>
    <row r="13" spans="1:9" s="8" customFormat="1" ht="16.0" x14ac:dyDescent="0.2" customHeight="true">
      <c r="A13" s="7" t="n">
        <v>4.9205712E7</v>
      </c>
      <c r="B13" s="8" t="s">
        <v>65</v>
      </c>
      <c r="C13" s="8" t="n">
        <f>IF(false,"120922957", "120922957")</f>
      </c>
      <c r="D13" s="8" t="s">
        <v>66</v>
      </c>
      <c r="E13" s="8" t="n">
        <v>1.0</v>
      </c>
      <c r="F13" s="8" t="n">
        <v>1749.0</v>
      </c>
      <c r="G13" s="8" t="s">
        <v>53</v>
      </c>
      <c r="H13" s="8" t="s">
        <v>54</v>
      </c>
      <c r="I13" s="8" t="s">
        <v>67</v>
      </c>
    </row>
    <row r="14" spans="1:9" x14ac:dyDescent="0.2" ht="16.0" customHeight="true">
      <c r="A14" s="7" t="n">
        <v>4.9836005E7</v>
      </c>
      <c r="B14" s="8" t="s">
        <v>51</v>
      </c>
      <c r="C14" s="8" t="n">
        <f>IF(false,"01-003924", "01-003924")</f>
      </c>
      <c r="D14" s="8" t="s">
        <v>68</v>
      </c>
      <c r="E14" s="8" t="n">
        <v>1.0</v>
      </c>
      <c r="F14" s="8" t="n">
        <v>235.0</v>
      </c>
      <c r="G14" s="8" t="s">
        <v>53</v>
      </c>
      <c r="H14" s="8" t="s">
        <v>54</v>
      </c>
      <c r="I14" s="8" t="s">
        <v>69</v>
      </c>
    </row>
    <row r="15" ht="16.0" customHeight="true">
      <c r="A15" t="n" s="7">
        <v>4.9892069E7</v>
      </c>
      <c r="B15" t="s" s="8">
        <v>70</v>
      </c>
      <c r="C15" t="n" s="8">
        <f>IF(false,"120922891", "120922891")</f>
      </c>
      <c r="D15" t="s" s="8">
        <v>71</v>
      </c>
      <c r="E15" t="n" s="8">
        <v>1.0</v>
      </c>
      <c r="F15" t="n" s="8">
        <v>1.0</v>
      </c>
      <c r="G15" t="s" s="8">
        <v>53</v>
      </c>
      <c r="H15" t="s" s="8">
        <v>54</v>
      </c>
      <c r="I15" t="s" s="8">
        <v>72</v>
      </c>
    </row>
    <row r="16" spans="1:9" s="1" customFormat="1" x14ac:dyDescent="0.2" ht="16.0" customHeight="true">
      <c r="A16" s="7" t="n">
        <v>4.9517992E7</v>
      </c>
      <c r="B16" t="s" s="8">
        <v>73</v>
      </c>
      <c r="C16" t="n" s="8">
        <f>IF(false,"005-1515", "005-1515")</f>
      </c>
      <c r="D16" t="s" s="8">
        <v>74</v>
      </c>
      <c r="E16" t="n" s="8">
        <v>2.0</v>
      </c>
      <c r="F16" s="8" t="n">
        <v>1467.0</v>
      </c>
      <c r="G16" s="8" t="s">
        <v>53</v>
      </c>
      <c r="H16" s="8" t="s">
        <v>54</v>
      </c>
      <c r="I16" s="8" t="s">
        <v>75</v>
      </c>
    </row>
    <row r="17" spans="1:9" x14ac:dyDescent="0.2" ht="16.0" customHeight="true">
      <c r="A17" s="7" t="n">
        <v>4.9459923E7</v>
      </c>
      <c r="B17" s="8" t="s">
        <v>73</v>
      </c>
      <c r="C17" s="8" t="n">
        <f>IF(false,"005-1514", "005-1514")</f>
      </c>
      <c r="D17" s="8" t="s">
        <v>76</v>
      </c>
      <c r="E17" s="8" t="n">
        <v>1.0</v>
      </c>
      <c r="F17" s="8" t="n">
        <v>809.0</v>
      </c>
      <c r="G17" s="8" t="s">
        <v>53</v>
      </c>
      <c r="H17" s="8" t="s">
        <v>54</v>
      </c>
      <c r="I17" s="8" t="s">
        <v>77</v>
      </c>
    </row>
    <row r="18" spans="1:9" x14ac:dyDescent="0.2" ht="16.0" customHeight="true">
      <c r="A18" s="7" t="n">
        <v>4.9884991E7</v>
      </c>
      <c r="B18" t="s" s="8">
        <v>70</v>
      </c>
      <c r="C18" t="n" s="8">
        <f>IF(false,"005-1111", "005-1111")</f>
      </c>
      <c r="D18" t="s" s="8">
        <v>78</v>
      </c>
      <c r="E18" t="n" s="8">
        <v>2.0</v>
      </c>
      <c r="F18" t="n" s="8">
        <v>2850.0</v>
      </c>
      <c r="G18" t="s" s="8">
        <v>53</v>
      </c>
      <c r="H18" t="s" s="8">
        <v>54</v>
      </c>
      <c r="I18" t="s" s="8">
        <v>79</v>
      </c>
    </row>
    <row r="19" spans="1:9" ht="16.0" x14ac:dyDescent="0.2" customHeight="true">
      <c r="A19" s="7" t="n">
        <v>4.9466258E7</v>
      </c>
      <c r="B19" s="8" t="s">
        <v>73</v>
      </c>
      <c r="C19" s="8" t="n">
        <f>IF(false,"005-1374", "005-1374")</f>
      </c>
      <c r="D19" s="8" t="s">
        <v>80</v>
      </c>
      <c r="E19" s="8" t="n">
        <v>1.0</v>
      </c>
      <c r="F19" s="8" t="n">
        <v>755.0</v>
      </c>
      <c r="G19" s="8" t="s">
        <v>53</v>
      </c>
      <c r="H19" s="8" t="s">
        <v>54</v>
      </c>
      <c r="I19" s="8" t="s">
        <v>81</v>
      </c>
    </row>
    <row r="20" spans="1:9" x14ac:dyDescent="0.2" ht="16.0" customHeight="true">
      <c r="A20" s="7" t="n">
        <v>4.8738521E7</v>
      </c>
      <c r="B20" s="8" t="s">
        <v>82</v>
      </c>
      <c r="C20" s="8" t="n">
        <f>IF(false,"120922573", "120922573")</f>
      </c>
      <c r="D20" s="8" t="s">
        <v>83</v>
      </c>
      <c r="E20" s="8" t="n">
        <v>1.0</v>
      </c>
      <c r="F20" s="8" t="n">
        <v>1049.0</v>
      </c>
      <c r="G20" s="8" t="s">
        <v>53</v>
      </c>
      <c r="H20" s="8" t="s">
        <v>54</v>
      </c>
      <c r="I20" s="8" t="s">
        <v>84</v>
      </c>
    </row>
    <row r="21" ht="16.0" customHeight="true">
      <c r="A21" t="n" s="7">
        <v>4.982909E7</v>
      </c>
      <c r="B21" t="s" s="8">
        <v>51</v>
      </c>
      <c r="C21" t="n" s="8">
        <f>IF(false,"01-003884", "01-003884")</f>
      </c>
      <c r="D21" t="s" s="8">
        <v>56</v>
      </c>
      <c r="E21" t="n" s="8">
        <v>1.0</v>
      </c>
      <c r="F21" t="n" s="8">
        <v>989.0</v>
      </c>
      <c r="G21" t="s" s="8">
        <v>53</v>
      </c>
      <c r="H21" t="s" s="8">
        <v>54</v>
      </c>
      <c r="I21" t="s" s="8">
        <v>85</v>
      </c>
    </row>
    <row r="22" spans="1:9" s="1" customFormat="1" x14ac:dyDescent="0.2" ht="16.0" customHeight="true">
      <c r="A22" s="7" t="n">
        <v>4.9886244E7</v>
      </c>
      <c r="B22" t="s" s="8">
        <v>70</v>
      </c>
      <c r="C22" t="n" s="8">
        <f>IF(false,"120922756", "120922756")</f>
      </c>
      <c r="D22" t="s" s="8">
        <v>86</v>
      </c>
      <c r="E22" t="n" s="8">
        <v>1.0</v>
      </c>
      <c r="F22" s="8" t="n">
        <v>2535.0</v>
      </c>
      <c r="G22" s="8" t="s">
        <v>53</v>
      </c>
      <c r="H22" s="8" t="s">
        <v>54</v>
      </c>
      <c r="I22" s="8" t="s">
        <v>87</v>
      </c>
    </row>
    <row r="23" spans="1:9" x14ac:dyDescent="0.2" ht="16.0" customHeight="true">
      <c r="A23" s="7" t="n">
        <v>4.8598682E7</v>
      </c>
      <c r="B23" s="8" t="s">
        <v>88</v>
      </c>
      <c r="C23" s="8" t="n">
        <f>IF(false,"120922090", "120922090")</f>
      </c>
      <c r="D23" s="8" t="s">
        <v>89</v>
      </c>
      <c r="E23" s="8" t="n">
        <v>1.0</v>
      </c>
      <c r="F23" s="8" t="n">
        <v>899.0</v>
      </c>
      <c r="G23" s="8" t="s">
        <v>53</v>
      </c>
      <c r="H23" s="8" t="s">
        <v>54</v>
      </c>
      <c r="I23" s="8" t="s">
        <v>90</v>
      </c>
    </row>
    <row r="24" ht="16.0" customHeight="true">
      <c r="A24" t="n" s="7">
        <v>4.8598682E7</v>
      </c>
      <c r="B24" t="s" s="8">
        <v>88</v>
      </c>
      <c r="C24" t="n" s="8">
        <f>IF(false,"120921545", "120921545")</f>
      </c>
      <c r="D24" t="s" s="8">
        <v>91</v>
      </c>
      <c r="E24" t="n" s="8">
        <v>1.0</v>
      </c>
      <c r="F24" t="n" s="8">
        <v>899.0</v>
      </c>
      <c r="G24" t="s" s="8">
        <v>53</v>
      </c>
      <c r="H24" t="s" s="8">
        <v>54</v>
      </c>
      <c r="I24" t="s" s="8">
        <v>90</v>
      </c>
    </row>
    <row r="25" spans="1:9" s="1" customFormat="1" x14ac:dyDescent="0.2" ht="16.0" customHeight="true">
      <c r="A25" t="n" s="7">
        <v>4.8960383E7</v>
      </c>
      <c r="B25" t="s" s="8">
        <v>92</v>
      </c>
      <c r="C25" t="n" s="8">
        <f>IF(false,"120921853", "120921853")</f>
      </c>
      <c r="D25" t="s" s="8">
        <v>63</v>
      </c>
      <c r="E25" t="n" s="8">
        <v>4.0</v>
      </c>
      <c r="F25" t="n" s="8">
        <v>3020.0</v>
      </c>
      <c r="G25" t="s" s="8">
        <v>53</v>
      </c>
      <c r="H25" t="s" s="8">
        <v>54</v>
      </c>
      <c r="I25" t="s" s="8">
        <v>93</v>
      </c>
    </row>
    <row r="26" ht="16.0" customHeight="true">
      <c r="A26" t="n" s="7">
        <v>4.9460541E7</v>
      </c>
      <c r="B26" t="s" s="8">
        <v>73</v>
      </c>
      <c r="C26" t="n" s="8">
        <f>IF(false,"120921939", "120921939")</f>
      </c>
      <c r="D26" t="s" s="8">
        <v>94</v>
      </c>
      <c r="E26" t="n" s="8">
        <v>1.0</v>
      </c>
      <c r="F26" t="n" s="8">
        <v>989.0</v>
      </c>
      <c r="G26" t="s" s="8">
        <v>53</v>
      </c>
      <c r="H26" t="s" s="8">
        <v>54</v>
      </c>
      <c r="I26" t="s" s="8">
        <v>95</v>
      </c>
    </row>
    <row r="27" ht="16.0" customHeight="true">
      <c r="A27" t="n" s="7">
        <v>4.9786378E7</v>
      </c>
      <c r="B27" t="s" s="8">
        <v>51</v>
      </c>
      <c r="C27" t="n" s="8">
        <f>IF(false,"005-1516", "005-1516")</f>
      </c>
      <c r="D27" t="s" s="8">
        <v>96</v>
      </c>
      <c r="E27" t="n" s="8">
        <v>2.0</v>
      </c>
      <c r="F27" t="n" s="8">
        <v>1.0</v>
      </c>
      <c r="G27" t="s" s="8">
        <v>53</v>
      </c>
      <c r="H27" t="s" s="8">
        <v>54</v>
      </c>
      <c r="I27" t="s" s="8">
        <v>97</v>
      </c>
    </row>
    <row r="28" ht="16.0" customHeight="true">
      <c r="A28" t="n" s="7">
        <v>4.9759849E7</v>
      </c>
      <c r="B28" t="s" s="8">
        <v>51</v>
      </c>
      <c r="C28" t="n" s="8">
        <f>IF(false,"120921901", "120921901")</f>
      </c>
      <c r="D28" t="s" s="8">
        <v>58</v>
      </c>
      <c r="E28" t="n" s="8">
        <v>1.0</v>
      </c>
      <c r="F28" t="n" s="8">
        <v>550.0</v>
      </c>
      <c r="G28" t="s" s="8">
        <v>53</v>
      </c>
      <c r="H28" t="s" s="8">
        <v>54</v>
      </c>
      <c r="I28" t="s" s="8">
        <v>98</v>
      </c>
    </row>
    <row r="29" spans="1:9" s="1" customFormat="1" x14ac:dyDescent="0.2" ht="16.0" customHeight="true">
      <c r="A29" t="n" s="7">
        <v>4.9811141E7</v>
      </c>
      <c r="B29" t="s" s="8">
        <v>51</v>
      </c>
      <c r="C29" t="n" s="8">
        <f>IF(false,"120921853", "120921853")</f>
      </c>
      <c r="D29" t="s" s="8">
        <v>63</v>
      </c>
      <c r="E29" t="n" s="8">
        <v>1.0</v>
      </c>
      <c r="F29" t="n" s="8">
        <v>889.0</v>
      </c>
      <c r="G29" s="8" t="s">
        <v>53</v>
      </c>
      <c r="H29" t="s" s="8">
        <v>54</v>
      </c>
      <c r="I29" s="8" t="s">
        <v>99</v>
      </c>
    </row>
    <row r="30" ht="16.0" customHeight="true">
      <c r="A30" t="n" s="7">
        <v>4.9792943E7</v>
      </c>
      <c r="B30" t="s" s="8">
        <v>51</v>
      </c>
      <c r="C30" t="n" s="8">
        <f>IF(false,"003-315", "003-315")</f>
      </c>
      <c r="D30" t="s" s="8">
        <v>100</v>
      </c>
      <c r="E30" t="n" s="8">
        <v>1.0</v>
      </c>
      <c r="F30" t="n" s="8">
        <v>1035.0</v>
      </c>
      <c r="G30" t="s" s="8">
        <v>53</v>
      </c>
      <c r="H30" t="s" s="8">
        <v>54</v>
      </c>
      <c r="I30" t="s" s="8">
        <v>101</v>
      </c>
    </row>
    <row r="31" ht="16.0" customHeight="true">
      <c r="A31" t="n" s="7">
        <v>4.9716159E7</v>
      </c>
      <c r="B31" t="s" s="8">
        <v>51</v>
      </c>
      <c r="C31" t="n" s="8">
        <f>IF(false,"120921995", "120921995")</f>
      </c>
      <c r="D31" t="s" s="8">
        <v>102</v>
      </c>
      <c r="E31" t="n" s="8">
        <v>1.0</v>
      </c>
      <c r="F31" t="n" s="8">
        <v>717.0</v>
      </c>
      <c r="G31" t="s" s="8">
        <v>53</v>
      </c>
      <c r="H31" t="s" s="8">
        <v>54</v>
      </c>
      <c r="I31" t="s" s="8">
        <v>103</v>
      </c>
    </row>
    <row r="32" ht="16.0" customHeight="true">
      <c r="A32" t="n" s="7">
        <v>4.9522868E7</v>
      </c>
      <c r="B32" t="s" s="8">
        <v>73</v>
      </c>
      <c r="C32" t="n" s="8">
        <f>IF(false,"120922035", "120922035")</f>
      </c>
      <c r="D32" t="s" s="8">
        <v>104</v>
      </c>
      <c r="E32" t="n" s="8">
        <v>1.0</v>
      </c>
      <c r="F32" t="n" s="8">
        <v>989.0</v>
      </c>
      <c r="G32" t="s" s="8">
        <v>53</v>
      </c>
      <c r="H32" t="s" s="8">
        <v>54</v>
      </c>
      <c r="I32" t="s" s="8">
        <v>105</v>
      </c>
    </row>
    <row r="33" ht="16.0" customHeight="true">
      <c r="A33" t="n" s="7">
        <v>4.9488444E7</v>
      </c>
      <c r="B33" t="s" s="8">
        <v>73</v>
      </c>
      <c r="C33" t="n" s="8">
        <f>IF(false,"01-003884", "01-003884")</f>
      </c>
      <c r="D33" t="s" s="8">
        <v>56</v>
      </c>
      <c r="E33" t="n" s="8">
        <v>1.0</v>
      </c>
      <c r="F33" t="n" s="8">
        <v>699.0</v>
      </c>
      <c r="G33" t="s" s="8">
        <v>53</v>
      </c>
      <c r="H33" t="s" s="8">
        <v>54</v>
      </c>
      <c r="I33" t="s" s="8">
        <v>106</v>
      </c>
    </row>
    <row r="34" ht="16.0" customHeight="true">
      <c r="A34" t="n" s="7">
        <v>4.9512301E7</v>
      </c>
      <c r="B34" t="s" s="8">
        <v>73</v>
      </c>
      <c r="C34" t="n" s="8">
        <f>IF(false,"120921995", "120921995")</f>
      </c>
      <c r="D34" t="s" s="8">
        <v>102</v>
      </c>
      <c r="E34" t="n" s="8">
        <v>2.0</v>
      </c>
      <c r="F34" t="n" s="8">
        <v>1514.0</v>
      </c>
      <c r="G34" t="s" s="8">
        <v>53</v>
      </c>
      <c r="H34" t="s" s="8">
        <v>54</v>
      </c>
      <c r="I34" t="s" s="8">
        <v>107</v>
      </c>
    </row>
    <row r="35" ht="16.0" customHeight="true">
      <c r="A35" t="n" s="7">
        <v>4.9478333E7</v>
      </c>
      <c r="B35" t="s" s="8">
        <v>73</v>
      </c>
      <c r="C35" t="n" s="8">
        <f>IF(false,"120921943", "120921943")</f>
      </c>
      <c r="D35" t="s" s="8">
        <v>108</v>
      </c>
      <c r="E35" t="n" s="8">
        <v>1.0</v>
      </c>
      <c r="F35" t="n" s="8">
        <v>1253.0</v>
      </c>
      <c r="G35" t="s" s="8">
        <v>53</v>
      </c>
      <c r="H35" t="s" s="8">
        <v>54</v>
      </c>
      <c r="I35" t="s" s="8">
        <v>109</v>
      </c>
    </row>
    <row r="36" ht="16.0" customHeight="true">
      <c r="A36" t="n" s="7">
        <v>4.8532022E7</v>
      </c>
      <c r="B36" t="s" s="8">
        <v>88</v>
      </c>
      <c r="C36" t="n" s="8">
        <f>IF(false,"005-1114", "005-1114")</f>
      </c>
      <c r="D36" t="s" s="8">
        <v>110</v>
      </c>
      <c r="E36" t="n" s="8">
        <v>4.0</v>
      </c>
      <c r="F36" t="n" s="8">
        <v>6716.0</v>
      </c>
      <c r="G36" t="s" s="8">
        <v>53</v>
      </c>
      <c r="H36" t="s" s="8">
        <v>54</v>
      </c>
      <c r="I36" t="s" s="8">
        <v>111</v>
      </c>
    </row>
    <row r="37" ht="16.0" customHeight="true">
      <c r="A37" t="n" s="7">
        <v>5.0033075E7</v>
      </c>
      <c r="B37" t="s" s="8">
        <v>54</v>
      </c>
      <c r="C37" t="n" s="8">
        <f>IF(false,"120922229", "120922229")</f>
      </c>
      <c r="D37" t="s" s="8">
        <v>112</v>
      </c>
      <c r="E37" t="n" s="8">
        <v>1.0</v>
      </c>
      <c r="F37" t="n" s="8">
        <v>1.0</v>
      </c>
      <c r="G37" t="s" s="8">
        <v>53</v>
      </c>
      <c r="H37" t="s" s="8">
        <v>54</v>
      </c>
      <c r="I37" t="s" s="8">
        <v>113</v>
      </c>
    </row>
    <row r="38" ht="16.0" customHeight="true">
      <c r="A38" t="n" s="7">
        <v>4.9172651E7</v>
      </c>
      <c r="B38" t="s" s="8">
        <v>65</v>
      </c>
      <c r="C38" t="n" s="8">
        <f>IF(false,"1003319", "1003319")</f>
      </c>
      <c r="D38" t="s" s="8">
        <v>114</v>
      </c>
      <c r="E38" t="n" s="8">
        <v>1.0</v>
      </c>
      <c r="F38" t="n" s="8">
        <v>1497.0</v>
      </c>
      <c r="G38" t="s" s="8">
        <v>53</v>
      </c>
      <c r="H38" t="s" s="8">
        <v>54</v>
      </c>
      <c r="I38" t="s" s="8">
        <v>115</v>
      </c>
    </row>
    <row r="39" ht="16.0" customHeight="true">
      <c r="A39" t="n" s="7">
        <v>4.8679272E7</v>
      </c>
      <c r="B39" t="s" s="8">
        <v>116</v>
      </c>
      <c r="C39" t="n" s="8">
        <f>IF(false,"120921370", "120921370")</f>
      </c>
      <c r="D39" t="s" s="8">
        <v>117</v>
      </c>
      <c r="E39" t="n" s="8">
        <v>1.0</v>
      </c>
      <c r="F39" t="n" s="8">
        <v>1799.0</v>
      </c>
      <c r="G39" t="s" s="8">
        <v>53</v>
      </c>
      <c r="H39" t="s" s="8">
        <v>54</v>
      </c>
      <c r="I39" t="s" s="8">
        <v>118</v>
      </c>
    </row>
    <row r="40" ht="16.0" customHeight="true">
      <c r="A40" t="n" s="7">
        <v>4.979476E7</v>
      </c>
      <c r="B40" t="s" s="8">
        <v>51</v>
      </c>
      <c r="C40" t="n" s="8">
        <f>IF(false,"120906021", "120906021")</f>
      </c>
      <c r="D40" t="s" s="8">
        <v>119</v>
      </c>
      <c r="E40" t="n" s="8">
        <v>1.0</v>
      </c>
      <c r="F40" t="n" s="8">
        <v>1499.0</v>
      </c>
      <c r="G40" t="s" s="8">
        <v>53</v>
      </c>
      <c r="H40" t="s" s="8">
        <v>54</v>
      </c>
      <c r="I40" t="s" s="8">
        <v>120</v>
      </c>
    </row>
    <row r="41" ht="16.0" customHeight="true">
      <c r="A41" t="n" s="7">
        <v>4.985431E7</v>
      </c>
      <c r="B41" t="s" s="8">
        <v>51</v>
      </c>
      <c r="C41" t="n" s="8">
        <f>IF(false,"120921370", "120921370")</f>
      </c>
      <c r="D41" t="s" s="8">
        <v>117</v>
      </c>
      <c r="E41" t="n" s="8">
        <v>1.0</v>
      </c>
      <c r="F41" t="n" s="8">
        <v>1690.0</v>
      </c>
      <c r="G41" t="s" s="8">
        <v>53</v>
      </c>
      <c r="H41" t="s" s="8">
        <v>54</v>
      </c>
      <c r="I41" t="s" s="8">
        <v>121</v>
      </c>
    </row>
    <row r="42" ht="16.0" customHeight="true">
      <c r="A42" t="n" s="7">
        <v>4.9514982E7</v>
      </c>
      <c r="B42" t="s" s="8">
        <v>73</v>
      </c>
      <c r="C42" t="n" s="8">
        <f>IF(false,"005-1515", "005-1515")</f>
      </c>
      <c r="D42" t="s" s="8">
        <v>74</v>
      </c>
      <c r="E42" t="n" s="8">
        <v>4.0</v>
      </c>
      <c r="F42" t="n" s="8">
        <v>2500.0</v>
      </c>
      <c r="G42" t="s" s="8">
        <v>53</v>
      </c>
      <c r="H42" t="s" s="8">
        <v>54</v>
      </c>
      <c r="I42" t="s" s="8">
        <v>122</v>
      </c>
    </row>
    <row r="43" ht="16.0" customHeight="true">
      <c r="A43" t="n" s="7">
        <v>4.9476106E7</v>
      </c>
      <c r="B43" t="s" s="8">
        <v>73</v>
      </c>
      <c r="C43" t="n" s="8">
        <f>IF(false,"120922836", "120922836")</f>
      </c>
      <c r="D43" t="s" s="8">
        <v>123</v>
      </c>
      <c r="E43" t="n" s="8">
        <v>1.0</v>
      </c>
      <c r="F43" t="n" s="8">
        <v>539.0</v>
      </c>
      <c r="G43" t="s" s="8">
        <v>53</v>
      </c>
      <c r="H43" t="s" s="8">
        <v>54</v>
      </c>
      <c r="I43" t="s" s="8">
        <v>124</v>
      </c>
    </row>
    <row r="44" ht="16.0" customHeight="true">
      <c r="A44" t="n" s="7">
        <v>4.9940379E7</v>
      </c>
      <c r="B44" t="s" s="8">
        <v>70</v>
      </c>
      <c r="C44" t="n" s="8">
        <f>IF(false,"120922353", "120922353")</f>
      </c>
      <c r="D44" t="s" s="8">
        <v>125</v>
      </c>
      <c r="E44" t="n" s="8">
        <v>2.0</v>
      </c>
      <c r="F44" t="n" s="8">
        <v>1394.0</v>
      </c>
      <c r="G44" t="s" s="8">
        <v>53</v>
      </c>
      <c r="H44" t="s" s="8">
        <v>54</v>
      </c>
      <c r="I44" t="s" s="8">
        <v>126</v>
      </c>
    </row>
    <row r="45" ht="16.0" customHeight="true">
      <c r="A45" t="n" s="7">
        <v>4.9893304E7</v>
      </c>
      <c r="B45" t="s" s="8">
        <v>70</v>
      </c>
      <c r="C45" t="n" s="8">
        <f>IF(false,"005-1112", "005-1112")</f>
      </c>
      <c r="D45" t="s" s="8">
        <v>127</v>
      </c>
      <c r="E45" t="n" s="8">
        <v>1.0</v>
      </c>
      <c r="F45" t="n" s="8">
        <v>1699.0</v>
      </c>
      <c r="G45" t="s" s="8">
        <v>53</v>
      </c>
      <c r="H45" t="s" s="8">
        <v>54</v>
      </c>
      <c r="I45" t="s" s="8">
        <v>128</v>
      </c>
    </row>
    <row r="46" ht="16.0" customHeight="true">
      <c r="A46" t="n" s="7">
        <v>4.9896467E7</v>
      </c>
      <c r="B46" t="s" s="8">
        <v>70</v>
      </c>
      <c r="C46" t="n" s="8">
        <f>IF(false,"120921900", "120921900")</f>
      </c>
      <c r="D46" t="s" s="8">
        <v>129</v>
      </c>
      <c r="E46" t="n" s="8">
        <v>1.0</v>
      </c>
      <c r="F46" t="n" s="8">
        <v>1090.0</v>
      </c>
      <c r="G46" t="s" s="8">
        <v>53</v>
      </c>
      <c r="H46" t="s" s="8">
        <v>54</v>
      </c>
      <c r="I46" t="s" s="8">
        <v>130</v>
      </c>
    </row>
    <row r="47" ht="16.0" customHeight="true">
      <c r="A47" t="n" s="7">
        <v>4.8797332E7</v>
      </c>
      <c r="B47" t="s" s="8">
        <v>82</v>
      </c>
      <c r="C47" t="n" s="8">
        <f>IF(false,"000-631", "000-631")</f>
      </c>
      <c r="D47" t="s" s="8">
        <v>131</v>
      </c>
      <c r="E47" t="n" s="8">
        <v>1.0</v>
      </c>
      <c r="F47" t="n" s="8">
        <v>505.0</v>
      </c>
      <c r="G47" t="s" s="8">
        <v>53</v>
      </c>
      <c r="H47" t="s" s="8">
        <v>54</v>
      </c>
      <c r="I47" t="s" s="8">
        <v>132</v>
      </c>
    </row>
    <row r="48" ht="16.0" customHeight="true">
      <c r="A48" t="n" s="7">
        <v>4.9259732E7</v>
      </c>
      <c r="B48" t="s" s="8">
        <v>65</v>
      </c>
      <c r="C48" t="n" s="8">
        <f>IF(false,"120921439", "120921439")</f>
      </c>
      <c r="D48" t="s" s="8">
        <v>133</v>
      </c>
      <c r="E48" t="n" s="8">
        <v>1.0</v>
      </c>
      <c r="F48" t="n" s="8">
        <v>508.0</v>
      </c>
      <c r="G48" t="s" s="8">
        <v>53</v>
      </c>
      <c r="H48" t="s" s="8">
        <v>54</v>
      </c>
      <c r="I48" t="s" s="8">
        <v>134</v>
      </c>
    </row>
    <row r="49" ht="16.0" customHeight="true">
      <c r="A49" t="n" s="7">
        <v>4.9520451E7</v>
      </c>
      <c r="B49" t="s" s="8">
        <v>73</v>
      </c>
      <c r="C49" t="n" s="8">
        <f>IF(false,"005-1515", "005-1515")</f>
      </c>
      <c r="D49" t="s" s="8">
        <v>74</v>
      </c>
      <c r="E49" t="n" s="8">
        <v>1.0</v>
      </c>
      <c r="F49" t="n" s="8">
        <v>799.0</v>
      </c>
      <c r="G49" t="s" s="8">
        <v>53</v>
      </c>
      <c r="H49" t="s" s="8">
        <v>54</v>
      </c>
      <c r="I49" t="s" s="8">
        <v>135</v>
      </c>
    </row>
    <row r="50" ht="16.0" customHeight="true">
      <c r="A50" t="n" s="7">
        <v>4.9849428E7</v>
      </c>
      <c r="B50" t="s" s="8">
        <v>51</v>
      </c>
      <c r="C50" t="n" s="8">
        <f>IF(false,"120923095", "120923095")</f>
      </c>
      <c r="D50" t="s" s="8">
        <v>136</v>
      </c>
      <c r="E50" t="n" s="8">
        <v>1.0</v>
      </c>
      <c r="F50" t="n" s="8">
        <v>3953.0</v>
      </c>
      <c r="G50" t="s" s="8">
        <v>53</v>
      </c>
      <c r="H50" t="s" s="8">
        <v>54</v>
      </c>
      <c r="I50" t="s" s="8">
        <v>137</v>
      </c>
    </row>
    <row r="51" ht="16.0" customHeight="true">
      <c r="A51" t="n" s="7">
        <v>4.9801976E7</v>
      </c>
      <c r="B51" t="s" s="8">
        <v>51</v>
      </c>
      <c r="C51" t="n" s="8">
        <f>IF(false,"120921853", "120921853")</f>
      </c>
      <c r="D51" t="s" s="8">
        <v>63</v>
      </c>
      <c r="E51" t="n" s="8">
        <v>1.0</v>
      </c>
      <c r="F51" t="n" s="8">
        <v>889.0</v>
      </c>
      <c r="G51" t="s" s="8">
        <v>53</v>
      </c>
      <c r="H51" t="s" s="8">
        <v>54</v>
      </c>
      <c r="I51" t="s" s="8">
        <v>138</v>
      </c>
    </row>
    <row r="52" ht="16.0" customHeight="true">
      <c r="A52" t="n" s="7">
        <v>4.9526847E7</v>
      </c>
      <c r="B52" t="s" s="8">
        <v>73</v>
      </c>
      <c r="C52" t="n" s="8">
        <f>IF(false,"01-003884", "01-003884")</f>
      </c>
      <c r="D52" t="s" s="8">
        <v>56</v>
      </c>
      <c r="E52" t="n" s="8">
        <v>1.0</v>
      </c>
      <c r="F52" t="n" s="8">
        <v>512.0</v>
      </c>
      <c r="G52" t="s" s="8">
        <v>53</v>
      </c>
      <c r="H52" t="s" s="8">
        <v>54</v>
      </c>
      <c r="I52" t="s" s="8">
        <v>139</v>
      </c>
    </row>
    <row r="53" ht="16.0" customHeight="true">
      <c r="A53" t="n" s="7">
        <v>4.9530157E7</v>
      </c>
      <c r="B53" t="s" s="8">
        <v>73</v>
      </c>
      <c r="C53" t="n" s="8">
        <f>IF(false,"120921900", "120921900")</f>
      </c>
      <c r="D53" t="s" s="8">
        <v>129</v>
      </c>
      <c r="E53" t="n" s="8">
        <v>3.0</v>
      </c>
      <c r="F53" t="n" s="8">
        <v>3270.0</v>
      </c>
      <c r="G53" t="s" s="8">
        <v>53</v>
      </c>
      <c r="H53" t="s" s="8">
        <v>54</v>
      </c>
      <c r="I53" t="s" s="8">
        <v>140</v>
      </c>
    </row>
    <row r="54" ht="16.0" customHeight="true">
      <c r="A54" t="n" s="7">
        <v>4.9562996E7</v>
      </c>
      <c r="B54" t="s" s="8">
        <v>60</v>
      </c>
      <c r="C54" t="n" s="8">
        <f>IF(false,"005-1255", "005-1255")</f>
      </c>
      <c r="D54" t="s" s="8">
        <v>141</v>
      </c>
      <c r="E54" t="n" s="8">
        <v>1.0</v>
      </c>
      <c r="F54" t="n" s="8">
        <v>619.0</v>
      </c>
      <c r="G54" t="s" s="8">
        <v>53</v>
      </c>
      <c r="H54" t="s" s="8">
        <v>54</v>
      </c>
      <c r="I54" t="s" s="8">
        <v>142</v>
      </c>
    </row>
    <row r="55" ht="16.0" customHeight="true">
      <c r="A55" t="n" s="7">
        <v>4.9840836E7</v>
      </c>
      <c r="B55" t="s" s="8">
        <v>51</v>
      </c>
      <c r="C55" t="n" s="8">
        <f>IF(false,"01-003884", "01-003884")</f>
      </c>
      <c r="D55" t="s" s="8">
        <v>56</v>
      </c>
      <c r="E55" t="n" s="8">
        <v>1.0</v>
      </c>
      <c r="F55" t="n" s="8">
        <v>989.0</v>
      </c>
      <c r="G55" t="s" s="8">
        <v>53</v>
      </c>
      <c r="H55" t="s" s="8">
        <v>54</v>
      </c>
      <c r="I55" t="s" s="8">
        <v>143</v>
      </c>
    </row>
    <row r="56" ht="16.0" customHeight="true">
      <c r="A56" t="n" s="7">
        <v>4.8601881E7</v>
      </c>
      <c r="B56" t="s" s="8">
        <v>88</v>
      </c>
      <c r="C56" t="n" s="8">
        <f>IF(false,"120922947", "120922947")</f>
      </c>
      <c r="D56" t="s" s="8">
        <v>144</v>
      </c>
      <c r="E56" t="n" s="8">
        <v>1.0</v>
      </c>
      <c r="F56" t="n" s="8">
        <v>1932.0</v>
      </c>
      <c r="G56" t="s" s="8">
        <v>53</v>
      </c>
      <c r="H56" t="s" s="8">
        <v>54</v>
      </c>
      <c r="I56" t="s" s="8">
        <v>145</v>
      </c>
    </row>
    <row r="57" ht="16.0" customHeight="true">
      <c r="A57" t="n" s="7">
        <v>4.8897817E7</v>
      </c>
      <c r="B57" t="s" s="8">
        <v>92</v>
      </c>
      <c r="C57" t="n" s="8">
        <f>IF(false,"003-318", "003-318")</f>
      </c>
      <c r="D57" t="s" s="8">
        <v>146</v>
      </c>
      <c r="E57" t="n" s="8">
        <v>2.0</v>
      </c>
      <c r="F57" t="n" s="8">
        <v>2834.0</v>
      </c>
      <c r="G57" t="s" s="8">
        <v>53</v>
      </c>
      <c r="H57" t="s" s="8">
        <v>54</v>
      </c>
      <c r="I57" t="s" s="8">
        <v>147</v>
      </c>
    </row>
    <row r="58" ht="16.0" customHeight="true">
      <c r="A58" t="n" s="7">
        <v>4.9799099E7</v>
      </c>
      <c r="B58" t="s" s="8">
        <v>51</v>
      </c>
      <c r="C58" t="n" s="8">
        <f>IF(false,"120922957", "120922957")</f>
      </c>
      <c r="D58" t="s" s="8">
        <v>66</v>
      </c>
      <c r="E58" t="n" s="8">
        <v>2.0</v>
      </c>
      <c r="F58" t="n" s="8">
        <v>3438.0</v>
      </c>
      <c r="G58" t="s" s="8">
        <v>53</v>
      </c>
      <c r="H58" t="s" s="8">
        <v>54</v>
      </c>
      <c r="I58" t="s" s="8">
        <v>148</v>
      </c>
    </row>
    <row r="59" ht="16.0" customHeight="true">
      <c r="A59" t="n" s="7">
        <v>4.8916865E7</v>
      </c>
      <c r="B59" t="s" s="8">
        <v>92</v>
      </c>
      <c r="C59" t="n" s="8">
        <f>IF(false,"120921902", "120921902")</f>
      </c>
      <c r="D59" t="s" s="8">
        <v>149</v>
      </c>
      <c r="E59" t="n" s="8">
        <v>1.0</v>
      </c>
      <c r="F59" t="n" s="8">
        <v>449.0</v>
      </c>
      <c r="G59" t="s" s="8">
        <v>53</v>
      </c>
      <c r="H59" t="s" s="8">
        <v>54</v>
      </c>
      <c r="I59" t="s" s="8">
        <v>150</v>
      </c>
    </row>
    <row r="60" ht="16.0" customHeight="true">
      <c r="A60" t="n" s="7">
        <v>4.9275193E7</v>
      </c>
      <c r="B60" t="s" s="8">
        <v>65</v>
      </c>
      <c r="C60" t="n" s="8">
        <f>IF(false,"120922315", "120922315")</f>
      </c>
      <c r="D60" t="s" s="8">
        <v>151</v>
      </c>
      <c r="E60" t="n" s="8">
        <v>1.0</v>
      </c>
      <c r="F60" t="n" s="8">
        <v>2950.0</v>
      </c>
      <c r="G60" t="s" s="8">
        <v>53</v>
      </c>
      <c r="H60" t="s" s="8">
        <v>54</v>
      </c>
      <c r="I60" t="s" s="8">
        <v>152</v>
      </c>
    </row>
    <row r="61" ht="16.0" customHeight="true">
      <c r="A61" t="n" s="7">
        <v>4.9545767E7</v>
      </c>
      <c r="B61" t="s" s="8">
        <v>73</v>
      </c>
      <c r="C61" t="n" s="8">
        <f>IF(false,"120921370", "120921370")</f>
      </c>
      <c r="D61" t="s" s="8">
        <v>117</v>
      </c>
      <c r="E61" t="n" s="8">
        <v>1.0</v>
      </c>
      <c r="F61" t="n" s="8">
        <v>1690.0</v>
      </c>
      <c r="G61" t="s" s="8">
        <v>53</v>
      </c>
      <c r="H61" t="s" s="8">
        <v>54</v>
      </c>
      <c r="I61" t="s" s="8">
        <v>153</v>
      </c>
    </row>
    <row r="62" ht="16.0" customHeight="true">
      <c r="A62" t="n" s="7">
        <v>4.8900943E7</v>
      </c>
      <c r="B62" t="s" s="8">
        <v>92</v>
      </c>
      <c r="C62" t="n" s="8">
        <f>IF(false,"1003319", "1003319")</f>
      </c>
      <c r="D62" t="s" s="8">
        <v>114</v>
      </c>
      <c r="E62" t="n" s="8">
        <v>1.0</v>
      </c>
      <c r="F62" t="n" s="8">
        <v>1497.0</v>
      </c>
      <c r="G62" t="s" s="8">
        <v>53</v>
      </c>
      <c r="H62" t="s" s="8">
        <v>54</v>
      </c>
      <c r="I62" t="s" s="8">
        <v>154</v>
      </c>
    </row>
    <row r="63" ht="16.0" customHeight="true">
      <c r="A63" t="n" s="7">
        <v>4.9857579E7</v>
      </c>
      <c r="B63" t="s" s="8">
        <v>51</v>
      </c>
      <c r="C63" t="n" s="8">
        <f>IF(false,"005-1513", "005-1513")</f>
      </c>
      <c r="D63" t="s" s="8">
        <v>155</v>
      </c>
      <c r="E63" t="n" s="8">
        <v>1.0</v>
      </c>
      <c r="F63" t="n" s="8">
        <v>979.0</v>
      </c>
      <c r="G63" t="s" s="8">
        <v>53</v>
      </c>
      <c r="H63" t="s" s="8">
        <v>54</v>
      </c>
      <c r="I63" t="s" s="8">
        <v>156</v>
      </c>
    </row>
    <row r="64" ht="16.0" customHeight="true">
      <c r="A64" t="n" s="7">
        <v>4.9833109E7</v>
      </c>
      <c r="B64" t="s" s="8">
        <v>51</v>
      </c>
      <c r="C64" t="n" s="8">
        <f>IF(false,"005-1516", "005-1516")</f>
      </c>
      <c r="D64" t="s" s="8">
        <v>96</v>
      </c>
      <c r="E64" t="n" s="8">
        <v>1.0</v>
      </c>
      <c r="F64" t="n" s="8">
        <v>819.0</v>
      </c>
      <c r="G64" t="s" s="8">
        <v>53</v>
      </c>
      <c r="H64" t="s" s="8">
        <v>54</v>
      </c>
      <c r="I64" t="s" s="8">
        <v>157</v>
      </c>
    </row>
    <row r="65" ht="16.0" customHeight="true">
      <c r="A65" t="n" s="7">
        <v>4.9824124E7</v>
      </c>
      <c r="B65" t="s" s="8">
        <v>51</v>
      </c>
      <c r="C65" t="n" s="8">
        <f>IF(false,"120922954", "120922954")</f>
      </c>
      <c r="D65" t="s" s="8">
        <v>158</v>
      </c>
      <c r="E65" t="n" s="8">
        <v>1.0</v>
      </c>
      <c r="F65" t="n" s="8">
        <v>1029.0</v>
      </c>
      <c r="G65" t="s" s="8">
        <v>53</v>
      </c>
      <c r="H65" t="s" s="8">
        <v>54</v>
      </c>
      <c r="I65" t="s" s="8">
        <v>159</v>
      </c>
    </row>
    <row r="66" ht="16.0" customHeight="true">
      <c r="A66" t="n" s="7">
        <v>4.981592E7</v>
      </c>
      <c r="B66" t="s" s="8">
        <v>51</v>
      </c>
      <c r="C66" t="n" s="8">
        <f>IF(false,"004-346", "004-346")</f>
      </c>
      <c r="D66" t="s" s="8">
        <v>160</v>
      </c>
      <c r="E66" t="n" s="8">
        <v>4.0</v>
      </c>
      <c r="F66" t="n" s="8">
        <v>1000.0</v>
      </c>
      <c r="G66" t="s" s="8">
        <v>53</v>
      </c>
      <c r="H66" t="s" s="8">
        <v>54</v>
      </c>
      <c r="I66" t="s" s="8">
        <v>161</v>
      </c>
    </row>
    <row r="67" ht="16.0" customHeight="true">
      <c r="A67" t="n" s="7">
        <v>4.9800672E7</v>
      </c>
      <c r="B67" t="s" s="8">
        <v>51</v>
      </c>
      <c r="C67" t="n" s="8">
        <f>IF(false,"120922460", "120922460")</f>
      </c>
      <c r="D67" t="s" s="8">
        <v>162</v>
      </c>
      <c r="E67" t="n" s="8">
        <v>1.0</v>
      </c>
      <c r="F67" t="n" s="8">
        <v>2629.0</v>
      </c>
      <c r="G67" t="s" s="8">
        <v>53</v>
      </c>
      <c r="H67" t="s" s="8">
        <v>54</v>
      </c>
      <c r="I67" t="s" s="8">
        <v>163</v>
      </c>
    </row>
    <row r="68" ht="16.0" customHeight="true">
      <c r="A68" t="n" s="7">
        <v>4.9800775E7</v>
      </c>
      <c r="B68" t="s" s="8">
        <v>51</v>
      </c>
      <c r="C68" t="n" s="8">
        <f>IF(false,"120922947", "120922947")</f>
      </c>
      <c r="D68" t="s" s="8">
        <v>144</v>
      </c>
      <c r="E68" t="n" s="8">
        <v>1.0</v>
      </c>
      <c r="F68" t="n" s="8">
        <v>2029.0</v>
      </c>
      <c r="G68" t="s" s="8">
        <v>53</v>
      </c>
      <c r="H68" t="s" s="8">
        <v>54</v>
      </c>
      <c r="I68" t="s" s="8">
        <v>164</v>
      </c>
    </row>
    <row r="69" ht="16.0" customHeight="true">
      <c r="A69" t="n" s="7">
        <v>4.9891914E7</v>
      </c>
      <c r="B69" t="s" s="8">
        <v>70</v>
      </c>
      <c r="C69" t="n" s="8">
        <f>IF(false,"120922090", "120922090")</f>
      </c>
      <c r="D69" t="s" s="8">
        <v>89</v>
      </c>
      <c r="E69" t="n" s="8">
        <v>3.0</v>
      </c>
      <c r="F69" t="n" s="8">
        <v>2496.0</v>
      </c>
      <c r="G69" t="s" s="8">
        <v>53</v>
      </c>
      <c r="H69" t="s" s="8">
        <v>54</v>
      </c>
      <c r="I69" t="s" s="8">
        <v>165</v>
      </c>
    </row>
    <row r="70" ht="16.0" customHeight="true">
      <c r="A70" t="n" s="7">
        <v>4.9304598E7</v>
      </c>
      <c r="B70" t="s" s="8">
        <v>166</v>
      </c>
      <c r="C70" t="n" s="8">
        <f>IF(false,"005-1517", "005-1517")</f>
      </c>
      <c r="D70" t="s" s="8">
        <v>167</v>
      </c>
      <c r="E70" t="n" s="8">
        <v>1.0</v>
      </c>
      <c r="F70" t="n" s="8">
        <v>869.0</v>
      </c>
      <c r="G70" t="s" s="8">
        <v>53</v>
      </c>
      <c r="H70" t="s" s="8">
        <v>54</v>
      </c>
      <c r="I70" t="s" s="8">
        <v>168</v>
      </c>
    </row>
    <row r="71" ht="16.0" customHeight="true">
      <c r="A71" t="n" s="7">
        <v>4.9157441E7</v>
      </c>
      <c r="B71" t="s" s="8">
        <v>65</v>
      </c>
      <c r="C71" t="n" s="8">
        <f>IF(false,"005-1518", "005-1518")</f>
      </c>
      <c r="D71" t="s" s="8">
        <v>169</v>
      </c>
      <c r="E71" t="n" s="8">
        <v>1.0</v>
      </c>
      <c r="F71" t="n" s="8">
        <v>1155.0</v>
      </c>
      <c r="G71" t="s" s="8">
        <v>53</v>
      </c>
      <c r="H71" t="s" s="8">
        <v>54</v>
      </c>
      <c r="I71" t="s" s="8">
        <v>170</v>
      </c>
    </row>
    <row r="72" ht="16.0" customHeight="true">
      <c r="A72" t="n" s="7">
        <v>4.9037511E7</v>
      </c>
      <c r="B72" t="s" s="8">
        <v>171</v>
      </c>
      <c r="C72" t="n" s="8">
        <f>IF(false,"120921853", "120921853")</f>
      </c>
      <c r="D72" t="s" s="8">
        <v>63</v>
      </c>
      <c r="E72" t="n" s="8">
        <v>1.0</v>
      </c>
      <c r="F72" t="n" s="8">
        <v>814.0</v>
      </c>
      <c r="G72" t="s" s="8">
        <v>53</v>
      </c>
      <c r="H72" t="s" s="8">
        <v>50</v>
      </c>
      <c r="I72" t="s" s="8">
        <v>172</v>
      </c>
    </row>
    <row r="73" ht="16.0" customHeight="true">
      <c r="A73" t="n" s="7">
        <v>4.991426E7</v>
      </c>
      <c r="B73" t="s" s="8">
        <v>70</v>
      </c>
      <c r="C73" t="n" s="8">
        <f>IF(false,"120921853", "120921853")</f>
      </c>
      <c r="D73" t="s" s="8">
        <v>63</v>
      </c>
      <c r="E73" t="n" s="8">
        <v>1.0</v>
      </c>
      <c r="F73" t="n" s="8">
        <v>754.0</v>
      </c>
      <c r="G73" t="s" s="8">
        <v>53</v>
      </c>
      <c r="H73" t="s" s="8">
        <v>50</v>
      </c>
      <c r="I73" t="s" s="8">
        <v>173</v>
      </c>
    </row>
    <row r="74" ht="16.0" customHeight="true">
      <c r="A74" t="n" s="7">
        <v>5.0019609E7</v>
      </c>
      <c r="B74" t="s" s="8">
        <v>70</v>
      </c>
      <c r="C74" t="n" s="8">
        <f>IF(false,"01-003884", "01-003884")</f>
      </c>
      <c r="D74" t="s" s="8">
        <v>56</v>
      </c>
      <c r="E74" t="n" s="8">
        <v>1.0</v>
      </c>
      <c r="F74" t="n" s="8">
        <v>1049.0</v>
      </c>
      <c r="G74" t="s" s="8">
        <v>53</v>
      </c>
      <c r="H74" t="s" s="8">
        <v>50</v>
      </c>
      <c r="I74" t="s" s="8">
        <v>174</v>
      </c>
    </row>
    <row r="75" ht="16.0" customHeight="true">
      <c r="A75" t="n" s="7">
        <v>5.0009177E7</v>
      </c>
      <c r="B75" t="s" s="8">
        <v>70</v>
      </c>
      <c r="C75" t="n" s="8">
        <f>IF(false,"005-1512", "005-1512")</f>
      </c>
      <c r="D75" t="s" s="8">
        <v>175</v>
      </c>
      <c r="E75" t="n" s="8">
        <v>2.0</v>
      </c>
      <c r="F75" t="n" s="8">
        <v>1958.0</v>
      </c>
      <c r="G75" t="s" s="8">
        <v>53</v>
      </c>
      <c r="H75" t="s" s="8">
        <v>50</v>
      </c>
      <c r="I75" t="s" s="8">
        <v>176</v>
      </c>
    </row>
    <row r="76" ht="16.0" customHeight="true">
      <c r="A76" t="n" s="7">
        <v>5.0006799E7</v>
      </c>
      <c r="B76" t="s" s="8">
        <v>70</v>
      </c>
      <c r="C76" t="n" s="8">
        <f>IF(false,"005-1515", "005-1515")</f>
      </c>
      <c r="D76" t="s" s="8">
        <v>74</v>
      </c>
      <c r="E76" t="n" s="8">
        <v>1.0</v>
      </c>
      <c r="F76" t="n" s="8">
        <v>966.0</v>
      </c>
      <c r="G76" t="s" s="8">
        <v>53</v>
      </c>
      <c r="H76" t="s" s="8">
        <v>50</v>
      </c>
      <c r="I76" t="s" s="8">
        <v>177</v>
      </c>
    </row>
    <row r="77" ht="16.0" customHeight="true">
      <c r="A77" t="n" s="7">
        <v>5.0023865E7</v>
      </c>
      <c r="B77" t="s" s="8">
        <v>54</v>
      </c>
      <c r="C77" t="n" s="8">
        <f>IF(false,"120922760", "120922760")</f>
      </c>
      <c r="D77" t="s" s="8">
        <v>178</v>
      </c>
      <c r="E77" t="n" s="8">
        <v>1.0</v>
      </c>
      <c r="F77" t="n" s="8">
        <v>41.0</v>
      </c>
      <c r="G77" t="s" s="8">
        <v>53</v>
      </c>
      <c r="H77" t="s" s="8">
        <v>50</v>
      </c>
      <c r="I77" t="s" s="8">
        <v>179</v>
      </c>
    </row>
    <row r="78" ht="16.0" customHeight="true">
      <c r="A78" t="n" s="7">
        <v>4.9862187E7</v>
      </c>
      <c r="B78" t="s" s="8">
        <v>70</v>
      </c>
      <c r="C78" t="n" s="8">
        <f>IF(false,"005-1273", "005-1273")</f>
      </c>
      <c r="D78" t="s" s="8">
        <v>180</v>
      </c>
      <c r="E78" t="n" s="8">
        <v>1.0</v>
      </c>
      <c r="F78" t="n" s="8">
        <v>868.0</v>
      </c>
      <c r="G78" t="s" s="8">
        <v>53</v>
      </c>
      <c r="H78" t="s" s="8">
        <v>50</v>
      </c>
      <c r="I78" t="s" s="8">
        <v>181</v>
      </c>
    </row>
    <row r="79" ht="16.0" customHeight="true">
      <c r="A79" t="n" s="7">
        <v>5.0009199E7</v>
      </c>
      <c r="B79" t="s" s="8">
        <v>70</v>
      </c>
      <c r="C79" t="n" s="8">
        <f>IF(false,"120921370", "120921370")</f>
      </c>
      <c r="D79" t="s" s="8">
        <v>117</v>
      </c>
      <c r="E79" t="n" s="8">
        <v>3.0</v>
      </c>
      <c r="F79" t="n" s="8">
        <v>3668.0</v>
      </c>
      <c r="G79" t="s" s="8">
        <v>53</v>
      </c>
      <c r="H79" t="s" s="8">
        <v>50</v>
      </c>
      <c r="I79" t="s" s="8">
        <v>182</v>
      </c>
    </row>
    <row r="80" ht="16.0" customHeight="true">
      <c r="A80" t="n" s="7">
        <v>5.0008891E7</v>
      </c>
      <c r="B80" t="s" s="8">
        <v>70</v>
      </c>
      <c r="C80" t="n" s="8">
        <f>IF(false,"120922947", "120922947")</f>
      </c>
      <c r="D80" t="s" s="8">
        <v>144</v>
      </c>
      <c r="E80" t="n" s="8">
        <v>1.0</v>
      </c>
      <c r="F80" t="n" s="8">
        <v>2019.0</v>
      </c>
      <c r="G80" t="s" s="8">
        <v>53</v>
      </c>
      <c r="H80" t="s" s="8">
        <v>50</v>
      </c>
      <c r="I80" t="s" s="8">
        <v>183</v>
      </c>
    </row>
    <row r="81" ht="16.0" customHeight="true">
      <c r="A81" t="n" s="7">
        <v>4.9994841E7</v>
      </c>
      <c r="B81" t="s" s="8">
        <v>70</v>
      </c>
      <c r="C81" t="n" s="8">
        <f>IF(false,"120921902", "120921902")</f>
      </c>
      <c r="D81" t="s" s="8">
        <v>149</v>
      </c>
      <c r="E81" t="n" s="8">
        <v>1.0</v>
      </c>
      <c r="F81" t="n" s="8">
        <v>492.0</v>
      </c>
      <c r="G81" t="s" s="8">
        <v>53</v>
      </c>
      <c r="H81" t="s" s="8">
        <v>50</v>
      </c>
      <c r="I81" t="s" s="8">
        <v>184</v>
      </c>
    </row>
    <row r="82" ht="16.0" customHeight="true">
      <c r="A82" t="n" s="7">
        <v>5.0002016E7</v>
      </c>
      <c r="B82" t="s" s="8">
        <v>70</v>
      </c>
      <c r="C82" t="n" s="8">
        <f>IF(false,"005-1255", "005-1255")</f>
      </c>
      <c r="D82" t="s" s="8">
        <v>141</v>
      </c>
      <c r="E82" t="n" s="8">
        <v>1.0</v>
      </c>
      <c r="F82" t="n" s="8">
        <v>519.0</v>
      </c>
      <c r="G82" t="s" s="8">
        <v>53</v>
      </c>
      <c r="H82" t="s" s="8">
        <v>50</v>
      </c>
      <c r="I82" t="s" s="8">
        <v>185</v>
      </c>
    </row>
    <row r="83" ht="16.0" customHeight="true">
      <c r="A83" t="n" s="7">
        <v>5.0019644E7</v>
      </c>
      <c r="B83" t="s" s="8">
        <v>70</v>
      </c>
      <c r="C83" t="n" s="8">
        <f>IF(false,"120921900", "120921900")</f>
      </c>
      <c r="D83" t="s" s="8">
        <v>129</v>
      </c>
      <c r="E83" t="n" s="8">
        <v>1.0</v>
      </c>
      <c r="F83" t="n" s="8">
        <v>964.0</v>
      </c>
      <c r="G83" t="s" s="8">
        <v>53</v>
      </c>
      <c r="H83" t="s" s="8">
        <v>50</v>
      </c>
      <c r="I83" t="s" s="8">
        <v>186</v>
      </c>
    </row>
    <row r="84" ht="16.0" customHeight="true">
      <c r="A84" t="n" s="7">
        <v>4.9989656E7</v>
      </c>
      <c r="B84" t="s" s="8">
        <v>70</v>
      </c>
      <c r="C84" t="n" s="8">
        <f>IF(false,"120923166", "120923166")</f>
      </c>
      <c r="D84" t="s" s="8">
        <v>187</v>
      </c>
      <c r="E84" t="n" s="8">
        <v>1.0</v>
      </c>
      <c r="F84" t="n" s="8">
        <v>1133.0</v>
      </c>
      <c r="G84" t="s" s="8">
        <v>53</v>
      </c>
      <c r="H84" t="s" s="8">
        <v>50</v>
      </c>
      <c r="I84" t="s" s="8">
        <v>188</v>
      </c>
    </row>
    <row r="85" ht="16.0" customHeight="true">
      <c r="A85" t="n" s="7">
        <v>4.9987197E7</v>
      </c>
      <c r="B85" t="s" s="8">
        <v>70</v>
      </c>
      <c r="C85" t="n" s="8">
        <f>IF(false,"120922353", "120922353")</f>
      </c>
      <c r="D85" t="s" s="8">
        <v>125</v>
      </c>
      <c r="E85" t="n" s="8">
        <v>1.0</v>
      </c>
      <c r="F85" t="n" s="8">
        <v>818.0</v>
      </c>
      <c r="G85" t="s" s="8">
        <v>53</v>
      </c>
      <c r="H85" t="s" s="8">
        <v>50</v>
      </c>
      <c r="I85" t="s" s="8">
        <v>189</v>
      </c>
    </row>
    <row r="86" ht="16.0" customHeight="true">
      <c r="A86" t="n" s="7">
        <v>5.0013065E7</v>
      </c>
      <c r="B86" t="s" s="8">
        <v>70</v>
      </c>
      <c r="C86" t="n" s="8">
        <f>IF(false,"120906022", "120906022")</f>
      </c>
      <c r="D86" t="s" s="8">
        <v>190</v>
      </c>
      <c r="E86" t="n" s="8">
        <v>1.0</v>
      </c>
      <c r="F86" t="n" s="8">
        <v>919.0</v>
      </c>
      <c r="G86" t="s" s="8">
        <v>53</v>
      </c>
      <c r="H86" t="s" s="8">
        <v>50</v>
      </c>
      <c r="I86" t="s" s="8">
        <v>191</v>
      </c>
    </row>
    <row r="87" ht="16.0" customHeight="true">
      <c r="A87" t="n" s="7">
        <v>5.0009682E7</v>
      </c>
      <c r="B87" t="s" s="8">
        <v>70</v>
      </c>
      <c r="C87" t="n" s="8">
        <f>IF(false,"120921947", "120921947")</f>
      </c>
      <c r="D87" t="s" s="8">
        <v>192</v>
      </c>
      <c r="E87" t="n" s="8">
        <v>1.0</v>
      </c>
      <c r="F87" t="n" s="8">
        <v>599.0</v>
      </c>
      <c r="G87" t="s" s="8">
        <v>53</v>
      </c>
      <c r="H87" t="s" s="8">
        <v>50</v>
      </c>
      <c r="I87" t="s" s="8">
        <v>193</v>
      </c>
    </row>
    <row r="88" ht="16.0" customHeight="true">
      <c r="A88" t="n" s="7">
        <v>4.9934729E7</v>
      </c>
      <c r="B88" t="s" s="8">
        <v>70</v>
      </c>
      <c r="C88" t="n" s="8">
        <f>IF(false,"120922941", "120922941")</f>
      </c>
      <c r="D88" t="s" s="8">
        <v>194</v>
      </c>
      <c r="E88" t="n" s="8">
        <v>1.0</v>
      </c>
      <c r="F88" t="n" s="8">
        <v>2219.0</v>
      </c>
      <c r="G88" t="s" s="8">
        <v>53</v>
      </c>
      <c r="H88" t="s" s="8">
        <v>50</v>
      </c>
      <c r="I88" t="s" s="8">
        <v>195</v>
      </c>
    </row>
    <row r="89" ht="16.0" customHeight="true">
      <c r="A89" t="n" s="7">
        <v>4.9998466E7</v>
      </c>
      <c r="B89" t="s" s="8">
        <v>70</v>
      </c>
      <c r="C89" t="n" s="8">
        <f>IF(false,"005-1375", "005-1375")</f>
      </c>
      <c r="D89" t="s" s="8">
        <v>196</v>
      </c>
      <c r="E89" t="n" s="8">
        <v>1.0</v>
      </c>
      <c r="F89" t="n" s="8">
        <v>829.0</v>
      </c>
      <c r="G89" t="s" s="8">
        <v>53</v>
      </c>
      <c r="H89" t="s" s="8">
        <v>50</v>
      </c>
      <c r="I89" t="s" s="8">
        <v>197</v>
      </c>
    </row>
    <row r="90" ht="16.0" customHeight="true">
      <c r="A90" t="n" s="7">
        <v>4.9917863E7</v>
      </c>
      <c r="B90" t="s" s="8">
        <v>70</v>
      </c>
      <c r="C90" t="n" s="8">
        <f>IF(false,"120922642", "120922642")</f>
      </c>
      <c r="D90" t="s" s="8">
        <v>198</v>
      </c>
      <c r="E90" t="n" s="8">
        <v>1.0</v>
      </c>
      <c r="F90" t="n" s="8">
        <v>1.0</v>
      </c>
      <c r="G90" t="s" s="8">
        <v>53</v>
      </c>
      <c r="H90" t="s" s="8">
        <v>50</v>
      </c>
      <c r="I90" t="s" s="8">
        <v>199</v>
      </c>
    </row>
    <row r="91" ht="16.0" customHeight="true">
      <c r="A91" t="n" s="7">
        <v>4.9912243E7</v>
      </c>
      <c r="B91" t="s" s="8">
        <v>70</v>
      </c>
      <c r="C91" t="n" s="8">
        <f>IF(false,"120923127", "120923127")</f>
      </c>
      <c r="D91" t="s" s="8">
        <v>200</v>
      </c>
      <c r="E91" t="n" s="8">
        <v>1.0</v>
      </c>
      <c r="F91" t="n" s="8">
        <v>1.0</v>
      </c>
      <c r="G91" t="s" s="8">
        <v>53</v>
      </c>
      <c r="H91" t="s" s="8">
        <v>50</v>
      </c>
      <c r="I91" t="s" s="8">
        <v>201</v>
      </c>
    </row>
    <row r="92" ht="16.0" customHeight="true">
      <c r="A92" t="n" s="7">
        <v>4.9989489E7</v>
      </c>
      <c r="B92" t="s" s="8">
        <v>70</v>
      </c>
      <c r="C92" t="n" s="8">
        <f>IF(false,"120922954", "120922954")</f>
      </c>
      <c r="D92" t="s" s="8">
        <v>158</v>
      </c>
      <c r="E92" t="n" s="8">
        <v>1.0</v>
      </c>
      <c r="F92" t="n" s="8">
        <v>950.0</v>
      </c>
      <c r="G92" t="s" s="8">
        <v>53</v>
      </c>
      <c r="H92" t="s" s="8">
        <v>50</v>
      </c>
      <c r="I92" t="s" s="8">
        <v>202</v>
      </c>
    </row>
    <row r="93" ht="16.0" customHeight="true">
      <c r="A93" t="n" s="7">
        <v>4.9911286E7</v>
      </c>
      <c r="B93" t="s" s="8">
        <v>70</v>
      </c>
      <c r="C93" t="n" s="8">
        <f>IF(false,"120922947", "120922947")</f>
      </c>
      <c r="D93" t="s" s="8">
        <v>144</v>
      </c>
      <c r="E93" t="n" s="8">
        <v>1.0</v>
      </c>
      <c r="F93" t="n" s="8">
        <v>2029.0</v>
      </c>
      <c r="G93" t="s" s="8">
        <v>53</v>
      </c>
      <c r="H93" t="s" s="8">
        <v>50</v>
      </c>
      <c r="I93" t="s" s="8">
        <v>203</v>
      </c>
    </row>
    <row r="94" ht="16.0" customHeight="true">
      <c r="A94" t="n" s="7">
        <v>5.0008889E7</v>
      </c>
      <c r="B94" t="s" s="8">
        <v>70</v>
      </c>
      <c r="C94" t="n" s="8">
        <f>IF(false,"120923154", "120923154")</f>
      </c>
      <c r="D94" t="s" s="8">
        <v>204</v>
      </c>
      <c r="E94" t="n" s="8">
        <v>1.0</v>
      </c>
      <c r="F94" t="n" s="8">
        <v>2364.0</v>
      </c>
      <c r="G94" t="s" s="8">
        <v>53</v>
      </c>
      <c r="H94" t="s" s="8">
        <v>50</v>
      </c>
      <c r="I94" t="s" s="8">
        <v>205</v>
      </c>
    </row>
    <row r="95" ht="16.0" customHeight="true">
      <c r="A95" t="n" s="7">
        <v>5.0006717E7</v>
      </c>
      <c r="B95" t="s" s="8">
        <v>70</v>
      </c>
      <c r="C95" t="n" s="8">
        <f>IF(false,"120923167", "120923167")</f>
      </c>
      <c r="D95" t="s" s="8">
        <v>206</v>
      </c>
      <c r="E95" t="n" s="8">
        <v>1.0</v>
      </c>
      <c r="F95" t="n" s="8">
        <v>1.0</v>
      </c>
      <c r="G95" t="s" s="8">
        <v>53</v>
      </c>
      <c r="H95" t="s" s="8">
        <v>50</v>
      </c>
      <c r="I95" t="s" s="8">
        <v>207</v>
      </c>
    </row>
    <row r="96" ht="16.0" customHeight="true">
      <c r="A96" t="n" s="7">
        <v>5.0029343E7</v>
      </c>
      <c r="B96" t="s" s="8">
        <v>54</v>
      </c>
      <c r="C96" t="n" s="8">
        <f>IF(false,"120923014", "120923014")</f>
      </c>
      <c r="D96" t="s" s="8">
        <v>208</v>
      </c>
      <c r="E96" t="n" s="8">
        <v>1.0</v>
      </c>
      <c r="F96" t="n" s="8">
        <v>232.0</v>
      </c>
      <c r="G96" t="s" s="8">
        <v>53</v>
      </c>
      <c r="H96" t="s" s="8">
        <v>50</v>
      </c>
      <c r="I96" t="s" s="8">
        <v>209</v>
      </c>
    </row>
    <row r="97" ht="16.0" customHeight="true">
      <c r="A97" t="n" s="7">
        <v>5.0029343E7</v>
      </c>
      <c r="B97" t="s" s="8">
        <v>54</v>
      </c>
      <c r="C97" t="n" s="8">
        <f>IF(false,"120923019", "120923019")</f>
      </c>
      <c r="D97" t="s" s="8">
        <v>210</v>
      </c>
      <c r="E97" t="n" s="8">
        <v>1.0</v>
      </c>
      <c r="F97" t="n" s="8">
        <v>228.0</v>
      </c>
      <c r="G97" t="s" s="8">
        <v>53</v>
      </c>
      <c r="H97" t="s" s="8">
        <v>50</v>
      </c>
      <c r="I97" t="s" s="8">
        <v>209</v>
      </c>
    </row>
    <row r="98" ht="16.0" customHeight="true">
      <c r="A98" t="n" s="7">
        <v>5.0061049E7</v>
      </c>
      <c r="B98" t="s" s="8">
        <v>54</v>
      </c>
      <c r="C98" t="n" s="8">
        <f>IF(false,"120921815", "120921815")</f>
      </c>
      <c r="D98" t="s" s="8">
        <v>211</v>
      </c>
      <c r="E98" t="n" s="8">
        <v>1.0</v>
      </c>
      <c r="F98" t="n" s="8">
        <v>549.0</v>
      </c>
      <c r="G98" t="s" s="8">
        <v>53</v>
      </c>
      <c r="H98" t="s" s="8">
        <v>50</v>
      </c>
      <c r="I98" t="s" s="8">
        <v>212</v>
      </c>
    </row>
    <row r="99" ht="16.0" customHeight="true">
      <c r="A99" t="n" s="7">
        <v>5.001513E7</v>
      </c>
      <c r="B99" t="s" s="8">
        <v>70</v>
      </c>
      <c r="C99" t="n" s="8">
        <f>IF(false,"120923043", "120923043")</f>
      </c>
      <c r="D99" t="s" s="8">
        <v>213</v>
      </c>
      <c r="E99" t="n" s="8">
        <v>1.0</v>
      </c>
      <c r="F99" t="n" s="8">
        <v>513.0</v>
      </c>
      <c r="G99" t="s" s="8">
        <v>53</v>
      </c>
      <c r="H99" t="s" s="8">
        <v>50</v>
      </c>
      <c r="I99" t="s" s="8">
        <v>214</v>
      </c>
    </row>
    <row r="100" ht="16.0" customHeight="true">
      <c r="A100" t="n" s="7">
        <v>5.004372E7</v>
      </c>
      <c r="B100" t="s" s="8">
        <v>54</v>
      </c>
      <c r="C100" t="n" s="8">
        <f>IF(false,"120921905", "120921905")</f>
      </c>
      <c r="D100" t="s" s="8">
        <v>215</v>
      </c>
      <c r="E100" t="n" s="8">
        <v>1.0</v>
      </c>
      <c r="F100" t="n" s="8">
        <v>642.0</v>
      </c>
      <c r="G100" t="s" s="8">
        <v>53</v>
      </c>
      <c r="H100" t="s" s="8">
        <v>50</v>
      </c>
      <c r="I100" t="s" s="8">
        <v>216</v>
      </c>
    </row>
    <row r="101" ht="16.0" customHeight="true">
      <c r="A101" t="n" s="7">
        <v>5.0078559E7</v>
      </c>
      <c r="B101" t="s" s="8">
        <v>54</v>
      </c>
      <c r="C101" t="n" s="8">
        <f>IF(false,"005-1380", "005-1380")</f>
      </c>
      <c r="D101" t="s" s="8">
        <v>217</v>
      </c>
      <c r="E101" t="n" s="8">
        <v>1.0</v>
      </c>
      <c r="F101" t="n" s="8">
        <v>515.0</v>
      </c>
      <c r="G101" t="s" s="8">
        <v>53</v>
      </c>
      <c r="H101" t="s" s="8">
        <v>50</v>
      </c>
      <c r="I101" t="s" s="8">
        <v>218</v>
      </c>
    </row>
    <row r="102" ht="16.0" customHeight="true">
      <c r="A102" t="n" s="7">
        <v>5.0004E7</v>
      </c>
      <c r="B102" t="s" s="8">
        <v>70</v>
      </c>
      <c r="C102" t="n" s="8">
        <f>IF(false,"120921373", "120921373")</f>
      </c>
      <c r="D102" t="s" s="8">
        <v>219</v>
      </c>
      <c r="E102" t="n" s="8">
        <v>1.0</v>
      </c>
      <c r="F102" t="n" s="8">
        <v>390.0</v>
      </c>
      <c r="G102" t="s" s="8">
        <v>53</v>
      </c>
      <c r="H102" t="s" s="8">
        <v>50</v>
      </c>
      <c r="I102" t="s" s="8">
        <v>220</v>
      </c>
    </row>
    <row r="103" ht="16.0" customHeight="true">
      <c r="A103" t="n" s="7">
        <v>5.0000683E7</v>
      </c>
      <c r="B103" t="s" s="8">
        <v>70</v>
      </c>
      <c r="C103" t="n" s="8">
        <f>IF(false,"003-318", "003-318")</f>
      </c>
      <c r="D103" t="s" s="8">
        <v>146</v>
      </c>
      <c r="E103" t="n" s="8">
        <v>1.0</v>
      </c>
      <c r="F103" t="n" s="8">
        <v>1489.0</v>
      </c>
      <c r="G103" t="s" s="8">
        <v>53</v>
      </c>
      <c r="H103" t="s" s="8">
        <v>50</v>
      </c>
      <c r="I103" t="s" s="8">
        <v>221</v>
      </c>
    </row>
    <row r="104" ht="16.0" customHeight="true">
      <c r="A104" t="n" s="7">
        <v>5.0023241E7</v>
      </c>
      <c r="B104" t="s" s="8">
        <v>54</v>
      </c>
      <c r="C104" t="n" s="8">
        <f>IF(false,"120922956", "120922956")</f>
      </c>
      <c r="D104" t="s" s="8">
        <v>222</v>
      </c>
      <c r="E104" t="n" s="8">
        <v>1.0</v>
      </c>
      <c r="F104" t="n" s="8">
        <v>1948.0</v>
      </c>
      <c r="G104" t="s" s="8">
        <v>53</v>
      </c>
      <c r="H104" t="s" s="8">
        <v>50</v>
      </c>
      <c r="I104" t="s" s="8">
        <v>223</v>
      </c>
    </row>
    <row r="105" ht="16.0" customHeight="true">
      <c r="A105" t="n" s="7">
        <v>5.0016225E7</v>
      </c>
      <c r="B105" t="s" s="8">
        <v>70</v>
      </c>
      <c r="C105" t="n" s="8">
        <f>IF(false,"120921898", "120921898")</f>
      </c>
      <c r="D105" t="s" s="8">
        <v>224</v>
      </c>
      <c r="E105" t="n" s="8">
        <v>2.0</v>
      </c>
      <c r="F105" t="n" s="8">
        <v>1958.0</v>
      </c>
      <c r="G105" t="s" s="8">
        <v>53</v>
      </c>
      <c r="H105" t="s" s="8">
        <v>50</v>
      </c>
      <c r="I105" t="s" s="8">
        <v>225</v>
      </c>
    </row>
    <row r="106" ht="16.0" customHeight="true">
      <c r="A106" t="n" s="7">
        <v>4.9988224E7</v>
      </c>
      <c r="B106" t="s" s="8">
        <v>70</v>
      </c>
      <c r="C106" t="n" s="8">
        <f>IF(false,"120922825", "120922825")</f>
      </c>
      <c r="D106" t="s" s="8">
        <v>226</v>
      </c>
      <c r="E106" t="n" s="8">
        <v>1.0</v>
      </c>
      <c r="F106" t="n" s="8">
        <v>273.0</v>
      </c>
      <c r="G106" t="s" s="8">
        <v>53</v>
      </c>
      <c r="H106" t="s" s="8">
        <v>50</v>
      </c>
      <c r="I106" t="s" s="8">
        <v>227</v>
      </c>
    </row>
    <row r="107" ht="16.0" customHeight="true">
      <c r="A107" t="n" s="7">
        <v>4.9979303E7</v>
      </c>
      <c r="B107" t="s" s="8">
        <v>70</v>
      </c>
      <c r="C107" t="n" s="8">
        <f>IF(false,"120922767", "120922767")</f>
      </c>
      <c r="D107" t="s" s="8">
        <v>228</v>
      </c>
      <c r="E107" t="n" s="8">
        <v>1.0</v>
      </c>
      <c r="F107" t="n" s="8">
        <v>1475.0</v>
      </c>
      <c r="G107" t="s" s="8">
        <v>53</v>
      </c>
      <c r="H107" t="s" s="8">
        <v>50</v>
      </c>
      <c r="I107" t="s" s="8">
        <v>229</v>
      </c>
    </row>
    <row r="108" ht="16.0" customHeight="true">
      <c r="A108" t="n" s="7">
        <v>4.9977232E7</v>
      </c>
      <c r="B108" t="s" s="8">
        <v>70</v>
      </c>
      <c r="C108" t="n" s="8">
        <f>IF(false,"000-631", "000-631")</f>
      </c>
      <c r="D108" t="s" s="8">
        <v>131</v>
      </c>
      <c r="E108" t="n" s="8">
        <v>1.0</v>
      </c>
      <c r="F108" t="n" s="8">
        <v>504.0</v>
      </c>
      <c r="G108" t="s" s="8">
        <v>53</v>
      </c>
      <c r="H108" t="s" s="8">
        <v>50</v>
      </c>
      <c r="I108" t="s" s="8">
        <v>230</v>
      </c>
    </row>
    <row r="109" ht="16.0" customHeight="true">
      <c r="A109" t="n" s="7">
        <v>5.0003467E7</v>
      </c>
      <c r="B109" t="s" s="8">
        <v>70</v>
      </c>
      <c r="C109" t="n" s="8">
        <f>IF(false,"120923128", "120923128")</f>
      </c>
      <c r="D109" t="s" s="8">
        <v>231</v>
      </c>
      <c r="E109" t="n" s="8">
        <v>1.0</v>
      </c>
      <c r="F109" t="n" s="8">
        <v>2634.0</v>
      </c>
      <c r="G109" t="s" s="8">
        <v>53</v>
      </c>
      <c r="H109" t="s" s="8">
        <v>50</v>
      </c>
      <c r="I109" t="s" s="8">
        <v>232</v>
      </c>
    </row>
    <row r="110" ht="16.0" customHeight="true">
      <c r="A110" t="n" s="7">
        <v>4.9973526E7</v>
      </c>
      <c r="B110" t="s" s="8">
        <v>70</v>
      </c>
      <c r="C110" t="n" s="8">
        <f>IF(false,"120922761", "120922761")</f>
      </c>
      <c r="D110" t="s" s="8">
        <v>233</v>
      </c>
      <c r="E110" t="n" s="8">
        <v>1.0</v>
      </c>
      <c r="F110" t="n" s="8">
        <v>2389.0</v>
      </c>
      <c r="G110" t="s" s="8">
        <v>53</v>
      </c>
      <c r="H110" t="s" s="8">
        <v>50</v>
      </c>
      <c r="I110" t="s" s="8">
        <v>234</v>
      </c>
    </row>
    <row r="111" ht="16.0" customHeight="true">
      <c r="A111" t="n" s="7">
        <v>5.0050008E7</v>
      </c>
      <c r="B111" t="s" s="8">
        <v>54</v>
      </c>
      <c r="C111" t="n" s="8">
        <f>IF(false,"120906021", "120906021")</f>
      </c>
      <c r="D111" t="s" s="8">
        <v>119</v>
      </c>
      <c r="E111" t="n" s="8">
        <v>1.0</v>
      </c>
      <c r="F111" t="n" s="8">
        <v>1278.0</v>
      </c>
      <c r="G111" t="s" s="8">
        <v>53</v>
      </c>
      <c r="H111" t="s" s="8">
        <v>50</v>
      </c>
      <c r="I111" t="s" s="8">
        <v>235</v>
      </c>
    </row>
    <row r="112" ht="16.0" customHeight="true">
      <c r="A112" t="n" s="7">
        <v>4.9988647E7</v>
      </c>
      <c r="B112" t="s" s="8">
        <v>70</v>
      </c>
      <c r="C112" t="n" s="8">
        <f>IF(false,"120922947", "120922947")</f>
      </c>
      <c r="D112" t="s" s="8">
        <v>144</v>
      </c>
      <c r="E112" t="n" s="8">
        <v>1.0</v>
      </c>
      <c r="F112" t="n" s="8">
        <v>2019.0</v>
      </c>
      <c r="G112" t="s" s="8">
        <v>53</v>
      </c>
      <c r="H112" t="s" s="8">
        <v>50</v>
      </c>
      <c r="I112" t="s" s="8">
        <v>236</v>
      </c>
    </row>
    <row r="113" ht="16.0" customHeight="true">
      <c r="A113" t="n" s="7">
        <v>4.9965414E7</v>
      </c>
      <c r="B113" t="s" s="8">
        <v>70</v>
      </c>
      <c r="C113" t="n" s="8">
        <f>IF(false,"005-1376", "005-1376")</f>
      </c>
      <c r="D113" t="s" s="8">
        <v>237</v>
      </c>
      <c r="E113" t="n" s="8">
        <v>1.0</v>
      </c>
      <c r="F113" t="n" s="8">
        <v>493.0</v>
      </c>
      <c r="G113" t="s" s="8">
        <v>53</v>
      </c>
      <c r="H113" t="s" s="8">
        <v>50</v>
      </c>
      <c r="I113" t="s" s="8">
        <v>238</v>
      </c>
    </row>
    <row r="114" ht="16.0" customHeight="true">
      <c r="A114" t="n" s="7">
        <v>5.0016299E7</v>
      </c>
      <c r="B114" t="s" s="8">
        <v>70</v>
      </c>
      <c r="C114" t="n" s="8">
        <f>IF(false,"120922742", "120922742")</f>
      </c>
      <c r="D114" t="s" s="8">
        <v>239</v>
      </c>
      <c r="E114" t="n" s="8">
        <v>2.0</v>
      </c>
      <c r="F114" t="n" s="8">
        <v>1630.0</v>
      </c>
      <c r="G114" t="s" s="8">
        <v>53</v>
      </c>
      <c r="H114" t="s" s="8">
        <v>50</v>
      </c>
      <c r="I114" t="s" s="8">
        <v>240</v>
      </c>
    </row>
    <row r="115" ht="16.0" customHeight="true">
      <c r="A115" t="n" s="7">
        <v>5.0001679E7</v>
      </c>
      <c r="B115" t="s" s="8">
        <v>70</v>
      </c>
      <c r="C115" t="n" s="8">
        <f>IF(false,"120922947", "120922947")</f>
      </c>
      <c r="D115" t="s" s="8">
        <v>144</v>
      </c>
      <c r="E115" t="n" s="8">
        <v>1.0</v>
      </c>
      <c r="F115" t="n" s="8">
        <v>787.0</v>
      </c>
      <c r="G115" t="s" s="8">
        <v>53</v>
      </c>
      <c r="H115" t="s" s="8">
        <v>50</v>
      </c>
      <c r="I115" t="s" s="8">
        <v>241</v>
      </c>
    </row>
    <row r="116" ht="16.0" customHeight="true">
      <c r="A116" t="n" s="7">
        <v>5.0007481E7</v>
      </c>
      <c r="B116" t="s" s="8">
        <v>70</v>
      </c>
      <c r="C116" t="n" s="8">
        <f>IF(false,"120922947", "120922947")</f>
      </c>
      <c r="D116" t="s" s="8">
        <v>144</v>
      </c>
      <c r="E116" t="n" s="8">
        <v>1.0</v>
      </c>
      <c r="F116" t="n" s="8">
        <v>2019.0</v>
      </c>
      <c r="G116" t="s" s="8">
        <v>53</v>
      </c>
      <c r="H116" t="s" s="8">
        <v>50</v>
      </c>
      <c r="I116" t="s" s="8">
        <v>242</v>
      </c>
    </row>
    <row r="117" ht="16.0" customHeight="true">
      <c r="A117" t="n" s="7">
        <v>4.9947807E7</v>
      </c>
      <c r="B117" t="s" s="8">
        <v>70</v>
      </c>
      <c r="C117" t="n" s="8">
        <f>IF(false,"120922825", "120922825")</f>
      </c>
      <c r="D117" t="s" s="8">
        <v>226</v>
      </c>
      <c r="E117" t="n" s="8">
        <v>1.0</v>
      </c>
      <c r="F117" t="n" s="8">
        <v>310.0</v>
      </c>
      <c r="G117" t="s" s="8">
        <v>53</v>
      </c>
      <c r="H117" t="s" s="8">
        <v>50</v>
      </c>
      <c r="I117" t="s" s="8">
        <v>243</v>
      </c>
    </row>
    <row r="118" ht="16.0" customHeight="true">
      <c r="A118" t="n" s="7">
        <v>5.0053031E7</v>
      </c>
      <c r="B118" t="s" s="8">
        <v>54</v>
      </c>
      <c r="C118" t="n" s="8">
        <f>IF(false,"120921743", "120921743")</f>
      </c>
      <c r="D118" t="s" s="8">
        <v>244</v>
      </c>
      <c r="E118" t="n" s="8">
        <v>2.0</v>
      </c>
      <c r="F118" t="n" s="8">
        <v>1224.0</v>
      </c>
      <c r="G118" t="s" s="8">
        <v>53</v>
      </c>
      <c r="H118" t="s" s="8">
        <v>50</v>
      </c>
      <c r="I118" t="s" s="8">
        <v>245</v>
      </c>
    </row>
    <row r="119" ht="16.0" customHeight="true">
      <c r="A119" t="n" s="7">
        <v>5.0018937E7</v>
      </c>
      <c r="B119" t="s" s="8">
        <v>70</v>
      </c>
      <c r="C119" t="n" s="8">
        <f>IF(false,"120922775", "120922775")</f>
      </c>
      <c r="D119" t="s" s="8">
        <v>246</v>
      </c>
      <c r="E119" t="n" s="8">
        <v>1.0</v>
      </c>
      <c r="F119" t="n" s="8">
        <v>1.0</v>
      </c>
      <c r="G119" t="s" s="8">
        <v>53</v>
      </c>
      <c r="H119" t="s" s="8">
        <v>50</v>
      </c>
      <c r="I119" t="s" s="8">
        <v>247</v>
      </c>
    </row>
    <row r="120" ht="16.0" customHeight="true">
      <c r="A120" t="n" s="7">
        <v>5.0018937E7</v>
      </c>
      <c r="B120" t="s" s="8">
        <v>70</v>
      </c>
      <c r="C120" t="n" s="8">
        <f>IF(false,"120922776", "120922776")</f>
      </c>
      <c r="D120" t="s" s="8">
        <v>248</v>
      </c>
      <c r="E120" t="n" s="8">
        <v>1.0</v>
      </c>
      <c r="F120" t="n" s="8">
        <v>1.0</v>
      </c>
      <c r="G120" t="s" s="8">
        <v>53</v>
      </c>
      <c r="H120" t="s" s="8">
        <v>50</v>
      </c>
      <c r="I120" t="s" s="8">
        <v>247</v>
      </c>
    </row>
    <row r="121" ht="16.0" customHeight="true">
      <c r="A121" t="n" s="7">
        <v>5.0023065E7</v>
      </c>
      <c r="B121" t="s" s="8">
        <v>54</v>
      </c>
      <c r="C121" t="n" s="8">
        <f>IF(false,"005-1515", "005-1515")</f>
      </c>
      <c r="D121" t="s" s="8">
        <v>74</v>
      </c>
      <c r="E121" t="n" s="8">
        <v>1.0</v>
      </c>
      <c r="F121" t="n" s="8">
        <v>895.0</v>
      </c>
      <c r="G121" t="s" s="8">
        <v>53</v>
      </c>
      <c r="H121" t="s" s="8">
        <v>50</v>
      </c>
      <c r="I121" t="s" s="8">
        <v>249</v>
      </c>
    </row>
    <row r="122" ht="16.0" customHeight="true">
      <c r="A122" t="n" s="7">
        <v>5.0034427E7</v>
      </c>
      <c r="B122" t="s" s="8">
        <v>54</v>
      </c>
      <c r="C122" t="n" s="8">
        <f>IF(false,"120922742", "120922742")</f>
      </c>
      <c r="D122" t="s" s="8">
        <v>239</v>
      </c>
      <c r="E122" t="n" s="8">
        <v>1.0</v>
      </c>
      <c r="F122" t="n" s="8">
        <v>796.0</v>
      </c>
      <c r="G122" t="s" s="8">
        <v>53</v>
      </c>
      <c r="H122" t="s" s="8">
        <v>50</v>
      </c>
      <c r="I122" t="s" s="8">
        <v>250</v>
      </c>
    </row>
    <row r="123" ht="16.0" customHeight="true">
      <c r="A123" t="n" s="7">
        <v>5.0001137E7</v>
      </c>
      <c r="B123" t="s" s="8">
        <v>70</v>
      </c>
      <c r="C123" t="n" s="8">
        <f>IF(false,"005-1559", "005-1559")</f>
      </c>
      <c r="D123" t="s" s="8">
        <v>251</v>
      </c>
      <c r="E123" t="n" s="8">
        <v>1.0</v>
      </c>
      <c r="F123" t="n" s="8">
        <v>605.0</v>
      </c>
      <c r="G123" t="s" s="8">
        <v>53</v>
      </c>
      <c r="H123" t="s" s="8">
        <v>50</v>
      </c>
      <c r="I123" t="s" s="8">
        <v>252</v>
      </c>
    </row>
    <row r="124" ht="16.0" customHeight="true">
      <c r="A124" t="n" s="7">
        <v>5.002246E7</v>
      </c>
      <c r="B124" t="s" s="8">
        <v>70</v>
      </c>
      <c r="C124" t="n" s="8">
        <f>IF(false,"120921853", "120921853")</f>
      </c>
      <c r="D124" t="s" s="8">
        <v>63</v>
      </c>
      <c r="E124" t="n" s="8">
        <v>2.0</v>
      </c>
      <c r="F124" t="n" s="8">
        <v>1778.0</v>
      </c>
      <c r="G124" t="s" s="8">
        <v>53</v>
      </c>
      <c r="H124" t="s" s="8">
        <v>50</v>
      </c>
      <c r="I124" t="s" s="8">
        <v>253</v>
      </c>
    </row>
    <row r="125" ht="16.0" customHeight="true">
      <c r="A125" t="n" s="7">
        <v>5.0020984E7</v>
      </c>
      <c r="B125" t="s" s="8">
        <v>70</v>
      </c>
      <c r="C125" t="n" s="8">
        <f>IF(false,"005-1273", "005-1273")</f>
      </c>
      <c r="D125" t="s" s="8">
        <v>180</v>
      </c>
      <c r="E125" t="n" s="8">
        <v>1.0</v>
      </c>
      <c r="F125" t="n" s="8">
        <v>639.0</v>
      </c>
      <c r="G125" t="s" s="8">
        <v>53</v>
      </c>
      <c r="H125" t="s" s="8">
        <v>50</v>
      </c>
      <c r="I125" t="s" s="8">
        <v>254</v>
      </c>
    </row>
    <row r="126" ht="16.0" customHeight="true"/>
    <row r="127" ht="16.0" customHeight="true">
      <c r="A127" t="s" s="1">
        <v>37</v>
      </c>
      <c r="B127" s="1"/>
      <c r="C127" s="1"/>
      <c r="D127" s="1"/>
      <c r="E127" s="1"/>
      <c r="F127" t="n" s="8">
        <v>150067.0</v>
      </c>
      <c r="G127" s="2"/>
    </row>
    <row r="128" ht="16.0" customHeight="true"/>
    <row r="129" ht="16.0" customHeight="true">
      <c r="A129" t="s" s="1">
        <v>36</v>
      </c>
    </row>
    <row r="130" ht="34.0" customHeight="true">
      <c r="A130" t="s" s="9">
        <v>38</v>
      </c>
      <c r="B130" t="s" s="9">
        <v>0</v>
      </c>
      <c r="C130" t="s" s="9">
        <v>43</v>
      </c>
      <c r="D130" t="s" s="9">
        <v>1</v>
      </c>
      <c r="E130" t="s" s="9">
        <v>2</v>
      </c>
      <c r="F130" t="s" s="9">
        <v>39</v>
      </c>
      <c r="G130" t="s" s="9">
        <v>5</v>
      </c>
      <c r="H130" t="s" s="9">
        <v>3</v>
      </c>
      <c r="I130" t="s" s="9">
        <v>4</v>
      </c>
    </row>
    <row r="131" ht="16.0" customHeight="true">
      <c r="A131" t="n" s="8">
        <v>4.9823592E7</v>
      </c>
      <c r="B131" t="s" s="8">
        <v>51</v>
      </c>
      <c r="C131" t="n" s="8">
        <f>IF(false,"1003343", "1003343")</f>
      </c>
      <c r="D131" t="s" s="8">
        <v>255</v>
      </c>
      <c r="E131" t="n" s="8">
        <v>1.0</v>
      </c>
      <c r="F131" t="n" s="8">
        <v>-1.0</v>
      </c>
      <c r="G131" t="s" s="8">
        <v>256</v>
      </c>
      <c r="H131" t="s" s="8">
        <v>54</v>
      </c>
      <c r="I131" t="s" s="8">
        <v>257</v>
      </c>
    </row>
    <row r="132" ht="16.0" customHeight="true">
      <c r="A132" t="n" s="8">
        <v>4.9825976E7</v>
      </c>
      <c r="B132" t="s" s="8">
        <v>51</v>
      </c>
      <c r="C132" t="n" s="8">
        <f>IF(false,"120921901", "120921901")</f>
      </c>
      <c r="D132" t="s" s="8">
        <v>58</v>
      </c>
      <c r="E132" t="n" s="8">
        <v>1.0</v>
      </c>
      <c r="F132" t="n" s="8">
        <v>-1.0</v>
      </c>
      <c r="G132" t="s" s="8">
        <v>256</v>
      </c>
      <c r="H132" t="s" s="8">
        <v>54</v>
      </c>
      <c r="I132" t="s" s="8">
        <v>258</v>
      </c>
    </row>
    <row r="133" ht="16.0" customHeight="true"/>
    <row r="134" ht="16.0" customHeight="true">
      <c r="A134" t="s" s="1">
        <v>37</v>
      </c>
      <c r="F134" t="n" s="8">
        <v>-2.0</v>
      </c>
      <c r="G134" s="2"/>
      <c r="H134" s="0"/>
      <c r="I134" s="0"/>
    </row>
    <row r="135" ht="16.0" customHeight="true">
      <c r="A135" s="1"/>
      <c r="B135" s="1"/>
      <c r="C135" s="1"/>
      <c r="D135" s="1"/>
      <c r="E135" s="1"/>
      <c r="F135" s="1"/>
      <c r="G135" s="1"/>
      <c r="H135" s="1"/>
      <c r="I135" s="1"/>
    </row>
    <row r="136" ht="16.0" customHeight="true">
      <c r="A136" t="s" s="1">
        <v>40</v>
      </c>
    </row>
    <row r="137" ht="34.0" customHeight="true">
      <c r="A137" t="s" s="9">
        <v>47</v>
      </c>
      <c r="B137" t="s" s="9">
        <v>48</v>
      </c>
      <c r="C137" s="9"/>
      <c r="D137" s="9"/>
      <c r="E137" s="9"/>
      <c r="F137" t="s" s="9">
        <v>39</v>
      </c>
      <c r="G137" t="s" s="9">
        <v>5</v>
      </c>
      <c r="H137" t="s" s="9">
        <v>3</v>
      </c>
      <c r="I137" t="s" s="9">
        <v>4</v>
      </c>
    </row>
    <row r="138" ht="16.0" customHeight="true"/>
    <row r="139" ht="16.0" customHeight="true">
      <c r="A139" t="s" s="1">
        <v>37</v>
      </c>
      <c r="F139" t="n" s="8">
        <v>0.0</v>
      </c>
      <c r="G139" s="2"/>
      <c r="H139" s="0"/>
      <c r="I139" s="0"/>
    </row>
    <row r="140" ht="16.0" customHeight="true">
      <c r="A140" s="1"/>
      <c r="B140" s="1"/>
      <c r="C140" s="1"/>
      <c r="D140" s="1"/>
      <c r="E140" s="1"/>
      <c r="F140" s="1"/>
      <c r="G140" s="1"/>
      <c r="H140" s="1"/>
      <c r="I140" s="2"/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Отчет по одному ПП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2020-04-01T20:30:28Z</dcterms:created>
  <dc:creator>Microsoft Office User</dc:creator>
  <cp:lastModifiedBy>Microsoft Office User</cp:lastModifiedBy>
  <dcterms:modified xsi:type="dcterms:W3CDTF">2021-03-15T15:31:22Z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7ceb315a-bde6-4780-a248-44c8f94af090</vt:lpwstr>
  </property>
</Properties>
</file>