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>
    <mc:Choice Requires="x15">
      <x15ac:absPath xmlns:x15ac="http://schemas.microsoft.com/office/spreadsheetml/2010/11/ac" url="/Users/don-dron/arc/arcadia/market/mbi/mbi/report-generator/src/main/resources/netting/"/>
    </mc:Choice>
  </mc:AlternateContent>
  <xr:revisionPtr revIDLastSave="0" documentId="13_ncr:1_{9CEDBCEF-C0B0-B647-B3B4-482DD0A79DAD}" xr6:coauthVersionLast="46" xr6:coauthVersionMax="46" xr10:uidLastSave="{00000000-0000-0000-0000-000000000000}"/>
  <bookViews>
    <workbookView xWindow="0" yWindow="460" windowWidth="28800" windowHeight="14180" xr2:uid="{00000000-000D-0000-FFFF-FFFF00000000}"/>
  </bookViews>
  <sheets>
    <sheet name="Отчет по одному ПП" sheetId="2" r:id="rId1"/>
  </sheets>
  <calcPr calcId="152511" calcOnSave="0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Andrew Illarionov</author>
  </authors>
  <commentList/>
</comments>
</file>

<file path=xl/sharedStrings.xml><?xml version="1.0" encoding="utf-8"?>
<sst xmlns="http://schemas.openxmlformats.org/spreadsheetml/2006/main" count="462" uniqueCount="120">
  <si>
    <t>Дата оформления</t>
  </si>
  <si>
    <t>Название товара</t>
  </si>
  <si>
    <t>Количество</t>
  </si>
  <si>
    <t>Дата транзакции</t>
  </si>
  <si>
    <t>ID транзакции</t>
  </si>
  <si>
    <t>Источник транзакции</t>
  </si>
  <si>
    <t>${header.date}</t>
  </si>
  <si>
    <t>${header.bankOrderId}</t>
  </si>
  <si>
    <t>${header.sum}</t>
  </si>
  <si>
    <t>${payment.orderId}</t>
  </si>
  <si>
    <t>${payment.creationDate}</t>
  </si>
  <si>
    <t>${payment.offerName}</t>
  </si>
  <si>
    <t>${payment.itemCount}</t>
  </si>
  <si>
    <t>${payment.itemSum}</t>
  </si>
  <si>
    <t>${payment.paymentType}</t>
  </si>
  <si>
    <t>${payment.trantime}</t>
  </si>
  <si>
    <t>${payment.trustId}</t>
  </si>
  <si>
    <t>${header.paymentSum}</t>
  </si>
  <si>
    <t>${refund.orderId}</t>
  </si>
  <si>
    <t>${refund.creationDate}</t>
  </si>
  <si>
    <t>${refund.offerName}</t>
  </si>
  <si>
    <t>${refund.itemCount}</t>
  </si>
  <si>
    <t>${refund.itemSum}</t>
  </si>
  <si>
    <t>${refund.paymentType}</t>
  </si>
  <si>
    <t>${refund.trantime}</t>
  </si>
  <si>
    <t>${refund.trustId}</t>
  </si>
  <si>
    <t>${header.refundSum}</t>
  </si>
  <si>
    <t>${commission.itemSum}</t>
  </si>
  <si>
    <t>${commission.paymentType}</t>
  </si>
  <si>
    <t>${commission.trantime}</t>
  </si>
  <si>
    <t>${commission.trustId}</t>
  </si>
  <si>
    <t>${header.commissionSum}</t>
  </si>
  <si>
    <t>Дата платёжного поручения</t>
  </si>
  <si>
    <t>Номер платёжного поручения</t>
  </si>
  <si>
    <t>Сумма платёжного поручения</t>
  </si>
  <si>
    <t>Начисления</t>
  </si>
  <si>
    <t>Возвраты и компенсации покупателям</t>
  </si>
  <si>
    <t>Всего</t>
  </si>
  <si>
    <t>Номер заказа</t>
  </si>
  <si>
    <t>Сумма транзакции, руб.</t>
  </si>
  <si>
    <t>Удержания для оплаты услуг</t>
  </si>
  <si>
    <t>$[IF(${header.whiteMarket},"${payment.offerId}", "${payment.shopSku}")]</t>
  </si>
  <si>
    <t>$[IF(${header.whiteMarket},"${refund.offerId}", "${refund.shopSku}")]</t>
  </si>
  <si>
    <t>Ваш SKU</t>
  </si>
  <si>
    <t>${commission.orderId}</t>
  </si>
  <si>
    <t>${commission.creationDate}</t>
  </si>
  <si>
    <t>Отчет о платежном поручении</t>
  </si>
  <si>
    <t>Номер акта об оказанных услугах</t>
  </si>
  <si>
    <t>Дата акта об оказанных услугах</t>
  </si>
  <si>
    <t/>
  </si>
  <si>
    <t>29.07.2021</t>
  </si>
  <si>
    <t>24.07.2021</t>
  </si>
  <si>
    <t>Joonies подгузники Premium Soft M (6-11 кг), 58 шт.</t>
  </si>
  <si>
    <t>Платёж покупателя</t>
  </si>
  <si>
    <t>28.07.2021</t>
  </si>
  <si>
    <t>60fbde6203c3781cf2c1ea86</t>
  </si>
  <si>
    <t>26.07.2021</t>
  </si>
  <si>
    <t>Стиральный порошок Meine Liebe Kids, 1 кг</t>
  </si>
  <si>
    <t>60fe938694d5272267c25b83</t>
  </si>
  <si>
    <t>27.07.2021</t>
  </si>
  <si>
    <t>Протеин Optimum Nutrition 100% Whey Gold Standard (2100-2353 г) молочный шоколад</t>
  </si>
  <si>
    <t>61000e3adbdc319f7242c618</t>
  </si>
  <si>
    <t>Протеин Optimum Nutrition 100% Whey Gold Standard (819-943 г) шоколадно-арахисовая паста</t>
  </si>
  <si>
    <t>60fe933edff13b1250ac39b2</t>
  </si>
  <si>
    <t>25.07.2021</t>
  </si>
  <si>
    <t>Satisfyer Стимулятор Pro 2 Vibration, rose gold</t>
  </si>
  <si>
    <t>60fd6068dbdc3134ccc98ab7</t>
  </si>
  <si>
    <t>Goo.N трусики Ultra XL (12-20 кг), 50 шт.</t>
  </si>
  <si>
    <t>60fbd3d2f9880175e4de9122</t>
  </si>
  <si>
    <t>YokoSun трусики Premium M (6-10 кг) 56 шт.</t>
  </si>
  <si>
    <t>60fbf33c03c3783e1cc1eb32</t>
  </si>
  <si>
    <t>La'dor шампунь для волос Keratin LPP Кератиновый pH 6.0, 530 мл</t>
  </si>
  <si>
    <t>6101579894d527d00773c842</t>
  </si>
  <si>
    <t>Креатин Optimum Nutrition Creatine 2500 Caps (100 шт) без вкуса</t>
  </si>
  <si>
    <t>610166da9066f46092f805cd</t>
  </si>
  <si>
    <t>Протеин Optimum Nutrition 100% Whey Gold Standard (4545-4704 г) клубника</t>
  </si>
  <si>
    <t>61017cf7c3080fb2951608c3</t>
  </si>
  <si>
    <t>Стиральный порошок FUNS Clean с ферментом яичного белка, 0.9 кг</t>
  </si>
  <si>
    <t>610182185a39513eb2ed6f77</t>
  </si>
  <si>
    <t>Joonies трусики Comfort L (9-14 кг), 44 шт.</t>
  </si>
  <si>
    <t>610181fefbacea65e6fc71a3</t>
  </si>
  <si>
    <t>23.07.2021</t>
  </si>
  <si>
    <t>Зубная паста Perioe Pumping Cool mint, 285 г</t>
  </si>
  <si>
    <t>6101959f954f6be7b7614ac4</t>
  </si>
  <si>
    <t>61019dc283b1f25f452ff27e</t>
  </si>
  <si>
    <t>Max Factor Тушь для ресниц 2000 Calorie, black</t>
  </si>
  <si>
    <t>61019e616a8643675ff1aa3e</t>
  </si>
  <si>
    <t>Joonies трусики Comfort XL (12-17 кг), 38 шт., 3 уп.</t>
  </si>
  <si>
    <t>6101a5d53b31762425a46770</t>
  </si>
  <si>
    <t>Гель для душа Holika Holika с алоэ вера Aloe 92% Shower Gel, 250 мл</t>
  </si>
  <si>
    <t>6101ac8304e94319012d39a8</t>
  </si>
  <si>
    <t>Goo.N трусики Ultra L (9-14 кг), 56 шт.</t>
  </si>
  <si>
    <t>6101b143bed21e2992a04895</t>
  </si>
  <si>
    <t>Meine Liebe, гель для мытья овощей, фруктов, детской посуды и игрушек, 485 мл</t>
  </si>
  <si>
    <t>60ffa871c3080fdee6e851b4</t>
  </si>
  <si>
    <t>Satisfyer Вибратор из силикона Sexy Secret Panty 8.2 см, красный</t>
  </si>
  <si>
    <t>610106fc04e943e95679b8eb</t>
  </si>
  <si>
    <t>Ультраувлажняющая тканевая маска MEDI-PEEL Aqua Ultra Deep Ampoule Mask, 25 мл</t>
  </si>
  <si>
    <t>6100bd1132da831d5f03fc73</t>
  </si>
  <si>
    <t>Протеин Optimum Nutrition 100% Whey Gold Standard (2100-2353 г) роки роад</t>
  </si>
  <si>
    <t>610029afdff13b2cc432cdd0</t>
  </si>
  <si>
    <t>Ёkitto подгузники M (6-11 кг) 54 шт.</t>
  </si>
  <si>
    <t>6101068f954f6bd7c132618c</t>
  </si>
  <si>
    <t>60ffaf255a395134254aeced</t>
  </si>
  <si>
    <t>Крем-гель для душа Lion Жемчужный поцелуй, 750 мл</t>
  </si>
  <si>
    <t>60ff1ba58927cad304f1b2b0</t>
  </si>
  <si>
    <t>Esthetic House Протеиновая маска для лечения и разглаживания повреждённых волос CP-1 Premium Protein Treatment, 25 мл, 3 шт.</t>
  </si>
  <si>
    <t>60ffb07503c37823b80b72d6</t>
  </si>
  <si>
    <t>61001beb954f6bc4263260f5</t>
  </si>
  <si>
    <t>Joonies трусики Comfort XL (12-17 кг), 38 шт., 2 уп.</t>
  </si>
  <si>
    <t>61006962c3080f0719e851ec</t>
  </si>
  <si>
    <t>Гейнер Optimum Nutrition Serious Mass (5.44 кг) шоколад</t>
  </si>
  <si>
    <t>60ff16f3dff13b4f8c32ce4a</t>
  </si>
  <si>
    <t>YokoSun трусики Econom XL (12-20 кг), 38 шт.</t>
  </si>
  <si>
    <t>60fff4f2dff13b2b7932ce4d</t>
  </si>
  <si>
    <t>61010021bed21e3f689a7c3f</t>
  </si>
  <si>
    <t>18.07.2021</t>
  </si>
  <si>
    <t>Joonies трусики Premium Soft XL (12-17 кг), 38 шт.</t>
  </si>
  <si>
    <t>Возврат платежа покупателя</t>
  </si>
  <si>
    <t>6101a22394d527136d73c7ae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</si>
</sst>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  <charset val="204"/>
    </font>
    <font>
      <b/>
      <sz val="9"/>
      <color rgb="FF000000"/>
      <name val="Tahoma"/>
      <family val="2"/>
      <charset val="204"/>
    </font>
    <font>
      <b/>
      <sz val="18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DBEEF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2" fillId="0" borderId="0" xfId="0" quotePrefix="1" applyFont="1"/>
    <xf numFmtId="0" fontId="1" fillId="0" borderId="0" xfId="0" applyFont="1"/>
    <xf numFmtId="14" fontId="3" fillId="0" borderId="0" xfId="0" applyNumberFormat="1" applyFont="1" applyAlignment="1">
      <alignment vertical="top"/>
    </xf>
    <xf numFmtId="0" fontId="3" fillId="0" borderId="0" xfId="0" applyFont="1" applyAlignment="1">
      <alignment vertical="top"/>
    </xf>
    <xf numFmtId="1" fontId="3" fillId="0" borderId="0" xfId="0" applyNumberFormat="1" applyFont="1" applyAlignment="1">
      <alignment vertical="top"/>
    </xf>
    <xf numFmtId="0" fontId="0" fillId="0" borderId="0" xfId="0" applyFont="1" applyFill="1" applyBorder="1"/>
    <xf numFmtId="0" fontId="0" fillId="0" borderId="0" xfId="0" applyFont="1"/>
    <xf numFmtId="0" fontId="2" fillId="2" borderId="1" xfId="0" applyFont="1" applyFill="1" applyBorder="1" applyAlignment="1">
      <alignment horizontal="center" vertical="center" wrapText="1"/>
    </xf>
    <xf numFmtId="2" fontId="3" fillId="0" borderId="0" xfId="0" applyNumberFormat="1" applyFont="1" applyAlignment="1">
      <alignment vertical="top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"/>
  <sheetViews>
    <sheetView tabSelected="1" workbookViewId="0">
      <selection activeCell="B5" sqref="B5"/>
    </sheetView>
  </sheetViews>
  <sheetFormatPr baseColWidth="10" defaultColWidth="11" defaultRowHeight="16" x14ac:dyDescent="0.2"/>
  <cols>
    <col min="1" max="1" customWidth="true" width="29.33203125" collapsed="false"/>
    <col min="2" max="2" customWidth="true" width="22.1640625" collapsed="false"/>
    <col min="3" max="3" customWidth="true" width="16.5" collapsed="false"/>
    <col min="4" max="4" customWidth="true" width="19.0" collapsed="false"/>
    <col min="5" max="5" customWidth="true" width="18.1640625" collapsed="false"/>
    <col min="6" max="6" customWidth="true" width="22.1640625" collapsed="false"/>
    <col min="7" max="7" customWidth="true" width="23.1640625" collapsed="false"/>
    <col min="8" max="8" customWidth="true" width="20.83203125" collapsed="false"/>
    <col min="9" max="9" customWidth="true" width="24.0" collapsed="false"/>
  </cols>
  <sheetData>
    <row r="1" spans="1:9" s="3" customFormat="1" ht="24" x14ac:dyDescent="0.3">
      <c r="A1" s="11" t="s">
        <v>46</v>
      </c>
      <c r="B1" s="12"/>
      <c r="C1" s="12"/>
    </row>
    <row r="2" spans="1:9" s="3" customFormat="1" x14ac:dyDescent="0.2" ht="16.0" customHeight="true">
      <c r="A2" s="3" t="s">
        <v>32</v>
      </c>
      <c r="B2" s="4" t="s">
        <v>50</v>
      </c>
    </row>
    <row r="3" spans="1:9" s="3" customFormat="1" x14ac:dyDescent="0.2" ht="16.0" customHeight="true">
      <c r="A3" s="3" t="s">
        <v>33</v>
      </c>
      <c r="B3" s="5" t="n">
        <v>734744.0</v>
      </c>
    </row>
    <row r="4" spans="1:9" s="3" customFormat="1" x14ac:dyDescent="0.2" ht="16.0" customHeight="true">
      <c r="A4" s="3" t="s">
        <v>34</v>
      </c>
      <c r="B4" s="10" t="n">
        <v>57252.0</v>
      </c>
    </row>
    <row r="5" spans="1:9" x14ac:dyDescent="0.2" ht="16.0" customHeight="true">
      <c r="A5" s="3"/>
      <c r="B5" s="6"/>
      <c r="C5" s="3"/>
      <c r="D5" s="3"/>
      <c r="E5" s="3"/>
      <c r="F5" s="3"/>
      <c r="G5" s="3"/>
      <c r="H5" s="3"/>
      <c r="I5" s="3"/>
    </row>
    <row r="6" spans="1:9" ht="19.0" customHeight="true" x14ac:dyDescent="0.2">
      <c r="A6" s="3" t="s">
        <v>35</v>
      </c>
    </row>
    <row r="7" spans="1:9" s="8" customFormat="1" ht="34.0" x14ac:dyDescent="0.2" customHeight="true">
      <c r="A7" s="9" t="s">
        <v>38</v>
      </c>
      <c r="B7" s="9" t="s">
        <v>0</v>
      </c>
      <c r="C7" s="9" t="s">
        <v>43</v>
      </c>
      <c r="D7" s="9" t="s">
        <v>1</v>
      </c>
      <c r="E7" s="9" t="s">
        <v>2</v>
      </c>
      <c r="F7" s="9" t="s">
        <v>39</v>
      </c>
      <c r="G7" s="9" t="s">
        <v>5</v>
      </c>
      <c r="H7" s="9" t="s">
        <v>3</v>
      </c>
      <c r="I7" s="9" t="s">
        <v>4</v>
      </c>
    </row>
    <row r="8" spans="1:9" x14ac:dyDescent="0.2" ht="16.0" customHeight="true">
      <c r="A8" s="7" t="n">
        <v>5.5910871E7</v>
      </c>
      <c r="B8" s="8" t="s">
        <v>51</v>
      </c>
      <c r="C8" s="8" t="n">
        <f>IF(false,"120921957", "120921957")</f>
      </c>
      <c r="D8" s="8" t="s">
        <v>52</v>
      </c>
      <c r="E8" s="8" t="n">
        <v>1.0</v>
      </c>
      <c r="F8" s="8" t="n">
        <v>889.0</v>
      </c>
      <c r="G8" s="8" t="s">
        <v>53</v>
      </c>
      <c r="H8" s="8" t="s">
        <v>54</v>
      </c>
      <c r="I8" s="8" t="s">
        <v>55</v>
      </c>
    </row>
    <row r="9" ht="16.0" customHeight="true">
      <c r="A9" t="n" s="7">
        <v>5.6153837E7</v>
      </c>
      <c r="B9" t="s" s="8">
        <v>56</v>
      </c>
      <c r="C9" t="n" s="8">
        <f>IF(false,"006-579", "006-579")</f>
      </c>
      <c r="D9" t="s" s="8">
        <v>57</v>
      </c>
      <c r="E9" t="n" s="8">
        <v>1.0</v>
      </c>
      <c r="F9" t="n" s="8">
        <v>715.0</v>
      </c>
      <c r="G9" t="s" s="8">
        <v>53</v>
      </c>
      <c r="H9" t="s" s="8">
        <v>54</v>
      </c>
      <c r="I9" t="s" s="8">
        <v>58</v>
      </c>
    </row>
    <row r="10" spans="1:9" x14ac:dyDescent="0.2" ht="16.0" customHeight="true">
      <c r="A10" s="7" t="n">
        <v>5.6321012E7</v>
      </c>
      <c r="B10" s="8" t="s">
        <v>59</v>
      </c>
      <c r="C10" s="8" t="n">
        <f>IF(false,"120922872", "120922872")</f>
      </c>
      <c r="D10" s="8" t="s">
        <v>60</v>
      </c>
      <c r="E10" s="8" t="n">
        <v>1.0</v>
      </c>
      <c r="F10" s="8" t="n">
        <v>4769.0</v>
      </c>
      <c r="G10" s="8" t="s">
        <v>53</v>
      </c>
      <c r="H10" t="s" s="8">
        <v>54</v>
      </c>
      <c r="I10" t="s" s="8">
        <v>61</v>
      </c>
    </row>
    <row r="11" ht="16.0" customHeight="true">
      <c r="A11" t="n" s="7">
        <v>5.6153617E7</v>
      </c>
      <c r="B11" t="s" s="8">
        <v>56</v>
      </c>
      <c r="C11" t="n" s="8">
        <f>IF(false,"120922876", "120922876")</f>
      </c>
      <c r="D11" t="s" s="8">
        <v>62</v>
      </c>
      <c r="E11" t="n" s="8">
        <v>1.0</v>
      </c>
      <c r="F11" t="n" s="8">
        <v>2329.0</v>
      </c>
      <c r="G11" t="s" s="8">
        <v>53</v>
      </c>
      <c r="H11" t="s" s="8">
        <v>54</v>
      </c>
      <c r="I11" t="s" s="8">
        <v>63</v>
      </c>
    </row>
    <row r="12" spans="1:9" x14ac:dyDescent="0.2" ht="16.0" customHeight="true">
      <c r="A12" s="7" t="n">
        <v>5.6045124E7</v>
      </c>
      <c r="B12" t="s" s="8">
        <v>64</v>
      </c>
      <c r="C12" t="n" s="8">
        <f>IF(false,"120922942", "120922942")</f>
      </c>
      <c r="D12" t="s" s="8">
        <v>65</v>
      </c>
      <c r="E12" t="n" s="8">
        <v>1.0</v>
      </c>
      <c r="F12" t="n" s="8">
        <v>2353.0</v>
      </c>
      <c r="G12" t="s" s="8">
        <v>53</v>
      </c>
      <c r="H12" t="s" s="8">
        <v>54</v>
      </c>
      <c r="I12" t="s" s="8">
        <v>66</v>
      </c>
    </row>
    <row r="13" spans="1:9" s="8" customFormat="1" ht="16.0" x14ac:dyDescent="0.2" customHeight="true">
      <c r="A13" s="7" t="n">
        <v>5.5904441E7</v>
      </c>
      <c r="B13" s="8" t="s">
        <v>51</v>
      </c>
      <c r="C13" s="8" t="n">
        <f>IF(false,"120921791", "120921791")</f>
      </c>
      <c r="D13" s="8" t="s">
        <v>67</v>
      </c>
      <c r="E13" s="8" t="n">
        <v>1.0</v>
      </c>
      <c r="F13" s="8" t="n">
        <v>1689.0</v>
      </c>
      <c r="G13" s="8" t="s">
        <v>53</v>
      </c>
      <c r="H13" s="8" t="s">
        <v>54</v>
      </c>
      <c r="I13" s="8" t="s">
        <v>68</v>
      </c>
    </row>
    <row r="14" spans="1:9" x14ac:dyDescent="0.2" ht="16.0" customHeight="true">
      <c r="A14" s="7" t="n">
        <v>5.5921699E7</v>
      </c>
      <c r="B14" s="8" t="s">
        <v>51</v>
      </c>
      <c r="C14" s="8" t="n">
        <f>IF(false,"120921900", "120921900")</f>
      </c>
      <c r="D14" s="8" t="s">
        <v>69</v>
      </c>
      <c r="E14" s="8" t="n">
        <v>1.0</v>
      </c>
      <c r="F14" s="8" t="n">
        <v>1099.0</v>
      </c>
      <c r="G14" s="8" t="s">
        <v>53</v>
      </c>
      <c r="H14" s="8" t="s">
        <v>54</v>
      </c>
      <c r="I14" s="8" t="s">
        <v>70</v>
      </c>
    </row>
    <row r="15" ht="16.0" customHeight="true">
      <c r="A15" t="n" s="7">
        <v>5.5980843E7</v>
      </c>
      <c r="B15" t="s" s="8">
        <v>51</v>
      </c>
      <c r="C15" t="n" s="8">
        <f>IF(false,"120921408", "120921408")</f>
      </c>
      <c r="D15" t="s" s="8">
        <v>71</v>
      </c>
      <c r="E15" t="n" s="8">
        <v>1.0</v>
      </c>
      <c r="F15" t="n" s="8">
        <v>671.0</v>
      </c>
      <c r="G15" t="s" s="8">
        <v>53</v>
      </c>
      <c r="H15" t="s" s="8">
        <v>54</v>
      </c>
      <c r="I15" t="s" s="8">
        <v>72</v>
      </c>
    </row>
    <row r="16" spans="1:9" s="1" customFormat="1" x14ac:dyDescent="0.2" ht="16.0" customHeight="true">
      <c r="A16" s="7" t="n">
        <v>5.6147029E7</v>
      </c>
      <c r="B16" t="s" s="8">
        <v>56</v>
      </c>
      <c r="C16" t="n" s="8">
        <f>IF(false,"120923163", "120923163")</f>
      </c>
      <c r="D16" t="s" s="8">
        <v>73</v>
      </c>
      <c r="E16" t="n" s="8">
        <v>1.0</v>
      </c>
      <c r="F16" s="8" t="n">
        <v>1389.0</v>
      </c>
      <c r="G16" s="8" t="s">
        <v>53</v>
      </c>
      <c r="H16" s="8" t="s">
        <v>54</v>
      </c>
      <c r="I16" s="8" t="s">
        <v>74</v>
      </c>
    </row>
    <row r="17" spans="1:9" x14ac:dyDescent="0.2" ht="16.0" customHeight="true">
      <c r="A17" s="7" t="n">
        <v>5.5938507E7</v>
      </c>
      <c r="B17" s="8" t="s">
        <v>51</v>
      </c>
      <c r="C17" s="8" t="n">
        <f>IF(false,"120923130", "120923130")</f>
      </c>
      <c r="D17" s="8" t="s">
        <v>75</v>
      </c>
      <c r="E17" s="8" t="n">
        <v>1.0</v>
      </c>
      <c r="F17" s="8" t="n">
        <v>7469.0</v>
      </c>
      <c r="G17" s="8" t="s">
        <v>53</v>
      </c>
      <c r="H17" s="8" t="s">
        <v>54</v>
      </c>
      <c r="I17" s="8" t="s">
        <v>76</v>
      </c>
    </row>
    <row r="18" spans="1:9" x14ac:dyDescent="0.2" ht="16.0" customHeight="true">
      <c r="A18" s="7" t="n">
        <v>5.6048425E7</v>
      </c>
      <c r="B18" t="s" s="8">
        <v>64</v>
      </c>
      <c r="C18" t="n" s="8">
        <f>IF(false,"120922783", "120922783")</f>
      </c>
      <c r="D18" t="s" s="8">
        <v>77</v>
      </c>
      <c r="E18" t="n" s="8">
        <v>1.0</v>
      </c>
      <c r="F18" t="n" s="8">
        <v>446.0</v>
      </c>
      <c r="G18" t="s" s="8">
        <v>53</v>
      </c>
      <c r="H18" t="s" s="8">
        <v>54</v>
      </c>
      <c r="I18" t="s" s="8">
        <v>78</v>
      </c>
    </row>
    <row r="19" spans="1:9" ht="16.0" x14ac:dyDescent="0.2" customHeight="true">
      <c r="A19" s="7" t="n">
        <v>5.6101477E7</v>
      </c>
      <c r="B19" s="8" t="s">
        <v>56</v>
      </c>
      <c r="C19" s="8" t="n">
        <f>IF(false,"120922353", "120922353")</f>
      </c>
      <c r="D19" s="8" t="s">
        <v>79</v>
      </c>
      <c r="E19" s="8" t="n">
        <v>2.0</v>
      </c>
      <c r="F19" s="8" t="n">
        <v>1558.0</v>
      </c>
      <c r="G19" s="8" t="s">
        <v>53</v>
      </c>
      <c r="H19" s="8" t="s">
        <v>54</v>
      </c>
      <c r="I19" s="8" t="s">
        <v>80</v>
      </c>
    </row>
    <row r="20" spans="1:9" x14ac:dyDescent="0.2" ht="16.0" customHeight="true">
      <c r="A20" s="7" t="n">
        <v>5.5862267E7</v>
      </c>
      <c r="B20" s="8" t="s">
        <v>81</v>
      </c>
      <c r="C20" s="8" t="n">
        <f>IF(false,"005-1413", "005-1413")</f>
      </c>
      <c r="D20" s="8" t="s">
        <v>82</v>
      </c>
      <c r="E20" s="8" t="n">
        <v>1.0</v>
      </c>
      <c r="F20" s="8" t="n">
        <v>543.0</v>
      </c>
      <c r="G20" s="8" t="s">
        <v>53</v>
      </c>
      <c r="H20" s="8" t="s">
        <v>54</v>
      </c>
      <c r="I20" s="8" t="s">
        <v>83</v>
      </c>
    </row>
    <row r="21" ht="16.0" customHeight="true">
      <c r="A21" t="n" s="7">
        <v>5.598918E7</v>
      </c>
      <c r="B21" t="s" s="8">
        <v>64</v>
      </c>
      <c r="C21" t="n" s="8">
        <f>IF(false,"120921957", "120921957")</f>
      </c>
      <c r="D21" t="s" s="8">
        <v>52</v>
      </c>
      <c r="E21" t="n" s="8">
        <v>1.0</v>
      </c>
      <c r="F21" t="n" s="8">
        <v>1039.0</v>
      </c>
      <c r="G21" t="s" s="8">
        <v>53</v>
      </c>
      <c r="H21" t="s" s="8">
        <v>54</v>
      </c>
      <c r="I21" t="s" s="8">
        <v>84</v>
      </c>
    </row>
    <row r="22" spans="1:9" s="1" customFormat="1" x14ac:dyDescent="0.2" ht="16.0" customHeight="true">
      <c r="A22" s="7" t="n">
        <v>5.6094874E7</v>
      </c>
      <c r="B22" t="s" s="8">
        <v>64</v>
      </c>
      <c r="C22" t="n" s="8">
        <f>IF(false,"120922204", "120922204")</f>
      </c>
      <c r="D22" t="s" s="8">
        <v>85</v>
      </c>
      <c r="E22" t="n" s="8">
        <v>1.0</v>
      </c>
      <c r="F22" s="8" t="n">
        <v>361.0</v>
      </c>
      <c r="G22" s="8" t="s">
        <v>53</v>
      </c>
      <c r="H22" s="8" t="s">
        <v>54</v>
      </c>
      <c r="I22" s="8" t="s">
        <v>86</v>
      </c>
    </row>
    <row r="23" spans="1:9" x14ac:dyDescent="0.2" ht="16.0" customHeight="true">
      <c r="A23" s="7" t="n">
        <v>5.606584E7</v>
      </c>
      <c r="B23" s="8" t="s">
        <v>64</v>
      </c>
      <c r="C23" s="8" t="n">
        <f>IF(false,"120922761", "120922761")</f>
      </c>
      <c r="D23" s="8" t="s">
        <v>87</v>
      </c>
      <c r="E23" s="8" t="n">
        <v>1.0</v>
      </c>
      <c r="F23" s="8" t="n">
        <v>1978.0</v>
      </c>
      <c r="G23" s="8" t="s">
        <v>53</v>
      </c>
      <c r="H23" s="8" t="s">
        <v>54</v>
      </c>
      <c r="I23" s="8" t="s">
        <v>88</v>
      </c>
    </row>
    <row r="24" ht="16.0" customHeight="true">
      <c r="A24" t="n" s="7">
        <v>5.6154647E7</v>
      </c>
      <c r="B24" t="s" s="8">
        <v>56</v>
      </c>
      <c r="C24" t="n" s="8">
        <f>IF(false,"01-003924", "01-003924")</f>
      </c>
      <c r="D24" t="s" s="8">
        <v>89</v>
      </c>
      <c r="E24" t="n" s="8">
        <v>1.0</v>
      </c>
      <c r="F24" t="n" s="8">
        <v>548.0</v>
      </c>
      <c r="G24" t="s" s="8">
        <v>53</v>
      </c>
      <c r="H24" t="s" s="8">
        <v>54</v>
      </c>
      <c r="I24" t="s" s="8">
        <v>90</v>
      </c>
    </row>
    <row r="25" spans="1:9" s="1" customFormat="1" x14ac:dyDescent="0.2" ht="16.0" customHeight="true">
      <c r="A25" t="n" s="7">
        <v>5.6064346E7</v>
      </c>
      <c r="B25" t="s" s="8">
        <v>64</v>
      </c>
      <c r="C25" t="n" s="8">
        <f>IF(false,"120921718", "120921718")</f>
      </c>
      <c r="D25" t="s" s="8">
        <v>91</v>
      </c>
      <c r="E25" t="n" s="8">
        <v>3.0</v>
      </c>
      <c r="F25" t="n" s="8">
        <v>3819.0</v>
      </c>
      <c r="G25" t="s" s="8">
        <v>53</v>
      </c>
      <c r="H25" t="s" s="8">
        <v>54</v>
      </c>
      <c r="I25" t="s" s="8">
        <v>92</v>
      </c>
    </row>
    <row r="26" ht="16.0" customHeight="true">
      <c r="A26" t="n" s="7">
        <v>5.6249946E7</v>
      </c>
      <c r="B26" t="s" s="8">
        <v>59</v>
      </c>
      <c r="C26" t="n" s="8">
        <f>IF(false,"003-276", "003-276")</f>
      </c>
      <c r="D26" t="s" s="8">
        <v>93</v>
      </c>
      <c r="E26" t="n" s="8">
        <v>1.0</v>
      </c>
      <c r="F26" t="n" s="8">
        <v>340.0</v>
      </c>
      <c r="G26" t="s" s="8">
        <v>53</v>
      </c>
      <c r="H26" t="s" s="8">
        <v>50</v>
      </c>
      <c r="I26" t="s" s="8">
        <v>94</v>
      </c>
    </row>
    <row r="27" ht="16.0" customHeight="true">
      <c r="A27" t="n" s="7">
        <v>5.6397193E7</v>
      </c>
      <c r="B27" t="s" s="8">
        <v>54</v>
      </c>
      <c r="C27" t="n" s="8">
        <f>IF(false,"120922944", "120922944")</f>
      </c>
      <c r="D27" t="s" s="8">
        <v>95</v>
      </c>
      <c r="E27" t="n" s="8">
        <v>1.0</v>
      </c>
      <c r="F27" t="n" s="8">
        <v>1819.0</v>
      </c>
      <c r="G27" t="s" s="8">
        <v>53</v>
      </c>
      <c r="H27" t="s" s="8">
        <v>50</v>
      </c>
      <c r="I27" t="s" s="8">
        <v>96</v>
      </c>
    </row>
    <row r="28" ht="16.0" customHeight="true">
      <c r="A28" t="n" s="7">
        <v>5.6377397E7</v>
      </c>
      <c r="B28" t="s" s="8">
        <v>54</v>
      </c>
      <c r="C28" t="n" s="8">
        <f>IF(false,"120923190", "120923190")</f>
      </c>
      <c r="D28" t="s" s="8">
        <v>97</v>
      </c>
      <c r="E28" t="n" s="8">
        <v>5.0</v>
      </c>
      <c r="F28" t="n" s="8">
        <v>1327.0</v>
      </c>
      <c r="G28" t="s" s="8">
        <v>53</v>
      </c>
      <c r="H28" t="s" s="8">
        <v>50</v>
      </c>
      <c r="I28" t="s" s="8">
        <v>98</v>
      </c>
    </row>
    <row r="29" spans="1:9" s="1" customFormat="1" x14ac:dyDescent="0.2" ht="16.0" customHeight="true">
      <c r="A29" t="n" s="7">
        <v>5.6334511E7</v>
      </c>
      <c r="B29" t="s" s="8">
        <v>59</v>
      </c>
      <c r="C29" t="n" s="8">
        <f>IF(false,"2152400479", "2152400479")</f>
      </c>
      <c r="D29" t="s" s="8">
        <v>99</v>
      </c>
      <c r="E29" t="n" s="8">
        <v>1.0</v>
      </c>
      <c r="F29" t="n" s="8">
        <v>4275.0</v>
      </c>
      <c r="G29" s="8" t="s">
        <v>53</v>
      </c>
      <c r="H29" t="s" s="8">
        <v>50</v>
      </c>
      <c r="I29" s="8" t="s">
        <v>100</v>
      </c>
    </row>
    <row r="30" ht="16.0" customHeight="true">
      <c r="A30" t="n" s="7">
        <v>5.6396964E7</v>
      </c>
      <c r="B30" t="s" s="8">
        <v>54</v>
      </c>
      <c r="C30" t="n" s="8">
        <f>IF(false,"120921547", "120921547")</f>
      </c>
      <c r="D30" t="s" s="8">
        <v>101</v>
      </c>
      <c r="E30" t="n" s="8">
        <v>1.0</v>
      </c>
      <c r="F30" t="n" s="8">
        <v>829.0</v>
      </c>
      <c r="G30" t="s" s="8">
        <v>53</v>
      </c>
      <c r="H30" t="s" s="8">
        <v>50</v>
      </c>
      <c r="I30" t="s" s="8">
        <v>102</v>
      </c>
    </row>
    <row r="31" ht="16.0" customHeight="true">
      <c r="A31" t="n" s="7">
        <v>5.6253451E7</v>
      </c>
      <c r="B31" t="s" s="8">
        <v>59</v>
      </c>
      <c r="C31" t="n" s="8">
        <f>IF(false,"120921791", "120921791")</f>
      </c>
      <c r="D31" t="s" s="8">
        <v>67</v>
      </c>
      <c r="E31" t="n" s="8">
        <v>1.0</v>
      </c>
      <c r="F31" t="n" s="8">
        <v>1399.0</v>
      </c>
      <c r="G31" t="s" s="8">
        <v>53</v>
      </c>
      <c r="H31" t="s" s="8">
        <v>50</v>
      </c>
      <c r="I31" t="s" s="8">
        <v>103</v>
      </c>
    </row>
    <row r="32" ht="16.0" customHeight="true">
      <c r="A32" t="n" s="7">
        <v>5.6226831E7</v>
      </c>
      <c r="B32" t="s" s="8">
        <v>56</v>
      </c>
      <c r="C32" t="n" s="8">
        <f>IF(false,"120922891", "120922891")</f>
      </c>
      <c r="D32" t="s" s="8">
        <v>104</v>
      </c>
      <c r="E32" t="n" s="8">
        <v>1.0</v>
      </c>
      <c r="F32" t="n" s="8">
        <v>439.0</v>
      </c>
      <c r="G32" t="s" s="8">
        <v>53</v>
      </c>
      <c r="H32" t="s" s="8">
        <v>50</v>
      </c>
      <c r="I32" t="s" s="8">
        <v>105</v>
      </c>
    </row>
    <row r="33" ht="16.0" customHeight="true">
      <c r="A33" t="n" s="7">
        <v>5.6254077E7</v>
      </c>
      <c r="B33" t="s" s="8">
        <v>59</v>
      </c>
      <c r="C33" t="n" s="8">
        <f>IF(false,"120922123", "120922123")</f>
      </c>
      <c r="D33" t="s" s="8">
        <v>106</v>
      </c>
      <c r="E33" t="n" s="8">
        <v>1.0</v>
      </c>
      <c r="F33" t="n" s="8">
        <v>953.0</v>
      </c>
      <c r="G33" t="s" s="8">
        <v>53</v>
      </c>
      <c r="H33" t="s" s="8">
        <v>50</v>
      </c>
      <c r="I33" t="s" s="8">
        <v>107</v>
      </c>
    </row>
    <row r="34" ht="16.0" customHeight="true">
      <c r="A34" t="n" s="7">
        <v>5.6327587E7</v>
      </c>
      <c r="B34" t="s" s="8">
        <v>59</v>
      </c>
      <c r="C34" t="n" s="8">
        <f>IF(false,"120922761", "120922761")</f>
      </c>
      <c r="D34" t="s" s="8">
        <v>87</v>
      </c>
      <c r="E34" t="n" s="8">
        <v>1.0</v>
      </c>
      <c r="F34" t="n" s="8">
        <v>2245.0</v>
      </c>
      <c r="G34" t="s" s="8">
        <v>53</v>
      </c>
      <c r="H34" t="s" s="8">
        <v>50</v>
      </c>
      <c r="I34" t="s" s="8">
        <v>108</v>
      </c>
    </row>
    <row r="35" ht="16.0" customHeight="true">
      <c r="A35" t="n" s="7">
        <v>5.6366002E7</v>
      </c>
      <c r="B35" t="s" s="8">
        <v>59</v>
      </c>
      <c r="C35" t="n" s="8">
        <f>IF(false,"120922767", "120922767")</f>
      </c>
      <c r="D35" t="s" s="8">
        <v>109</v>
      </c>
      <c r="E35" t="n" s="8">
        <v>1.0</v>
      </c>
      <c r="F35" t="n" s="8">
        <v>1679.0</v>
      </c>
      <c r="G35" t="s" s="8">
        <v>53</v>
      </c>
      <c r="H35" t="s" s="8">
        <v>50</v>
      </c>
      <c r="I35" t="s" s="8">
        <v>110</v>
      </c>
    </row>
    <row r="36" ht="16.0" customHeight="true">
      <c r="A36" t="n" s="7">
        <v>5.6224795E7</v>
      </c>
      <c r="B36" t="s" s="8">
        <v>56</v>
      </c>
      <c r="C36" t="n" s="8">
        <f>IF(false,"120923129", "120923129")</f>
      </c>
      <c r="D36" t="s" s="8">
        <v>111</v>
      </c>
      <c r="E36" t="n" s="8">
        <v>1.0</v>
      </c>
      <c r="F36" t="n" s="8">
        <v>5226.0</v>
      </c>
      <c r="G36" t="s" s="8">
        <v>53</v>
      </c>
      <c r="H36" t="s" s="8">
        <v>50</v>
      </c>
      <c r="I36" t="s" s="8">
        <v>112</v>
      </c>
    </row>
    <row r="37" ht="16.0" customHeight="true">
      <c r="A37" t="n" s="7">
        <v>5.6224795E7</v>
      </c>
      <c r="B37" t="s" s="8">
        <v>56</v>
      </c>
      <c r="C37" t="n" s="8">
        <f>IF(false,"120922876", "120922876")</f>
      </c>
      <c r="D37" t="s" s="8">
        <v>62</v>
      </c>
      <c r="E37" t="n" s="8">
        <v>1.0</v>
      </c>
      <c r="F37" t="n" s="8">
        <v>1937.0</v>
      </c>
      <c r="G37" t="s" s="8">
        <v>53</v>
      </c>
      <c r="H37" t="s" s="8">
        <v>50</v>
      </c>
      <c r="I37" t="s" s="8">
        <v>112</v>
      </c>
    </row>
    <row r="38" ht="16.0" customHeight="true">
      <c r="A38" t="n" s="7">
        <v>5.630729E7</v>
      </c>
      <c r="B38" t="s" s="8">
        <v>59</v>
      </c>
      <c r="C38" t="n" s="8">
        <f>IF(false,"120921904", "120921904")</f>
      </c>
      <c r="D38" t="s" s="8">
        <v>113</v>
      </c>
      <c r="E38" t="n" s="8">
        <v>1.0</v>
      </c>
      <c r="F38" t="n" s="8">
        <v>690.0</v>
      </c>
      <c r="G38" t="s" s="8">
        <v>53</v>
      </c>
      <c r="H38" t="s" s="8">
        <v>50</v>
      </c>
      <c r="I38" t="s" s="8">
        <v>114</v>
      </c>
    </row>
    <row r="39" ht="16.0" customHeight="true">
      <c r="A39" t="n" s="7">
        <v>5.6393471E7</v>
      </c>
      <c r="B39" t="s" s="8">
        <v>54</v>
      </c>
      <c r="C39" t="n" s="8">
        <f>IF(false,"120921791", "120921791")</f>
      </c>
      <c r="D39" t="s" s="8">
        <v>67</v>
      </c>
      <c r="E39" t="n" s="8">
        <v>1.0</v>
      </c>
      <c r="F39" t="n" s="8">
        <v>1399.0</v>
      </c>
      <c r="G39" t="s" s="8">
        <v>53</v>
      </c>
      <c r="H39" t="s" s="8">
        <v>50</v>
      </c>
      <c r="I39" t="s" s="8">
        <v>115</v>
      </c>
    </row>
    <row r="40" ht="16.0" customHeight="true"/>
    <row r="41" ht="16.0" customHeight="true">
      <c r="A41" t="s" s="1">
        <v>37</v>
      </c>
      <c r="B41" s="1"/>
      <c r="C41" s="1"/>
      <c r="D41" s="1"/>
      <c r="E41" s="1"/>
      <c r="F41" t="n" s="8">
        <v>58221.0</v>
      </c>
      <c r="G41" s="2"/>
    </row>
    <row r="42" ht="16.0" customHeight="true"/>
    <row r="43" ht="16.0" customHeight="true">
      <c r="A43" t="s" s="1">
        <v>36</v>
      </c>
    </row>
    <row r="44" ht="34.0" customHeight="true">
      <c r="A44" t="s" s="9">
        <v>38</v>
      </c>
      <c r="B44" t="s" s="9">
        <v>0</v>
      </c>
      <c r="C44" t="s" s="9">
        <v>43</v>
      </c>
      <c r="D44" t="s" s="9">
        <v>1</v>
      </c>
      <c r="E44" t="s" s="9">
        <v>2</v>
      </c>
      <c r="F44" t="s" s="9">
        <v>39</v>
      </c>
      <c r="G44" t="s" s="9">
        <v>5</v>
      </c>
      <c r="H44" t="s" s="9">
        <v>3</v>
      </c>
      <c r="I44" t="s" s="9">
        <v>4</v>
      </c>
    </row>
    <row r="45" ht="16.0" customHeight="true">
      <c r="A45" t="n" s="8">
        <v>5.5134933E7</v>
      </c>
      <c r="B45" t="s" s="8">
        <v>116</v>
      </c>
      <c r="C45" t="n" s="8">
        <f>IF(false,"120921853", "120921853")</f>
      </c>
      <c r="D45" t="s" s="8">
        <v>117</v>
      </c>
      <c r="E45" t="n" s="8">
        <v>1.0</v>
      </c>
      <c r="F45" t="n" s="8">
        <v>-969.0</v>
      </c>
      <c r="G45" t="s" s="8">
        <v>118</v>
      </c>
      <c r="H45" t="s" s="8">
        <v>54</v>
      </c>
      <c r="I45" t="s" s="8">
        <v>119</v>
      </c>
    </row>
    <row r="46" ht="16.0" customHeight="true"/>
    <row r="47" ht="16.0" customHeight="true">
      <c r="A47" t="s" s="1">
        <v>37</v>
      </c>
      <c r="F47" t="n" s="8">
        <v>-969.0</v>
      </c>
      <c r="G47" s="2"/>
      <c r="H47" s="0"/>
      <c r="I47" s="0"/>
    </row>
    <row r="48" ht="16.0" customHeight="true">
      <c r="A48" s="1"/>
      <c r="B48" s="1"/>
      <c r="C48" s="1"/>
      <c r="D48" s="1"/>
      <c r="E48" s="1"/>
      <c r="F48" s="1"/>
      <c r="G48" s="1"/>
      <c r="H48" s="1"/>
      <c r="I48" s="1"/>
    </row>
    <row r="49" ht="16.0" customHeight="true">
      <c r="A49" t="s" s="1">
        <v>40</v>
      </c>
    </row>
    <row r="50" ht="34.0" customHeight="true">
      <c r="A50" t="s" s="9">
        <v>47</v>
      </c>
      <c r="B50" t="s" s="9">
        <v>48</v>
      </c>
      <c r="C50" s="9"/>
      <c r="D50" s="9"/>
      <c r="E50" s="9"/>
      <c r="F50" t="s" s="9">
        <v>39</v>
      </c>
      <c r="G50" t="s" s="9">
        <v>5</v>
      </c>
      <c r="H50" t="s" s="9">
        <v>3</v>
      </c>
      <c r="I50" t="s" s="9">
        <v>4</v>
      </c>
    </row>
    <row r="51" ht="16.0" customHeight="true"/>
    <row r="52" ht="16.0" customHeight="true">
      <c r="A52" t="s" s="1">
        <v>37</v>
      </c>
      <c r="F52" t="n" s="8">
        <v>0.0</v>
      </c>
      <c r="G52" s="2"/>
      <c r="H52" s="0"/>
      <c r="I52" s="0"/>
    </row>
    <row r="53" ht="16.0" customHeight="true">
      <c r="A53" s="1"/>
      <c r="B53" s="1"/>
      <c r="C53" s="1"/>
      <c r="D53" s="1"/>
      <c r="E53" s="1"/>
      <c r="F53" s="1"/>
      <c r="G53" s="1"/>
      <c r="H53" s="1"/>
      <c r="I53" s="2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Отчет по одному ПП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2020-04-01T20:30:28Z</dcterms:created>
  <dc:creator>Microsoft Office User</dc:creator>
  <cp:lastModifiedBy>Microsoft Office User</cp:lastModifiedBy>
  <dcterms:modified xsi:type="dcterms:W3CDTF">2021-03-15T15:31:22Z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7ceb315a-bde6-4780-a248-44c8f94af090</vt:lpwstr>
  </property>
</Properties>
</file>