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>
    <mc:Choice Requires="x15">
      <x15ac:absPath xmlns:x15ac="http://schemas.microsoft.com/office/spreadsheetml/2010/11/ac" url="/Users/don-dron/arc/arcadia/market/mbi/mbi/report-generator/src/main/resources/netting/"/>
    </mc:Choice>
  </mc:AlternateContent>
  <xr:revisionPtr revIDLastSave="0" documentId="13_ncr:1_{9CEDBCEF-C0B0-B647-B3B4-482DD0A79DAD}" xr6:coauthVersionLast="46" xr6:coauthVersionMax="46" xr10:uidLastSave="{00000000-0000-0000-0000-000000000000}"/>
  <bookViews>
    <workbookView xWindow="0" yWindow="460" windowWidth="28800" windowHeight="14180" xr2:uid="{00000000-000D-0000-FFFF-FFFF00000000}"/>
  </bookViews>
  <sheets>
    <sheet name="Отчет по одному ПП" sheetId="2" r:id="rId1"/>
  </sheets>
  <calcPr calcId="152511" calcOnSave="0"/>
  <extLst>
    <ext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Andrew Illarionov</author>
  </authors>
  <commentList/>
</comments>
</file>

<file path=xl/sharedStrings.xml><?xml version="1.0" encoding="utf-8"?>
<sst xmlns="http://schemas.openxmlformats.org/spreadsheetml/2006/main" count="792" uniqueCount="179">
  <si>
    <t>Дата оформления</t>
  </si>
  <si>
    <t>Название товара</t>
  </si>
  <si>
    <t>Количество</t>
  </si>
  <si>
    <t>Дата транзакции</t>
  </si>
  <si>
    <t>ID транзакции</t>
  </si>
  <si>
    <t>Источник транзакции</t>
  </si>
  <si>
    <t>${header.date}</t>
  </si>
  <si>
    <t>${header.bankOrderId}</t>
  </si>
  <si>
    <t>${header.sum}</t>
  </si>
  <si>
    <t>${payment.orderId}</t>
  </si>
  <si>
    <t>${payment.creationDate}</t>
  </si>
  <si>
    <t>${payment.offerName}</t>
  </si>
  <si>
    <t>${payment.itemCount}</t>
  </si>
  <si>
    <t>${payment.itemSum}</t>
  </si>
  <si>
    <t>${payment.paymentType}</t>
  </si>
  <si>
    <t>${payment.trantime}</t>
  </si>
  <si>
    <t>${payment.trustId}</t>
  </si>
  <si>
    <t>${header.paymentSum}</t>
  </si>
  <si>
    <t>${refund.orderId}</t>
  </si>
  <si>
    <t>${refund.creationDate}</t>
  </si>
  <si>
    <t>${refund.offerName}</t>
  </si>
  <si>
    <t>${refund.itemCount}</t>
  </si>
  <si>
    <t>${refund.itemSum}</t>
  </si>
  <si>
    <t>${refund.paymentType}</t>
  </si>
  <si>
    <t>${refund.trantime}</t>
  </si>
  <si>
    <t>${refund.trustId}</t>
  </si>
  <si>
    <t>${header.refundSum}</t>
  </si>
  <si>
    <t>${commission.itemSum}</t>
  </si>
  <si>
    <t>${commission.paymentType}</t>
  </si>
  <si>
    <t>${commission.trantime}</t>
  </si>
  <si>
    <t>${commission.trustId}</t>
  </si>
  <si>
    <t>${header.commissionSum}</t>
  </si>
  <si>
    <t>Дата платёжного поручения</t>
  </si>
  <si>
    <t>Номер платёжного поручения</t>
  </si>
  <si>
    <t>Сумма платёжного поручения</t>
  </si>
  <si>
    <t>Начисления</t>
  </si>
  <si>
    <t>Возвраты и компенсации покупателям</t>
  </si>
  <si>
    <t>Всего</t>
  </si>
  <si>
    <t>Номер заказа</t>
  </si>
  <si>
    <t>Сумма транзакции, руб.</t>
  </si>
  <si>
    <t>Удержания для оплаты услуг</t>
  </si>
  <si>
    <t>$[IF(${header.whiteMarket},"${payment.offerId}", "${payment.shopSku}")]</t>
  </si>
  <si>
    <t>$[IF(${header.whiteMarket},"${refund.offerId}", "${refund.shopSku}")]</t>
  </si>
  <si>
    <t>Ваш SKU</t>
  </si>
  <si>
    <t>${commission.orderId}</t>
  </si>
  <si>
    <t>${commission.creationDate}</t>
  </si>
  <si>
    <t>Отчет о платежном поручении</t>
  </si>
  <si>
    <t>Номер акта об оказанных услугах</t>
  </si>
  <si>
    <t>Дата акта об оказанных услугах</t>
  </si>
  <si>
    <t/>
  </si>
  <si>
    <t>17.06.2021</t>
  </si>
  <si>
    <t>14.06.2021</t>
  </si>
  <si>
    <t>Смесь Kabrita 3 GOLD для комфортного пищеварения, старше 12 месяцев, 800 г</t>
  </si>
  <si>
    <t>Платёж покупателя</t>
  </si>
  <si>
    <t>16.06.2021</t>
  </si>
  <si>
    <t>60c78a11b9f8ed8f2d4b9881</t>
  </si>
  <si>
    <t>Missha BB крем Perfect Cover, SPF 42, 20 мл, оттенок: 21 light beige</t>
  </si>
  <si>
    <t>60c76b05c3080f01c609004a</t>
  </si>
  <si>
    <t>YokoSun трусики Premium M (6-10 кг) 56 шт.</t>
  </si>
  <si>
    <t>60c75575b9f8edc8ea4b9826</t>
  </si>
  <si>
    <t>Japan Gals маска Pure 5 Essence с коллагеном, 30 шт.</t>
  </si>
  <si>
    <t>60c73949c3080f8c1d0900ab</t>
  </si>
  <si>
    <t>15.06.2021</t>
  </si>
  <si>
    <t>Презервативы Sagami Original 0.01, 1 шт.</t>
  </si>
  <si>
    <t>60c7d509fbacea212fda05d5</t>
  </si>
  <si>
    <t>Biore мусс для умывания с увлажняющим эффектом, 130 мл</t>
  </si>
  <si>
    <t>60c729f44f5c6e6f0023c808</t>
  </si>
  <si>
    <t>Satisfyer Вибратор силиконовый Yummy Sunshine 22.5 см, желтый</t>
  </si>
  <si>
    <t>60c8cf97c5311b7ee8137e8d</t>
  </si>
  <si>
    <t>Merries трусики XXL (15-28 кг), 32 шт.</t>
  </si>
  <si>
    <t>60c87bc4f9880143a427ee5c</t>
  </si>
  <si>
    <t>09.06.2021</t>
  </si>
  <si>
    <t>Joonies трусики Comfort M (6-11 кг), 2 уп.</t>
  </si>
  <si>
    <t>60c9abc02fe0983f423cf71f</t>
  </si>
  <si>
    <t>07.06.2021</t>
  </si>
  <si>
    <t>Merries подгузники XL (12-20 кг), 44 шт.</t>
  </si>
  <si>
    <t>60c9aeb72fe09879643cf7a7</t>
  </si>
  <si>
    <t>02.06.2021</t>
  </si>
  <si>
    <t>Goo.N трусики XL (12-20 кг) 38 шт.</t>
  </si>
  <si>
    <t>60c9b7db5a395124996478a7</t>
  </si>
  <si>
    <t>60c8d0de7153b334dcc043ee</t>
  </si>
  <si>
    <t>Трубка газоотводная Windi для новорожденных, 10 шт.</t>
  </si>
  <si>
    <t>60c8797ef9880107c027eebc</t>
  </si>
  <si>
    <t>Satisfyer Стимулятор Number One Air Pulse (Next Gen), розовое золото</t>
  </si>
  <si>
    <t>60c9c2e804e94386f70ba968</t>
  </si>
  <si>
    <t>AURAMI Ароматизатор для автомобиля Boss BLС-09 100 мл</t>
  </si>
  <si>
    <t>60c887de94d5271d34ce70ae</t>
  </si>
  <si>
    <t>Гель для стирки Kao Attack Multi‐Action, 0.77 кг, дой-пак</t>
  </si>
  <si>
    <t>60c736922af6cd2ad3db4510</t>
  </si>
  <si>
    <t>03.06.2021</t>
  </si>
  <si>
    <t>Протеин Optimum Nutrition 100% Whey Gold Standard (2100-2353 г) мокко-капучино</t>
  </si>
  <si>
    <t>60c9d9d4dbdc3151eb98221f</t>
  </si>
  <si>
    <t>60c70ad3b9f8ed97954b982c</t>
  </si>
  <si>
    <t>60c704edc3080f1d503f999b</t>
  </si>
  <si>
    <t>60c7047e2fe0983fb897e47b</t>
  </si>
  <si>
    <t>60c6fab1c5311b427a0c22b6</t>
  </si>
  <si>
    <t>YokoSun подгузники Premium S (3-6 кг) 72 шт.</t>
  </si>
  <si>
    <t>60c6f18e99d6ef629db1195f</t>
  </si>
  <si>
    <t>08.06.2021</t>
  </si>
  <si>
    <t>Joonies трусики Premium Soft XL (12-17 кг), 38 шт.</t>
  </si>
  <si>
    <t>60c9ea37c3080f7da3f2b685</t>
  </si>
  <si>
    <t>12.06.2021</t>
  </si>
  <si>
    <t>Гейнер Optimum Nutrition Serious Mass (5.44 кг) банан</t>
  </si>
  <si>
    <t>60c9ea4499d6ef204b2e5ef0</t>
  </si>
  <si>
    <t>13.06.2021</t>
  </si>
  <si>
    <t>Joonies трусики Premium Soft L (9-14 кг), 44 шт.</t>
  </si>
  <si>
    <t>60c66f68f98801950227ee36</t>
  </si>
  <si>
    <t>60c9f3649066f451b4ba485e</t>
  </si>
  <si>
    <t>01.06.2021</t>
  </si>
  <si>
    <t>60c9f9d6954f6b1aad94d137</t>
  </si>
  <si>
    <t>Стиральный порошок Lion Shoushu Blue Dia, картонная пачка, 0.9 кг</t>
  </si>
  <si>
    <t>60c61c260fe99515ced85467</t>
  </si>
  <si>
    <t>14.05.2021</t>
  </si>
  <si>
    <t>Enough Тональный крем Rich Gold Double Wear Radiance Foundation, 100 мл, оттенок: №21</t>
  </si>
  <si>
    <t>60ca04e43620c25d0403a6e8</t>
  </si>
  <si>
    <t>17.05.2021</t>
  </si>
  <si>
    <t>Missha BB крем Perfect Cover, SPF 42, 20 мл, оттенок: 23 natural beige</t>
  </si>
  <si>
    <t>60ca05149066f47376e6974e</t>
  </si>
  <si>
    <t>Jigott Argan Oil Rich Cream Насыщенный крем для лица с аргановым маслом, 70 мл</t>
  </si>
  <si>
    <t>60c5f7fb3b317667e857c63b</t>
  </si>
  <si>
    <t>Pigeon Бутылочка Перистальтик Плюс с широким горлом PP, 160 мл, с рождения, бесцветный</t>
  </si>
  <si>
    <t>60c5e8cd03c378a71038eaa1</t>
  </si>
  <si>
    <t>60ca0be8c3080fe82308ff71</t>
  </si>
  <si>
    <t>60c5cca3792ab1481d4a6eb6</t>
  </si>
  <si>
    <t>Nagara поглотитель запаха Aqua Beads</t>
  </si>
  <si>
    <t>60c5ca7f5a395104041c287d</t>
  </si>
  <si>
    <t>60c5bbd49066f43df7cee200</t>
  </si>
  <si>
    <t>Протеин Optimum Nutrition 100% Whey Gold Standard (819-943 г) банановый крем</t>
  </si>
  <si>
    <t>60ca14f632da8381cbd513bf</t>
  </si>
  <si>
    <t>Satisfyer Стимулятор Penguin Air Pulse, черный/белый</t>
  </si>
  <si>
    <t>60c53b1d99d6ef7cf3b11970</t>
  </si>
  <si>
    <t>Joonies трусики Premium Soft XL (12-17 кг), 152 шт.</t>
  </si>
  <si>
    <t>60ca235973990159f21ad054</t>
  </si>
  <si>
    <t>10.06.2021</t>
  </si>
  <si>
    <t>Joonies трусики Comfort L (9-14 кг), 44 шт.</t>
  </si>
  <si>
    <t>60ca2367fbacea7021cd6d04</t>
  </si>
  <si>
    <t>John Frieda шампунь Full Repair Strengthen + Restore укрепляющий + восстанавливающий, 250 мл</t>
  </si>
  <si>
    <t>60c4e004c5311b1c790c21f2</t>
  </si>
  <si>
    <t>60ca28df83b1f22f71482b06</t>
  </si>
  <si>
    <t>Смесь Kabrita 3 GOLD для комфортного пищеварения, старше 12 месяцев, 400 г</t>
  </si>
  <si>
    <t>60ca2c82dff13b39448f5106</t>
  </si>
  <si>
    <t>60c4bc507153b3978160adf8</t>
  </si>
  <si>
    <t>Takeshi трусики бамбуковые Kid's XL (12-22 кг) 38 шт.</t>
  </si>
  <si>
    <t>60ca3136f78dba38fd049d04</t>
  </si>
  <si>
    <t>YokoSun трусики XXL (15-23 кг) 28 шт.</t>
  </si>
  <si>
    <t>60c49127f4c0cb6f45401a59</t>
  </si>
  <si>
    <t>YokoSun подгузники M (5-10 кг), 62 шт.</t>
  </si>
  <si>
    <t>60ca43f904e9433d8ad10149</t>
  </si>
  <si>
    <t>60ca49064f5c6e22625e3499</t>
  </si>
  <si>
    <t>JAPAN GALS Маска Витамин С + Наноколлаген 30 шт</t>
  </si>
  <si>
    <t>60ca4de073990132ab1ad095</t>
  </si>
  <si>
    <t>Аминокислотный комплекс Optimum Nutrition Superior Amino 2222 (160 таблеток)</t>
  </si>
  <si>
    <t>60c92a27954f6b0782f84225</t>
  </si>
  <si>
    <t>60ca51b399d6ef41744e7e8b</t>
  </si>
  <si>
    <t>Sandokkaebi Концентрированный кондиционер для белья Soft Aroma Фрезия, 1.3 л</t>
  </si>
  <si>
    <t>60c3e30d94d527188dcc21ab</t>
  </si>
  <si>
    <t>Esthetic House шампунь для волос протеиновый CP-1 Bright Complex Intense Nourishing, 500 мл</t>
  </si>
  <si>
    <t>60ca66e52af6cd5692fa00cf</t>
  </si>
  <si>
    <t>60c7b396f4c0cb673640199b</t>
  </si>
  <si>
    <t>Esthetic House Formula Ampoule Gold Snail Сыворотка для лица, 80 мл</t>
  </si>
  <si>
    <t>60c92f49f78dba6fbcec7f49</t>
  </si>
  <si>
    <t>60c9b5c02fe098134a3cf666</t>
  </si>
  <si>
    <t>Manuoki подгузники UltraThin M (6-11 кг) 56 шт.</t>
  </si>
  <si>
    <t>60c8ea48863e4e5272fe2172</t>
  </si>
  <si>
    <t>60ca7945863e4e7d9adbda23</t>
  </si>
  <si>
    <t>Lion Очарование гель (апельсин) для посудомоечной машины, 0.84 кг</t>
  </si>
  <si>
    <t>60c99bb2fbacea617d3cc0b4</t>
  </si>
  <si>
    <t>Goo.N трусики Ultra XXL (13-25 кг) 36 шт.</t>
  </si>
  <si>
    <t>60c90d203b31760f87cca6e5</t>
  </si>
  <si>
    <t>Biore мицеллярная вода, 320 мл</t>
  </si>
  <si>
    <t>60c9e6f5f988014a696d03e1</t>
  </si>
  <si>
    <t>La'dor Набор бессиликоновый увлажняющий Шампунь + Кондиционер, 530мл + 530мл (10889+10612)</t>
  </si>
  <si>
    <t>60c9c622fbacea6f1b3cc0f7</t>
  </si>
  <si>
    <t>60c9282f5a39513f1a64788b</t>
  </si>
  <si>
    <t>Takeshi подгузники бамбуковые Kid's NB (0-5 кг) 82 шт, 82 шт.</t>
  </si>
  <si>
    <t>60ca36d59066f467e6e696f9</t>
  </si>
  <si>
    <t>YokoSun трусики M (6-10 кг), 58 шт.</t>
  </si>
  <si>
    <t>Возврат платежа покупателя</t>
  </si>
  <si>
    <t>60ca68f77153b32b813e4e6c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</si>
</sst>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 x14ac:knownFonts="1"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  <font>
      <b/>
      <sz val="10"/>
      <name val="Arial"/>
      <family val="2"/>
      <charset val="204"/>
    </font>
    <font>
      <b/>
      <sz val="9"/>
      <color rgb="FF000000"/>
      <name val="Tahoma"/>
      <family val="2"/>
      <charset val="204"/>
    </font>
    <font>
      <b/>
      <sz val="18"/>
      <color theme="1"/>
      <name val="Calibri (Body)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DBEEF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2" fillId="0" borderId="0" xfId="0" quotePrefix="1" applyFont="1"/>
    <xf numFmtId="0" fontId="1" fillId="0" borderId="0" xfId="0" applyFont="1"/>
    <xf numFmtId="14" fontId="3" fillId="0" borderId="0" xfId="0" applyNumberFormat="1" applyFont="1" applyAlignment="1">
      <alignment vertical="top"/>
    </xf>
    <xf numFmtId="0" fontId="3" fillId="0" borderId="0" xfId="0" applyFont="1" applyAlignment="1">
      <alignment vertical="top"/>
    </xf>
    <xf numFmtId="1" fontId="3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/>
    <xf numFmtId="0" fontId="2" fillId="2" borderId="1" xfId="0" applyFont="1" applyFill="1" applyBorder="1" applyAlignment="1">
      <alignment horizontal="center" vertical="center" wrapText="1"/>
    </xf>
    <xf numFmtId="2" fontId="3" fillId="0" borderId="0" xfId="0" applyNumberFormat="1" applyFont="1" applyAlignment="1">
      <alignment vertical="top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6"/>
  <sheetViews>
    <sheetView tabSelected="1" workbookViewId="0">
      <selection activeCell="B5" sqref="B5"/>
    </sheetView>
  </sheetViews>
  <sheetFormatPr baseColWidth="10" defaultColWidth="11" defaultRowHeight="16" x14ac:dyDescent="0.2"/>
  <cols>
    <col min="1" max="1" customWidth="true" width="29.33203125" collapsed="false"/>
    <col min="2" max="2" customWidth="true" width="22.1640625" collapsed="false"/>
    <col min="3" max="3" customWidth="true" width="16.5" collapsed="false"/>
    <col min="4" max="4" customWidth="true" width="19.0" collapsed="false"/>
    <col min="5" max="5" customWidth="true" width="18.1640625" collapsed="false"/>
    <col min="6" max="6" customWidth="true" width="22.1640625" collapsed="false"/>
    <col min="7" max="7" customWidth="true" width="23.1640625" collapsed="false"/>
    <col min="8" max="8" customWidth="true" width="20.83203125" collapsed="false"/>
    <col min="9" max="9" customWidth="true" width="24.0" collapsed="false"/>
  </cols>
  <sheetData>
    <row r="1" spans="1:9" s="3" customFormat="1" ht="24" x14ac:dyDescent="0.3">
      <c r="A1" s="11" t="s">
        <v>46</v>
      </c>
      <c r="B1" s="12"/>
      <c r="C1" s="12"/>
    </row>
    <row r="2" spans="1:9" s="3" customFormat="1" x14ac:dyDescent="0.2" ht="16.0" customHeight="true">
      <c r="A2" s="3" t="s">
        <v>32</v>
      </c>
      <c r="B2" s="4" t="s">
        <v>50</v>
      </c>
    </row>
    <row r="3" spans="1:9" s="3" customFormat="1" x14ac:dyDescent="0.2" ht="16.0" customHeight="true">
      <c r="A3" s="3" t="s">
        <v>33</v>
      </c>
      <c r="B3" s="5" t="n">
        <v>970677.0</v>
      </c>
    </row>
    <row r="4" spans="1:9" s="3" customFormat="1" x14ac:dyDescent="0.2" ht="16.0" customHeight="true">
      <c r="A4" s="3" t="s">
        <v>34</v>
      </c>
      <c r="B4" s="10" t="n">
        <v>102637.0</v>
      </c>
    </row>
    <row r="5" spans="1:9" x14ac:dyDescent="0.2" ht="16.0" customHeight="true">
      <c r="A5" s="3"/>
      <c r="B5" s="6"/>
      <c r="C5" s="3"/>
      <c r="D5" s="3"/>
      <c r="E5" s="3"/>
      <c r="F5" s="3"/>
      <c r="G5" s="3"/>
      <c r="H5" s="3"/>
      <c r="I5" s="3"/>
    </row>
    <row r="6" spans="1:9" ht="19.0" customHeight="true" x14ac:dyDescent="0.2">
      <c r="A6" s="3" t="s">
        <v>35</v>
      </c>
    </row>
    <row r="7" spans="1:9" s="8" customFormat="1" ht="34.0" x14ac:dyDescent="0.2" customHeight="true">
      <c r="A7" s="9" t="s">
        <v>38</v>
      </c>
      <c r="B7" s="9" t="s">
        <v>0</v>
      </c>
      <c r="C7" s="9" t="s">
        <v>43</v>
      </c>
      <c r="D7" s="9" t="s">
        <v>1</v>
      </c>
      <c r="E7" s="9" t="s">
        <v>2</v>
      </c>
      <c r="F7" s="9" t="s">
        <v>39</v>
      </c>
      <c r="G7" s="9" t="s">
        <v>5</v>
      </c>
      <c r="H7" s="9" t="s">
        <v>3</v>
      </c>
      <c r="I7" s="9" t="s">
        <v>4</v>
      </c>
    </row>
    <row r="8" spans="1:9" x14ac:dyDescent="0.2" ht="16.0" customHeight="true">
      <c r="A8" s="7" t="n">
        <v>5.0780929E7</v>
      </c>
      <c r="B8" s="8" t="s">
        <v>51</v>
      </c>
      <c r="C8" s="8" t="n">
        <f>IF(false,"120921202", "120921202")</f>
      </c>
      <c r="D8" s="8" t="s">
        <v>52</v>
      </c>
      <c r="E8" s="8" t="n">
        <v>1.0</v>
      </c>
      <c r="F8" s="8" t="n">
        <v>1799.0</v>
      </c>
      <c r="G8" s="8" t="s">
        <v>53</v>
      </c>
      <c r="H8" s="8" t="s">
        <v>54</v>
      </c>
      <c r="I8" s="8" t="s">
        <v>55</v>
      </c>
    </row>
    <row r="9" ht="16.0" customHeight="true">
      <c r="A9" t="n" s="7">
        <v>5.0763709E7</v>
      </c>
      <c r="B9" t="s" s="8">
        <v>51</v>
      </c>
      <c r="C9" t="n" s="8">
        <f>IF(false,"120921439", "120921439")</f>
      </c>
      <c r="D9" t="s" s="8">
        <v>56</v>
      </c>
      <c r="E9" t="n" s="8">
        <v>1.0</v>
      </c>
      <c r="F9" t="n" s="8">
        <v>599.0</v>
      </c>
      <c r="G9" t="s" s="8">
        <v>53</v>
      </c>
      <c r="H9" t="s" s="8">
        <v>54</v>
      </c>
      <c r="I9" t="s" s="8">
        <v>57</v>
      </c>
    </row>
    <row r="10" spans="1:9" x14ac:dyDescent="0.2" ht="16.0" customHeight="true">
      <c r="A10" s="7" t="n">
        <v>5.0751637E7</v>
      </c>
      <c r="B10" s="8" t="s">
        <v>51</v>
      </c>
      <c r="C10" s="8" t="n">
        <f>IF(false,"120921900", "120921900")</f>
      </c>
      <c r="D10" s="8" t="s">
        <v>58</v>
      </c>
      <c r="E10" s="8" t="n">
        <v>1.0</v>
      </c>
      <c r="F10" s="8" t="n">
        <v>1090.0</v>
      </c>
      <c r="G10" s="8" t="s">
        <v>53</v>
      </c>
      <c r="H10" t="s" s="8">
        <v>54</v>
      </c>
      <c r="I10" t="s" s="8">
        <v>59</v>
      </c>
    </row>
    <row r="11" ht="16.0" customHeight="true">
      <c r="A11" t="n" s="7">
        <v>5.0735778E7</v>
      </c>
      <c r="B11" t="s" s="8">
        <v>51</v>
      </c>
      <c r="C11" t="n" s="8">
        <f>IF(false,"120923118", "120923118")</f>
      </c>
      <c r="D11" t="s" s="8">
        <v>60</v>
      </c>
      <c r="E11" t="n" s="8">
        <v>3.0</v>
      </c>
      <c r="F11" t="n" s="8">
        <v>4077.0</v>
      </c>
      <c r="G11" t="s" s="8">
        <v>53</v>
      </c>
      <c r="H11" t="s" s="8">
        <v>54</v>
      </c>
      <c r="I11" t="s" s="8">
        <v>61</v>
      </c>
    </row>
    <row r="12" spans="1:9" x14ac:dyDescent="0.2" ht="16.0" customHeight="true">
      <c r="A12" s="7" t="n">
        <v>5.0816972E7</v>
      </c>
      <c r="B12" t="s" s="8">
        <v>62</v>
      </c>
      <c r="C12" t="n" s="8">
        <f>IF(false,"120922903", "120922903")</f>
      </c>
      <c r="D12" t="s" s="8">
        <v>63</v>
      </c>
      <c r="E12" t="n" s="8">
        <v>1.0</v>
      </c>
      <c r="F12" t="n" s="8">
        <v>347.0</v>
      </c>
      <c r="G12" t="s" s="8">
        <v>53</v>
      </c>
      <c r="H12" t="s" s="8">
        <v>54</v>
      </c>
      <c r="I12" t="s" s="8">
        <v>64</v>
      </c>
    </row>
    <row r="13" spans="1:9" s="8" customFormat="1" ht="16.0" x14ac:dyDescent="0.2" customHeight="true">
      <c r="A13" s="7" t="n">
        <v>5.0726687E7</v>
      </c>
      <c r="B13" s="8" t="s">
        <v>51</v>
      </c>
      <c r="C13" s="8" t="n">
        <f>IF(false,"120921815", "120921815")</f>
      </c>
      <c r="D13" s="8" t="s">
        <v>65</v>
      </c>
      <c r="E13" s="8" t="n">
        <v>1.0</v>
      </c>
      <c r="F13" s="8" t="n">
        <v>549.0</v>
      </c>
      <c r="G13" s="8" t="s">
        <v>53</v>
      </c>
      <c r="H13" s="8" t="s">
        <v>54</v>
      </c>
      <c r="I13" s="8" t="s">
        <v>66</v>
      </c>
    </row>
    <row r="14" spans="1:9" x14ac:dyDescent="0.2" ht="16.0" customHeight="true">
      <c r="A14" s="7" t="n">
        <v>5.0916518E7</v>
      </c>
      <c r="B14" s="8" t="s">
        <v>62</v>
      </c>
      <c r="C14" s="8" t="n">
        <f>IF(false,"120922941", "120922941")</f>
      </c>
      <c r="D14" s="8" t="s">
        <v>67</v>
      </c>
      <c r="E14" s="8" t="n">
        <v>1.0</v>
      </c>
      <c r="F14" s="8" t="n">
        <v>1566.0</v>
      </c>
      <c r="G14" s="8" t="s">
        <v>53</v>
      </c>
      <c r="H14" s="8" t="s">
        <v>54</v>
      </c>
      <c r="I14" s="8" t="s">
        <v>68</v>
      </c>
    </row>
    <row r="15" ht="16.0" customHeight="true">
      <c r="A15" t="n" s="7">
        <v>5.0865044E7</v>
      </c>
      <c r="B15" t="s" s="8">
        <v>62</v>
      </c>
      <c r="C15" t="n" s="8">
        <f>IF(false,"120921370", "120921370")</f>
      </c>
      <c r="D15" t="s" s="8">
        <v>69</v>
      </c>
      <c r="E15" t="n" s="8">
        <v>1.0</v>
      </c>
      <c r="F15" t="n" s="8">
        <v>1180.0</v>
      </c>
      <c r="G15" t="s" s="8">
        <v>53</v>
      </c>
      <c r="H15" t="s" s="8">
        <v>54</v>
      </c>
      <c r="I15" t="s" s="8">
        <v>70</v>
      </c>
    </row>
    <row r="16" spans="1:9" s="1" customFormat="1" x14ac:dyDescent="0.2" ht="16.0" customHeight="true">
      <c r="A16" s="7" t="n">
        <v>5.0039154E7</v>
      </c>
      <c r="B16" t="s" s="8">
        <v>71</v>
      </c>
      <c r="C16" t="n" s="8">
        <f>IF(false,"120922765", "120922765")</f>
      </c>
      <c r="D16" t="s" s="8">
        <v>72</v>
      </c>
      <c r="E16" t="n" s="8">
        <v>1.0</v>
      </c>
      <c r="F16" s="8" t="n">
        <v>1435.0</v>
      </c>
      <c r="G16" s="8" t="s">
        <v>53</v>
      </c>
      <c r="H16" s="8" t="s">
        <v>54</v>
      </c>
      <c r="I16" s="8" t="s">
        <v>73</v>
      </c>
    </row>
    <row r="17" spans="1:9" x14ac:dyDescent="0.2" ht="16.0" customHeight="true">
      <c r="A17" s="7" t="n">
        <v>4.9726969E7</v>
      </c>
      <c r="B17" s="8" t="s">
        <v>74</v>
      </c>
      <c r="C17" s="8" t="n">
        <f>IF(false,"003-318", "003-318")</f>
      </c>
      <c r="D17" s="8" t="s">
        <v>75</v>
      </c>
      <c r="E17" s="8" t="n">
        <v>3.0</v>
      </c>
      <c r="F17" s="8" t="n">
        <v>3795.0</v>
      </c>
      <c r="G17" s="8" t="s">
        <v>53</v>
      </c>
      <c r="H17" s="8" t="s">
        <v>54</v>
      </c>
      <c r="I17" s="8" t="s">
        <v>76</v>
      </c>
    </row>
    <row r="18" spans="1:9" x14ac:dyDescent="0.2" ht="16.0" customHeight="true">
      <c r="A18" s="7" t="n">
        <v>4.9029099E7</v>
      </c>
      <c r="B18" t="s" s="8">
        <v>77</v>
      </c>
      <c r="C18" t="n" s="8">
        <f>IF(false,"005-1519", "005-1519")</f>
      </c>
      <c r="D18" t="s" s="8">
        <v>78</v>
      </c>
      <c r="E18" t="n" s="8">
        <v>1.0</v>
      </c>
      <c r="F18" t="n" s="8">
        <v>1199.0</v>
      </c>
      <c r="G18" t="s" s="8">
        <v>53</v>
      </c>
      <c r="H18" t="s" s="8">
        <v>54</v>
      </c>
      <c r="I18" t="s" s="8">
        <v>79</v>
      </c>
    </row>
    <row r="19" spans="1:9" ht="16.0" x14ac:dyDescent="0.2" customHeight="true">
      <c r="A19" s="7" t="n">
        <v>5.0917493E7</v>
      </c>
      <c r="B19" s="8" t="s">
        <v>62</v>
      </c>
      <c r="C19" s="8" t="n">
        <f>IF(false,"120921202", "120921202")</f>
      </c>
      <c r="D19" s="8" t="s">
        <v>52</v>
      </c>
      <c r="E19" s="8" t="n">
        <v>1.0</v>
      </c>
      <c r="F19" s="8" t="n">
        <v>1799.0</v>
      </c>
      <c r="G19" s="8" t="s">
        <v>53</v>
      </c>
      <c r="H19" s="8" t="s">
        <v>54</v>
      </c>
      <c r="I19" s="8" t="s">
        <v>80</v>
      </c>
    </row>
    <row r="20" spans="1:9" x14ac:dyDescent="0.2" ht="16.0" customHeight="true">
      <c r="A20" s="7" t="n">
        <v>5.0863643E7</v>
      </c>
      <c r="B20" s="8" t="s">
        <v>62</v>
      </c>
      <c r="C20" s="8" t="n">
        <f>IF(false,"005-1181", "005-1181")</f>
      </c>
      <c r="D20" s="8" t="s">
        <v>81</v>
      </c>
      <c r="E20" s="8" t="n">
        <v>1.0</v>
      </c>
      <c r="F20" s="8" t="n">
        <v>799.0</v>
      </c>
      <c r="G20" s="8" t="s">
        <v>53</v>
      </c>
      <c r="H20" s="8" t="s">
        <v>54</v>
      </c>
      <c r="I20" s="8" t="s">
        <v>82</v>
      </c>
    </row>
    <row r="21" ht="16.0" customHeight="true">
      <c r="A21" t="n" s="7">
        <v>4.9733142E7</v>
      </c>
      <c r="B21" t="s" s="8">
        <v>74</v>
      </c>
      <c r="C21" t="n" s="8">
        <f>IF(false,"120922954", "120922954")</f>
      </c>
      <c r="D21" t="s" s="8">
        <v>83</v>
      </c>
      <c r="E21" t="n" s="8">
        <v>1.0</v>
      </c>
      <c r="F21" t="n" s="8">
        <v>1039.0</v>
      </c>
      <c r="G21" t="s" s="8">
        <v>53</v>
      </c>
      <c r="H21" t="s" s="8">
        <v>54</v>
      </c>
      <c r="I21" t="s" s="8">
        <v>84</v>
      </c>
    </row>
    <row r="22" spans="1:9" s="1" customFormat="1" x14ac:dyDescent="0.2" ht="16.0" customHeight="true">
      <c r="A22" s="7" t="n">
        <v>5.0873009E7</v>
      </c>
      <c r="B22" t="s" s="8">
        <v>62</v>
      </c>
      <c r="C22" t="n" s="8">
        <f>IF(false,"120922862", "120922862")</f>
      </c>
      <c r="D22" t="s" s="8">
        <v>85</v>
      </c>
      <c r="E22" t="n" s="8">
        <v>1.0</v>
      </c>
      <c r="F22" s="8" t="n">
        <v>365.0</v>
      </c>
      <c r="G22" s="8" t="s">
        <v>53</v>
      </c>
      <c r="H22" s="8" t="s">
        <v>54</v>
      </c>
      <c r="I22" s="8" t="s">
        <v>86</v>
      </c>
    </row>
    <row r="23" spans="1:9" x14ac:dyDescent="0.2" ht="16.0" customHeight="true">
      <c r="A23" s="7" t="n">
        <v>5.0734169E7</v>
      </c>
      <c r="B23" s="8" t="s">
        <v>51</v>
      </c>
      <c r="C23" s="8" t="n">
        <f>IF(false,"01-003810", "01-003810")</f>
      </c>
      <c r="D23" s="8" t="s">
        <v>87</v>
      </c>
      <c r="E23" s="8" t="n">
        <v>2.0</v>
      </c>
      <c r="F23" s="8" t="n">
        <v>132.0</v>
      </c>
      <c r="G23" s="8" t="s">
        <v>53</v>
      </c>
      <c r="H23" s="8" t="s">
        <v>54</v>
      </c>
      <c r="I23" s="8" t="s">
        <v>88</v>
      </c>
    </row>
    <row r="24" ht="16.0" customHeight="true">
      <c r="A24" t="n" s="7">
        <v>4.9279559E7</v>
      </c>
      <c r="B24" t="s" s="8">
        <v>89</v>
      </c>
      <c r="C24" t="n" s="8">
        <f>IF(false,"120922871", "120922871")</f>
      </c>
      <c r="D24" t="s" s="8">
        <v>90</v>
      </c>
      <c r="E24" t="n" s="8">
        <v>1.0</v>
      </c>
      <c r="F24" t="n" s="8">
        <v>4438.0</v>
      </c>
      <c r="G24" t="s" s="8">
        <v>53</v>
      </c>
      <c r="H24" t="s" s="8">
        <v>54</v>
      </c>
      <c r="I24" t="s" s="8">
        <v>91</v>
      </c>
    </row>
    <row r="25" spans="1:9" s="1" customFormat="1" x14ac:dyDescent="0.2" ht="16.0" customHeight="true">
      <c r="A25" t="n" s="7">
        <v>5.0708615E7</v>
      </c>
      <c r="B25" t="s" s="8">
        <v>51</v>
      </c>
      <c r="C25" t="n" s="8">
        <f>IF(false,"003-318", "003-318")</f>
      </c>
      <c r="D25" t="s" s="8">
        <v>75</v>
      </c>
      <c r="E25" t="n" s="8">
        <v>2.0</v>
      </c>
      <c r="F25" t="n" s="8">
        <v>2978.0</v>
      </c>
      <c r="G25" t="s" s="8">
        <v>53</v>
      </c>
      <c r="H25" t="s" s="8">
        <v>54</v>
      </c>
      <c r="I25" t="s" s="8">
        <v>92</v>
      </c>
    </row>
    <row r="26" ht="16.0" customHeight="true">
      <c r="A26" t="n" s="7">
        <v>5.0705483E7</v>
      </c>
      <c r="B26" t="s" s="8">
        <v>51</v>
      </c>
      <c r="C26" t="n" s="8">
        <f>IF(false,"120921370", "120921370")</f>
      </c>
      <c r="D26" t="s" s="8">
        <v>69</v>
      </c>
      <c r="E26" t="n" s="8">
        <v>1.0</v>
      </c>
      <c r="F26" t="n" s="8">
        <v>1578.0</v>
      </c>
      <c r="G26" t="s" s="8">
        <v>53</v>
      </c>
      <c r="H26" t="s" s="8">
        <v>54</v>
      </c>
      <c r="I26" t="s" s="8">
        <v>93</v>
      </c>
    </row>
    <row r="27" ht="16.0" customHeight="true">
      <c r="A27" t="n" s="7">
        <v>5.0705207E7</v>
      </c>
      <c r="B27" t="s" s="8">
        <v>51</v>
      </c>
      <c r="C27" t="n" s="8">
        <f>IF(false,"120921202", "120921202")</f>
      </c>
      <c r="D27" t="s" s="8">
        <v>52</v>
      </c>
      <c r="E27" t="n" s="8">
        <v>1.0</v>
      </c>
      <c r="F27" t="n" s="8">
        <v>1799.0</v>
      </c>
      <c r="G27" t="s" s="8">
        <v>53</v>
      </c>
      <c r="H27" t="s" s="8">
        <v>54</v>
      </c>
      <c r="I27" t="s" s="8">
        <v>94</v>
      </c>
    </row>
    <row r="28" ht="16.0" customHeight="true">
      <c r="A28" t="n" s="7">
        <v>5.0700784E7</v>
      </c>
      <c r="B28" t="s" s="8">
        <v>51</v>
      </c>
      <c r="C28" t="n" s="8">
        <f>IF(false,"120921900", "120921900")</f>
      </c>
      <c r="D28" t="s" s="8">
        <v>58</v>
      </c>
      <c r="E28" t="n" s="8">
        <v>1.0</v>
      </c>
      <c r="F28" t="n" s="8">
        <v>1031.0</v>
      </c>
      <c r="G28" t="s" s="8">
        <v>53</v>
      </c>
      <c r="H28" t="s" s="8">
        <v>54</v>
      </c>
      <c r="I28" t="s" s="8">
        <v>95</v>
      </c>
    </row>
    <row r="29" spans="1:9" s="1" customFormat="1" x14ac:dyDescent="0.2" ht="16.0" customHeight="true">
      <c r="A29" t="n" s="7">
        <v>5.0697391E7</v>
      </c>
      <c r="B29" t="s" s="8">
        <v>51</v>
      </c>
      <c r="C29" t="n" s="8">
        <f>IF(false,"120921897", "120921897")</f>
      </c>
      <c r="D29" t="s" s="8">
        <v>96</v>
      </c>
      <c r="E29" t="n" s="8">
        <v>1.0</v>
      </c>
      <c r="F29" t="n" s="8">
        <v>1080.0</v>
      </c>
      <c r="G29" s="8" t="s">
        <v>53</v>
      </c>
      <c r="H29" t="s" s="8">
        <v>54</v>
      </c>
      <c r="I29" s="8" t="s">
        <v>97</v>
      </c>
    </row>
    <row r="30" ht="16.0" customHeight="true">
      <c r="A30" t="n" s="7">
        <v>4.9917878E7</v>
      </c>
      <c r="B30" t="s" s="8">
        <v>98</v>
      </c>
      <c r="C30" t="n" s="8">
        <f>IF(false,"120921853", "120921853")</f>
      </c>
      <c r="D30" t="s" s="8">
        <v>99</v>
      </c>
      <c r="E30" t="n" s="8">
        <v>5.0</v>
      </c>
      <c r="F30" t="n" s="8">
        <v>3775.0</v>
      </c>
      <c r="G30" t="s" s="8">
        <v>53</v>
      </c>
      <c r="H30" t="s" s="8">
        <v>54</v>
      </c>
      <c r="I30" t="s" s="8">
        <v>100</v>
      </c>
    </row>
    <row r="31" ht="16.0" customHeight="true">
      <c r="A31" t="n" s="7">
        <v>5.053302E7</v>
      </c>
      <c r="B31" t="s" s="8">
        <v>101</v>
      </c>
      <c r="C31" t="n" s="8">
        <f>IF(false,"120923124", "120923124")</f>
      </c>
      <c r="D31" t="s" s="8">
        <v>102</v>
      </c>
      <c r="E31" t="n" s="8">
        <v>1.0</v>
      </c>
      <c r="F31" t="n" s="8">
        <v>4673.0</v>
      </c>
      <c r="G31" t="s" s="8">
        <v>53</v>
      </c>
      <c r="H31" t="s" s="8">
        <v>54</v>
      </c>
      <c r="I31" t="s" s="8">
        <v>103</v>
      </c>
    </row>
    <row r="32" ht="16.0" customHeight="true">
      <c r="A32" t="n" s="7">
        <v>5.0679509E7</v>
      </c>
      <c r="B32" t="s" s="8">
        <v>104</v>
      </c>
      <c r="C32" t="n" s="8">
        <f>IF(false,"01-003884", "01-003884")</f>
      </c>
      <c r="D32" t="s" s="8">
        <v>105</v>
      </c>
      <c r="E32" t="n" s="8">
        <v>1.0</v>
      </c>
      <c r="F32" t="n" s="8">
        <v>741.0</v>
      </c>
      <c r="G32" t="s" s="8">
        <v>53</v>
      </c>
      <c r="H32" t="s" s="8">
        <v>54</v>
      </c>
      <c r="I32" t="s" s="8">
        <v>106</v>
      </c>
    </row>
    <row r="33" ht="16.0" customHeight="true">
      <c r="A33" t="n" s="7">
        <v>4.9883336E7</v>
      </c>
      <c r="B33" t="s" s="8">
        <v>98</v>
      </c>
      <c r="C33" t="n" s="8">
        <f>IF(false,"120921853", "120921853")</f>
      </c>
      <c r="D33" t="s" s="8">
        <v>99</v>
      </c>
      <c r="E33" t="n" s="8">
        <v>1.0</v>
      </c>
      <c r="F33" t="n" s="8">
        <v>889.0</v>
      </c>
      <c r="G33" t="s" s="8">
        <v>53</v>
      </c>
      <c r="H33" t="s" s="8">
        <v>54</v>
      </c>
      <c r="I33" t="s" s="8">
        <v>107</v>
      </c>
    </row>
    <row r="34" ht="16.0" customHeight="true">
      <c r="A34" t="n" s="7">
        <v>4.8892446E7</v>
      </c>
      <c r="B34" t="s" s="8">
        <v>108</v>
      </c>
      <c r="C34" t="n" s="8">
        <f>IF(false,"01-003884", "01-003884")</f>
      </c>
      <c r="D34" t="s" s="8">
        <v>105</v>
      </c>
      <c r="E34" t="n" s="8">
        <v>5.0</v>
      </c>
      <c r="F34" t="n" s="8">
        <v>3820.0</v>
      </c>
      <c r="G34" t="s" s="8">
        <v>53</v>
      </c>
      <c r="H34" t="s" s="8">
        <v>54</v>
      </c>
      <c r="I34" t="s" s="8">
        <v>109</v>
      </c>
    </row>
    <row r="35" ht="16.0" customHeight="true">
      <c r="A35" t="n" s="7">
        <v>5.063876E7</v>
      </c>
      <c r="B35" t="s" s="8">
        <v>104</v>
      </c>
      <c r="C35" t="n" s="8">
        <f>IF(false,"002-931", "002-931")</f>
      </c>
      <c r="D35" t="s" s="8">
        <v>110</v>
      </c>
      <c r="E35" t="n" s="8">
        <v>1.0</v>
      </c>
      <c r="F35" t="n" s="8">
        <v>84.0</v>
      </c>
      <c r="G35" t="s" s="8">
        <v>53</v>
      </c>
      <c r="H35" t="s" s="8">
        <v>54</v>
      </c>
      <c r="I35" t="s" s="8">
        <v>111</v>
      </c>
    </row>
    <row r="36" ht="16.0" customHeight="true">
      <c r="A36" t="n" s="7">
        <v>4.6686271E7</v>
      </c>
      <c r="B36" t="s" s="8">
        <v>112</v>
      </c>
      <c r="C36" t="n" s="8">
        <f>IF(false,"120922864", "120922864")</f>
      </c>
      <c r="D36" t="s" s="8">
        <v>113</v>
      </c>
      <c r="E36" t="n" s="8">
        <v>1.0</v>
      </c>
      <c r="F36" t="n" s="8">
        <v>635.0</v>
      </c>
      <c r="G36" t="s" s="8">
        <v>53</v>
      </c>
      <c r="H36" t="s" s="8">
        <v>54</v>
      </c>
      <c r="I36" t="s" s="8">
        <v>114</v>
      </c>
    </row>
    <row r="37" ht="16.0" customHeight="true">
      <c r="A37" t="n" s="7">
        <v>4.7138279E7</v>
      </c>
      <c r="B37" t="s" s="8">
        <v>115</v>
      </c>
      <c r="C37" t="n" s="8">
        <f>IF(false,"120921947", "120921947")</f>
      </c>
      <c r="D37" t="s" s="8">
        <v>116</v>
      </c>
      <c r="E37" t="n" s="8">
        <v>1.0</v>
      </c>
      <c r="F37" t="n" s="8">
        <v>599.0</v>
      </c>
      <c r="G37" t="s" s="8">
        <v>53</v>
      </c>
      <c r="H37" t="s" s="8">
        <v>54</v>
      </c>
      <c r="I37" t="s" s="8">
        <v>117</v>
      </c>
    </row>
    <row r="38" ht="16.0" customHeight="true">
      <c r="A38" t="n" s="7">
        <v>5.0620558E7</v>
      </c>
      <c r="B38" t="s" s="8">
        <v>104</v>
      </c>
      <c r="C38" t="n" s="8">
        <f>IF(false,"1003299", "1003299")</f>
      </c>
      <c r="D38" t="s" s="8">
        <v>118</v>
      </c>
      <c r="E38" t="n" s="8">
        <v>1.0</v>
      </c>
      <c r="F38" t="n" s="8">
        <v>399.0</v>
      </c>
      <c r="G38" t="s" s="8">
        <v>53</v>
      </c>
      <c r="H38" t="s" s="8">
        <v>54</v>
      </c>
      <c r="I38" t="s" s="8">
        <v>119</v>
      </c>
    </row>
    <row r="39" ht="16.0" customHeight="true">
      <c r="A39" t="n" s="7">
        <v>5.0612429E7</v>
      </c>
      <c r="B39" t="s" s="8">
        <v>104</v>
      </c>
      <c r="C39" t="n" s="8">
        <f>IF(false,"005-1255", "005-1255")</f>
      </c>
      <c r="D39" t="s" s="8">
        <v>120</v>
      </c>
      <c r="E39" t="n" s="8">
        <v>1.0</v>
      </c>
      <c r="F39" t="n" s="8">
        <v>1.0</v>
      </c>
      <c r="G39" t="s" s="8">
        <v>53</v>
      </c>
      <c r="H39" t="s" s="8">
        <v>54</v>
      </c>
      <c r="I39" t="s" s="8">
        <v>121</v>
      </c>
    </row>
    <row r="40" ht="16.0" customHeight="true">
      <c r="A40" t="n" s="7">
        <v>5.0748095E7</v>
      </c>
      <c r="B40" t="s" s="8">
        <v>51</v>
      </c>
      <c r="C40" t="n" s="8">
        <f>IF(false,"120921900", "120921900")</f>
      </c>
      <c r="D40" t="s" s="8">
        <v>58</v>
      </c>
      <c r="E40" t="n" s="8">
        <v>2.0</v>
      </c>
      <c r="F40" t="n" s="8">
        <v>2180.0</v>
      </c>
      <c r="G40" t="s" s="8">
        <v>53</v>
      </c>
      <c r="H40" t="s" s="8">
        <v>54</v>
      </c>
      <c r="I40" t="s" s="8">
        <v>122</v>
      </c>
    </row>
    <row r="41" ht="16.0" customHeight="true">
      <c r="A41" t="n" s="7">
        <v>5.0597546E7</v>
      </c>
      <c r="B41" t="s" s="8">
        <v>104</v>
      </c>
      <c r="C41" t="n" s="8">
        <f>IF(false,"120921900", "120921900")</f>
      </c>
      <c r="D41" t="s" s="8">
        <v>58</v>
      </c>
      <c r="E41" t="n" s="8">
        <v>1.0</v>
      </c>
      <c r="F41" t="n" s="8">
        <v>990.0</v>
      </c>
      <c r="G41" t="s" s="8">
        <v>53</v>
      </c>
      <c r="H41" t="s" s="8">
        <v>54</v>
      </c>
      <c r="I41" t="s" s="8">
        <v>123</v>
      </c>
    </row>
    <row r="42" ht="16.0" customHeight="true">
      <c r="A42" t="n" s="7">
        <v>5.059627E7</v>
      </c>
      <c r="B42" t="s" s="8">
        <v>104</v>
      </c>
      <c r="C42" t="n" s="8">
        <f>IF(false,"120922641", "120922641")</f>
      </c>
      <c r="D42" t="s" s="8">
        <v>124</v>
      </c>
      <c r="E42" t="n" s="8">
        <v>1.0</v>
      </c>
      <c r="F42" t="n" s="8">
        <v>295.0</v>
      </c>
      <c r="G42" t="s" s="8">
        <v>53</v>
      </c>
      <c r="H42" t="s" s="8">
        <v>54</v>
      </c>
      <c r="I42" t="s" s="8">
        <v>125</v>
      </c>
    </row>
    <row r="43" ht="16.0" customHeight="true">
      <c r="A43" t="n" s="7">
        <v>5.0588413E7</v>
      </c>
      <c r="B43" t="s" s="8">
        <v>104</v>
      </c>
      <c r="C43" t="n" s="8">
        <f>IF(false,"005-1255", "005-1255")</f>
      </c>
      <c r="D43" t="s" s="8">
        <v>120</v>
      </c>
      <c r="E43" t="n" s="8">
        <v>2.0</v>
      </c>
      <c r="F43" t="n" s="8">
        <v>1312.0</v>
      </c>
      <c r="G43" t="s" s="8">
        <v>53</v>
      </c>
      <c r="H43" t="s" s="8">
        <v>54</v>
      </c>
      <c r="I43" t="s" s="8">
        <v>126</v>
      </c>
    </row>
    <row r="44" ht="16.0" customHeight="true">
      <c r="A44" t="n" s="7">
        <v>5.0530598E7</v>
      </c>
      <c r="B44" t="s" s="8">
        <v>101</v>
      </c>
      <c r="C44" t="n" s="8">
        <f>IF(false,"120922983", "120922983")</f>
      </c>
      <c r="D44" t="s" s="8">
        <v>127</v>
      </c>
      <c r="E44" t="n" s="8">
        <v>1.0</v>
      </c>
      <c r="F44" t="n" s="8">
        <v>2399.0</v>
      </c>
      <c r="G44" t="s" s="8">
        <v>53</v>
      </c>
      <c r="H44" t="s" s="8">
        <v>54</v>
      </c>
      <c r="I44" t="s" s="8">
        <v>128</v>
      </c>
    </row>
    <row r="45" ht="16.0" customHeight="true">
      <c r="A45" t="n" s="7">
        <v>5.0568646E7</v>
      </c>
      <c r="B45" t="s" s="8">
        <v>104</v>
      </c>
      <c r="C45" t="n" s="8">
        <f>IF(false,"120922947", "120922947")</f>
      </c>
      <c r="D45" t="s" s="8">
        <v>129</v>
      </c>
      <c r="E45" t="n" s="8">
        <v>1.0</v>
      </c>
      <c r="F45" t="n" s="8">
        <v>1171.0</v>
      </c>
      <c r="G45" t="s" s="8">
        <v>53</v>
      </c>
      <c r="H45" t="s" s="8">
        <v>54</v>
      </c>
      <c r="I45" t="s" s="8">
        <v>130</v>
      </c>
    </row>
    <row r="46" ht="16.0" customHeight="true">
      <c r="A46" t="n" s="7">
        <v>5.0011789E7</v>
      </c>
      <c r="B46" t="s" s="8">
        <v>98</v>
      </c>
      <c r="C46" t="n" s="8">
        <f>IF(false,"120922756", "120922756")</f>
      </c>
      <c r="D46" t="s" s="8">
        <v>131</v>
      </c>
      <c r="E46" t="n" s="8">
        <v>2.0</v>
      </c>
      <c r="F46" t="n" s="8">
        <v>5094.0</v>
      </c>
      <c r="G46" t="s" s="8">
        <v>53</v>
      </c>
      <c r="H46" t="s" s="8">
        <v>54</v>
      </c>
      <c r="I46" t="s" s="8">
        <v>132</v>
      </c>
    </row>
    <row r="47" ht="16.0" customHeight="true">
      <c r="A47" t="n" s="7">
        <v>5.0011789E7</v>
      </c>
      <c r="B47" t="s" s="8">
        <v>98</v>
      </c>
      <c r="C47" t="n" s="8">
        <f>IF(false,"120921853", "120921853")</f>
      </c>
      <c r="D47" t="s" s="8">
        <v>99</v>
      </c>
      <c r="E47" t="n" s="8">
        <v>2.0</v>
      </c>
      <c r="F47" t="n" s="8">
        <v>1512.0</v>
      </c>
      <c r="G47" t="s" s="8">
        <v>53</v>
      </c>
      <c r="H47" t="s" s="8">
        <v>54</v>
      </c>
      <c r="I47" t="s" s="8">
        <v>132</v>
      </c>
    </row>
    <row r="48" ht="16.0" customHeight="true">
      <c r="A48" t="n" s="7">
        <v>5.0205653E7</v>
      </c>
      <c r="B48" t="s" s="8">
        <v>133</v>
      </c>
      <c r="C48" t="n" s="8">
        <f>IF(false,"120922353", "120922353")</f>
      </c>
      <c r="D48" t="s" s="8">
        <v>134</v>
      </c>
      <c r="E48" t="n" s="8">
        <v>2.0</v>
      </c>
      <c r="F48" t="n" s="8">
        <v>1376.0</v>
      </c>
      <c r="G48" t="s" s="8">
        <v>53</v>
      </c>
      <c r="H48" t="s" s="8">
        <v>54</v>
      </c>
      <c r="I48" t="s" s="8">
        <v>135</v>
      </c>
    </row>
    <row r="49" ht="16.0" customHeight="true">
      <c r="A49" t="n" s="7">
        <v>5.0534908E7</v>
      </c>
      <c r="B49" t="s" s="8">
        <v>101</v>
      </c>
      <c r="C49" t="n" s="8">
        <f>IF(false,"005-1416", "005-1416")</f>
      </c>
      <c r="D49" t="s" s="8">
        <v>136</v>
      </c>
      <c r="E49" t="n" s="8">
        <v>1.0</v>
      </c>
      <c r="F49" t="n" s="8">
        <v>1.0</v>
      </c>
      <c r="G49" t="s" s="8">
        <v>53</v>
      </c>
      <c r="H49" t="s" s="8">
        <v>54</v>
      </c>
      <c r="I49" t="s" s="8">
        <v>137</v>
      </c>
    </row>
    <row r="50" ht="16.0" customHeight="true">
      <c r="A50" t="n" s="7">
        <v>4.9961189E7</v>
      </c>
      <c r="B50" t="s" s="8">
        <v>98</v>
      </c>
      <c r="C50" t="n" s="8">
        <f>IF(false,"120922353", "120922353")</f>
      </c>
      <c r="D50" t="s" s="8">
        <v>134</v>
      </c>
      <c r="E50" t="n" s="8">
        <v>4.0</v>
      </c>
      <c r="F50" t="n" s="8">
        <v>2784.0</v>
      </c>
      <c r="G50" t="s" s="8">
        <v>53</v>
      </c>
      <c r="H50" t="s" s="8">
        <v>54</v>
      </c>
      <c r="I50" t="s" s="8">
        <v>138</v>
      </c>
    </row>
    <row r="51" ht="16.0" customHeight="true">
      <c r="A51" t="n" s="7">
        <v>4.9852017E7</v>
      </c>
      <c r="B51" t="s" s="8">
        <v>74</v>
      </c>
      <c r="C51" t="n" s="8">
        <f>IF(false,"120906023", "120906023")</f>
      </c>
      <c r="D51" t="s" s="8">
        <v>139</v>
      </c>
      <c r="E51" t="n" s="8">
        <v>4.0</v>
      </c>
      <c r="F51" t="n" s="8">
        <v>3440.0</v>
      </c>
      <c r="G51" t="s" s="8">
        <v>53</v>
      </c>
      <c r="H51" t="s" s="8">
        <v>54</v>
      </c>
      <c r="I51" t="s" s="8">
        <v>140</v>
      </c>
    </row>
    <row r="52" ht="16.0" customHeight="true">
      <c r="A52" t="n" s="7">
        <v>5.0518259E7</v>
      </c>
      <c r="B52" t="s" s="8">
        <v>101</v>
      </c>
      <c r="C52" t="n" s="8">
        <f>IF(false,"120921370", "120921370")</f>
      </c>
      <c r="D52" t="s" s="8">
        <v>69</v>
      </c>
      <c r="E52" t="n" s="8">
        <v>1.0</v>
      </c>
      <c r="F52" t="n" s="8">
        <v>1466.0</v>
      </c>
      <c r="G52" t="s" s="8">
        <v>53</v>
      </c>
      <c r="H52" t="s" s="8">
        <v>54</v>
      </c>
      <c r="I52" t="s" s="8">
        <v>141</v>
      </c>
    </row>
    <row r="53" ht="16.0" customHeight="true">
      <c r="A53" t="n" s="7">
        <v>5.0781798E7</v>
      </c>
      <c r="B53" t="s" s="8">
        <v>51</v>
      </c>
      <c r="C53" t="n" s="8">
        <f>IF(false,"120921744", "120921744")</f>
      </c>
      <c r="D53" t="s" s="8">
        <v>142</v>
      </c>
      <c r="E53" t="n" s="8">
        <v>2.0</v>
      </c>
      <c r="F53" t="n" s="8">
        <v>1978.0</v>
      </c>
      <c r="G53" t="s" s="8">
        <v>53</v>
      </c>
      <c r="H53" t="s" s="8">
        <v>54</v>
      </c>
      <c r="I53" t="s" s="8">
        <v>143</v>
      </c>
    </row>
    <row r="54" ht="16.0" customHeight="true">
      <c r="A54" t="n" s="7">
        <v>5.0495626E7</v>
      </c>
      <c r="B54" t="s" s="8">
        <v>101</v>
      </c>
      <c r="C54" t="n" s="8">
        <f>IF(false,"005-1517", "005-1517")</f>
      </c>
      <c r="D54" t="s" s="8">
        <v>144</v>
      </c>
      <c r="E54" t="n" s="8">
        <v>2.0</v>
      </c>
      <c r="F54" t="n" s="8">
        <v>1508.0</v>
      </c>
      <c r="G54" t="s" s="8">
        <v>53</v>
      </c>
      <c r="H54" t="s" s="8">
        <v>54</v>
      </c>
      <c r="I54" t="s" s="8">
        <v>145</v>
      </c>
    </row>
    <row r="55" ht="16.0" customHeight="true">
      <c r="A55" t="n" s="7">
        <v>5.0761911E7</v>
      </c>
      <c r="B55" t="s" s="8">
        <v>51</v>
      </c>
      <c r="C55" t="n" s="8">
        <f>IF(false,"005-1512", "005-1512")</f>
      </c>
      <c r="D55" t="s" s="8">
        <v>146</v>
      </c>
      <c r="E55" t="n" s="8">
        <v>2.0</v>
      </c>
      <c r="F55" t="n" s="8">
        <v>1510.0</v>
      </c>
      <c r="G55" t="s" s="8">
        <v>53</v>
      </c>
      <c r="H55" t="s" s="8">
        <v>54</v>
      </c>
      <c r="I55" t="s" s="8">
        <v>147</v>
      </c>
    </row>
    <row r="56" ht="16.0" customHeight="true">
      <c r="A56" t="n" s="7">
        <v>5.0743098E7</v>
      </c>
      <c r="B56" t="s" s="8">
        <v>51</v>
      </c>
      <c r="C56" t="n" s="8">
        <f>IF(false,"003-318", "003-318")</f>
      </c>
      <c r="D56" t="s" s="8">
        <v>75</v>
      </c>
      <c r="E56" t="n" s="8">
        <v>1.0</v>
      </c>
      <c r="F56" t="n" s="8">
        <v>1489.0</v>
      </c>
      <c r="G56" t="s" s="8">
        <v>53</v>
      </c>
      <c r="H56" t="s" s="8">
        <v>54</v>
      </c>
      <c r="I56" t="s" s="8">
        <v>148</v>
      </c>
    </row>
    <row r="57" ht="16.0" customHeight="true">
      <c r="A57" t="n" s="7">
        <v>4.9815888E7</v>
      </c>
      <c r="B57" t="s" s="8">
        <v>74</v>
      </c>
      <c r="C57" t="n" s="8">
        <f>IF(false,"120922774", "120922774")</f>
      </c>
      <c r="D57" t="s" s="8">
        <v>149</v>
      </c>
      <c r="E57" t="n" s="8">
        <v>1.0</v>
      </c>
      <c r="F57" t="n" s="8">
        <v>1148.0</v>
      </c>
      <c r="G57" t="s" s="8">
        <v>53</v>
      </c>
      <c r="H57" t="s" s="8">
        <v>54</v>
      </c>
      <c r="I57" t="s" s="8">
        <v>150</v>
      </c>
    </row>
    <row r="58" ht="16.0" customHeight="true">
      <c r="A58" t="n" s="7">
        <v>5.0964268E7</v>
      </c>
      <c r="B58" t="s" s="8">
        <v>54</v>
      </c>
      <c r="C58" t="n" s="8">
        <f>IF(false,"120923174", "120923174")</f>
      </c>
      <c r="D58" t="s" s="8">
        <v>151</v>
      </c>
      <c r="E58" t="n" s="8">
        <v>1.0</v>
      </c>
      <c r="F58" t="n" s="8">
        <v>1193.0</v>
      </c>
      <c r="G58" t="s" s="8">
        <v>53</v>
      </c>
      <c r="H58" t="s" s="8">
        <v>54</v>
      </c>
      <c r="I58" t="s" s="8">
        <v>152</v>
      </c>
    </row>
    <row r="59" ht="16.0" customHeight="true">
      <c r="A59" t="n" s="7">
        <v>5.0546674E7</v>
      </c>
      <c r="B59" t="s" s="8">
        <v>101</v>
      </c>
      <c r="C59" t="n" s="8">
        <f>IF(false,"120921370", "120921370")</f>
      </c>
      <c r="D59" t="s" s="8">
        <v>69</v>
      </c>
      <c r="E59" t="n" s="8">
        <v>2.0</v>
      </c>
      <c r="F59" t="n" s="8">
        <v>3058.0</v>
      </c>
      <c r="G59" t="s" s="8">
        <v>53</v>
      </c>
      <c r="H59" t="s" s="8">
        <v>54</v>
      </c>
      <c r="I59" t="s" s="8">
        <v>153</v>
      </c>
    </row>
    <row r="60" ht="16.0" customHeight="true">
      <c r="A60" t="n" s="7">
        <v>5.0449833E7</v>
      </c>
      <c r="B60" t="s" s="8">
        <v>101</v>
      </c>
      <c r="C60" t="n" s="8">
        <f>IF(false,"005-1283", "005-1283")</f>
      </c>
      <c r="D60" t="s" s="8">
        <v>154</v>
      </c>
      <c r="E60" t="n" s="8">
        <v>1.0</v>
      </c>
      <c r="F60" t="n" s="8">
        <v>83.0</v>
      </c>
      <c r="G60" t="s" s="8">
        <v>53</v>
      </c>
      <c r="H60" t="s" s="8">
        <v>54</v>
      </c>
      <c r="I60" t="s" s="8">
        <v>155</v>
      </c>
    </row>
    <row r="61" ht="16.0" customHeight="true">
      <c r="A61" t="n" s="7">
        <v>5.0027932E7</v>
      </c>
      <c r="B61" t="s" s="8">
        <v>71</v>
      </c>
      <c r="C61" t="n" s="8">
        <f>IF(false,"01-004111", "01-004111")</f>
      </c>
      <c r="D61" t="s" s="8">
        <v>156</v>
      </c>
      <c r="E61" t="n" s="8">
        <v>1.0</v>
      </c>
      <c r="F61" t="n" s="8">
        <v>898.0</v>
      </c>
      <c r="G61" t="s" s="8">
        <v>53</v>
      </c>
      <c r="H61" t="s" s="8">
        <v>50</v>
      </c>
      <c r="I61" t="s" s="8">
        <v>157</v>
      </c>
    </row>
    <row r="62" ht="16.0" customHeight="true">
      <c r="A62" t="n" s="7">
        <v>5.0804385E7</v>
      </c>
      <c r="B62" t="s" s="8">
        <v>51</v>
      </c>
      <c r="C62" t="n" s="8">
        <f>IF(false,"120921370", "120921370")</f>
      </c>
      <c r="D62" t="s" s="8">
        <v>69</v>
      </c>
      <c r="E62" t="n" s="8">
        <v>1.0</v>
      </c>
      <c r="F62" t="n" s="8">
        <v>1579.0</v>
      </c>
      <c r="G62" t="s" s="8">
        <v>53</v>
      </c>
      <c r="H62" t="s" s="8">
        <v>50</v>
      </c>
      <c r="I62" t="s" s="8">
        <v>158</v>
      </c>
    </row>
    <row r="63" ht="16.0" customHeight="true">
      <c r="A63" t="n" s="7">
        <v>5.0964987E7</v>
      </c>
      <c r="B63" t="s" s="8">
        <v>54</v>
      </c>
      <c r="C63" t="n" s="8">
        <f>IF(false,"005-1559", "005-1559")</f>
      </c>
      <c r="D63" t="s" s="8">
        <v>159</v>
      </c>
      <c r="E63" t="n" s="8">
        <v>1.0</v>
      </c>
      <c r="F63" t="n" s="8">
        <v>713.0</v>
      </c>
      <c r="G63" t="s" s="8">
        <v>53</v>
      </c>
      <c r="H63" t="s" s="8">
        <v>50</v>
      </c>
      <c r="I63" t="s" s="8">
        <v>160</v>
      </c>
    </row>
    <row r="64" ht="16.0" customHeight="true">
      <c r="A64" t="n" s="7">
        <v>5.0998519E7</v>
      </c>
      <c r="B64" t="s" s="8">
        <v>54</v>
      </c>
      <c r="C64" t="n" s="8">
        <f>IF(false,"005-1181", "005-1181")</f>
      </c>
      <c r="D64" t="s" s="8">
        <v>81</v>
      </c>
      <c r="E64" t="n" s="8">
        <v>1.0</v>
      </c>
      <c r="F64" t="n" s="8">
        <v>799.0</v>
      </c>
      <c r="G64" t="s" s="8">
        <v>53</v>
      </c>
      <c r="H64" t="s" s="8">
        <v>50</v>
      </c>
      <c r="I64" t="s" s="8">
        <v>161</v>
      </c>
    </row>
    <row r="65" ht="16.0" customHeight="true">
      <c r="A65" t="n" s="7">
        <v>5.0932509E7</v>
      </c>
      <c r="B65" t="s" s="8">
        <v>62</v>
      </c>
      <c r="C65" t="n" s="8">
        <f>IF(false,"005-1080", "005-1080")</f>
      </c>
      <c r="D65" t="s" s="8">
        <v>162</v>
      </c>
      <c r="E65" t="n" s="8">
        <v>1.0</v>
      </c>
      <c r="F65" t="n" s="8">
        <v>793.0</v>
      </c>
      <c r="G65" t="s" s="8">
        <v>53</v>
      </c>
      <c r="H65" t="s" s="8">
        <v>50</v>
      </c>
      <c r="I65" t="s" s="8">
        <v>163</v>
      </c>
    </row>
    <row r="66" ht="16.0" customHeight="true">
      <c r="A66" t="n" s="7">
        <v>5.0554367E7</v>
      </c>
      <c r="B66" t="s" s="8">
        <v>101</v>
      </c>
      <c r="C66" t="n" s="8">
        <f>IF(false,"120922353", "120922353")</f>
      </c>
      <c r="D66" t="s" s="8">
        <v>134</v>
      </c>
      <c r="E66" t="n" s="8">
        <v>1.0</v>
      </c>
      <c r="F66" t="n" s="8">
        <v>669.0</v>
      </c>
      <c r="G66" t="s" s="8">
        <v>53</v>
      </c>
      <c r="H66" t="s" s="8">
        <v>50</v>
      </c>
      <c r="I66" t="s" s="8">
        <v>164</v>
      </c>
    </row>
    <row r="67" ht="16.0" customHeight="true">
      <c r="A67" t="n" s="7">
        <v>5.0982559E7</v>
      </c>
      <c r="B67" t="s" s="8">
        <v>54</v>
      </c>
      <c r="C67" t="n" s="8">
        <f>IF(false,"002-904", "002-904")</f>
      </c>
      <c r="D67" t="s" s="8">
        <v>165</v>
      </c>
      <c r="E67" t="n" s="8">
        <v>3.0</v>
      </c>
      <c r="F67" t="n" s="8">
        <v>2755.0</v>
      </c>
      <c r="G67" t="s" s="8">
        <v>53</v>
      </c>
      <c r="H67" t="s" s="8">
        <v>50</v>
      </c>
      <c r="I67" t="s" s="8">
        <v>166</v>
      </c>
    </row>
    <row r="68" ht="16.0" customHeight="true">
      <c r="A68" t="n" s="7">
        <v>5.0954897E7</v>
      </c>
      <c r="B68" t="s" s="8">
        <v>62</v>
      </c>
      <c r="C68" t="n" s="8">
        <f>IF(false,"120922005", "120922005")</f>
      </c>
      <c r="D68" t="s" s="8">
        <v>167</v>
      </c>
      <c r="E68" t="n" s="8">
        <v>2.0</v>
      </c>
      <c r="F68" t="n" s="8">
        <v>2632.0</v>
      </c>
      <c r="G68" t="s" s="8">
        <v>53</v>
      </c>
      <c r="H68" t="s" s="8">
        <v>50</v>
      </c>
      <c r="I68" t="s" s="8">
        <v>168</v>
      </c>
    </row>
    <row r="69" ht="16.0" customHeight="true">
      <c r="A69" t="n" s="7">
        <v>5.1034153E7</v>
      </c>
      <c r="B69" t="s" s="8">
        <v>54</v>
      </c>
      <c r="C69" t="n" s="8">
        <f>IF(false,"005-1379", "005-1379")</f>
      </c>
      <c r="D69" t="s" s="8">
        <v>169</v>
      </c>
      <c r="E69" t="n" s="8">
        <v>1.0</v>
      </c>
      <c r="F69" t="n" s="8">
        <v>766.0</v>
      </c>
      <c r="G69" t="s" s="8">
        <v>53</v>
      </c>
      <c r="H69" t="s" s="8">
        <v>50</v>
      </c>
      <c r="I69" t="s" s="8">
        <v>170</v>
      </c>
    </row>
    <row r="70" ht="16.0" customHeight="true">
      <c r="A70" t="n" s="7">
        <v>5.1011586E7</v>
      </c>
      <c r="B70" t="s" s="8">
        <v>54</v>
      </c>
      <c r="C70" t="n" s="8">
        <f>IF(false,"120922558", "120922558")</f>
      </c>
      <c r="D70" t="s" s="8">
        <v>171</v>
      </c>
      <c r="E70" t="n" s="8">
        <v>1.0</v>
      </c>
      <c r="F70" t="n" s="8">
        <v>1465.0</v>
      </c>
      <c r="G70" t="s" s="8">
        <v>53</v>
      </c>
      <c r="H70" t="s" s="8">
        <v>50</v>
      </c>
      <c r="I70" t="s" s="8">
        <v>172</v>
      </c>
    </row>
    <row r="71" ht="16.0" customHeight="true">
      <c r="A71" t="n" s="7">
        <v>5.0964043E7</v>
      </c>
      <c r="B71" t="s" s="8">
        <v>54</v>
      </c>
      <c r="C71" t="n" s="8">
        <f>IF(false,"120921202", "120921202")</f>
      </c>
      <c r="D71" t="s" s="8">
        <v>52</v>
      </c>
      <c r="E71" t="n" s="8">
        <v>2.0</v>
      </c>
      <c r="F71" t="n" s="8">
        <v>3058.0</v>
      </c>
      <c r="G71" t="s" s="8">
        <v>53</v>
      </c>
      <c r="H71" t="s" s="8">
        <v>50</v>
      </c>
      <c r="I71" t="s" s="8">
        <v>173</v>
      </c>
    </row>
    <row r="72" ht="16.0" customHeight="true">
      <c r="A72" t="n" s="7">
        <v>5.1079516E7</v>
      </c>
      <c r="B72" t="s" s="8">
        <v>54</v>
      </c>
      <c r="C72" t="n" s="8">
        <f>IF(false,"120923113", "120923113")</f>
      </c>
      <c r="D72" t="s" s="8">
        <v>174</v>
      </c>
      <c r="E72" t="n" s="8">
        <v>1.0</v>
      </c>
      <c r="F72" t="n" s="8">
        <v>838.0</v>
      </c>
      <c r="G72" t="s" s="8">
        <v>53</v>
      </c>
      <c r="H72" t="s" s="8">
        <v>50</v>
      </c>
      <c r="I72" t="s" s="8">
        <v>175</v>
      </c>
    </row>
    <row r="73" ht="16.0" customHeight="true"/>
    <row r="74" ht="16.0" customHeight="true">
      <c r="A74" t="s" s="1">
        <v>37</v>
      </c>
      <c r="B74" s="1"/>
      <c r="C74" s="1"/>
      <c r="D74" s="1"/>
      <c r="E74" s="1"/>
      <c r="F74" t="n" s="8">
        <v>103242.0</v>
      </c>
      <c r="G74" s="2"/>
    </row>
    <row r="75" ht="16.0" customHeight="true"/>
    <row r="76" ht="16.0" customHeight="true">
      <c r="A76" t="s" s="1">
        <v>36</v>
      </c>
    </row>
    <row r="77" ht="34.0" customHeight="true">
      <c r="A77" t="s" s="9">
        <v>38</v>
      </c>
      <c r="B77" t="s" s="9">
        <v>0</v>
      </c>
      <c r="C77" t="s" s="9">
        <v>43</v>
      </c>
      <c r="D77" t="s" s="9">
        <v>1</v>
      </c>
      <c r="E77" t="s" s="9">
        <v>2</v>
      </c>
      <c r="F77" t="s" s="9">
        <v>39</v>
      </c>
      <c r="G77" t="s" s="9">
        <v>5</v>
      </c>
      <c r="H77" t="s" s="9">
        <v>3</v>
      </c>
      <c r="I77" t="s" s="9">
        <v>4</v>
      </c>
    </row>
    <row r="78" ht="16.0" customHeight="true">
      <c r="A78" t="n" s="8">
        <v>5.01024E7</v>
      </c>
      <c r="B78" t="s" s="8">
        <v>71</v>
      </c>
      <c r="C78" t="n" s="8">
        <f>IF(false,"005-1514", "005-1514")</f>
      </c>
      <c r="D78" t="s" s="8">
        <v>176</v>
      </c>
      <c r="E78" t="n" s="8">
        <v>1.0</v>
      </c>
      <c r="F78" t="n" s="8">
        <v>-605.0</v>
      </c>
      <c r="G78" t="s" s="8">
        <v>177</v>
      </c>
      <c r="H78" t="s" s="8">
        <v>50</v>
      </c>
      <c r="I78" t="s" s="8">
        <v>178</v>
      </c>
    </row>
    <row r="79" ht="16.0" customHeight="true"/>
    <row r="80" ht="16.0" customHeight="true">
      <c r="A80" t="s" s="1">
        <v>37</v>
      </c>
      <c r="F80" t="n" s="8">
        <v>-605.0</v>
      </c>
      <c r="G80" s="2"/>
      <c r="H80" s="0"/>
      <c r="I80" s="0"/>
    </row>
    <row r="81" ht="16.0" customHeight="true">
      <c r="A81" s="1"/>
      <c r="B81" s="1"/>
      <c r="C81" s="1"/>
      <c r="D81" s="1"/>
      <c r="E81" s="1"/>
      <c r="F81" s="1"/>
      <c r="G81" s="1"/>
      <c r="H81" s="1"/>
      <c r="I81" s="1"/>
    </row>
    <row r="82" ht="16.0" customHeight="true">
      <c r="A82" t="s" s="1">
        <v>40</v>
      </c>
    </row>
    <row r="83" ht="34.0" customHeight="true">
      <c r="A83" t="s" s="9">
        <v>47</v>
      </c>
      <c r="B83" t="s" s="9">
        <v>48</v>
      </c>
      <c r="C83" s="9"/>
      <c r="D83" s="9"/>
      <c r="E83" s="9"/>
      <c r="F83" t="s" s="9">
        <v>39</v>
      </c>
      <c r="G83" t="s" s="9">
        <v>5</v>
      </c>
      <c r="H83" t="s" s="9">
        <v>3</v>
      </c>
      <c r="I83" t="s" s="9">
        <v>4</v>
      </c>
    </row>
    <row r="84" ht="16.0" customHeight="true"/>
    <row r="85" ht="16.0" customHeight="true">
      <c r="A85" t="s" s="1">
        <v>37</v>
      </c>
      <c r="F85" t="n" s="8">
        <v>0.0</v>
      </c>
      <c r="G85" s="2"/>
      <c r="H85" s="0"/>
      <c r="I85" s="0"/>
    </row>
    <row r="86" ht="16.0" customHeight="true">
      <c r="A86" s="1"/>
      <c r="B86" s="1"/>
      <c r="C86" s="1"/>
      <c r="D86" s="1"/>
      <c r="E86" s="1"/>
      <c r="F86" s="1"/>
      <c r="G86" s="1"/>
      <c r="H86" s="1"/>
      <c r="I86" s="2"/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Отчет по одному ПП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2020-04-01T20:30:28Z</dcterms:created>
  <dc:creator>Microsoft Office User</dc:creator>
  <cp:lastModifiedBy>Microsoft Office User</cp:lastModifiedBy>
  <dcterms:modified xsi:type="dcterms:W3CDTF">2021-03-15T15:31:22Z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7ceb315a-bde6-4780-a248-44c8f94af090</vt:lpwstr>
  </property>
</Properties>
</file>