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Центр\Прайсы\"/>
    </mc:Choice>
  </mc:AlternateContent>
  <xr:revisionPtr revIDLastSave="0" documentId="13_ncr:1_{B1DF6EC3-6D58-4713-9BD1-7AADC079225C}" xr6:coauthVersionLast="45" xr6:coauthVersionMax="45" xr10:uidLastSave="{00000000-0000-0000-0000-000000000000}"/>
  <bookViews>
    <workbookView xWindow="-120" yWindow="-120" windowWidth="29040" windowHeight="15840" tabRatio="654" xr2:uid="{00000000-000D-0000-FFFF-FFFF00000000}"/>
  </bookViews>
  <sheets>
    <sheet name="Лари" sheetId="9" r:id="rId1"/>
    <sheet name="Бонеты" sheetId="15" r:id="rId2"/>
    <sheet name="Снеж компл-е" sheetId="10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5" l="1"/>
  <c r="K20" i="15"/>
  <c r="K19" i="15"/>
  <c r="K18" i="15"/>
  <c r="K16" i="15"/>
  <c r="K15" i="15"/>
  <c r="K14" i="15"/>
  <c r="K13" i="15"/>
  <c r="K11" i="15"/>
  <c r="K10" i="15"/>
  <c r="K8" i="15"/>
  <c r="K7" i="15"/>
  <c r="J53" i="9"/>
  <c r="J52" i="9"/>
  <c r="J51" i="9"/>
  <c r="J50" i="9"/>
  <c r="J49" i="9"/>
  <c r="J47" i="9"/>
  <c r="J46" i="9"/>
  <c r="J45" i="9"/>
  <c r="J44" i="9"/>
  <c r="J43" i="9"/>
  <c r="J42" i="9"/>
  <c r="J41" i="9"/>
  <c r="J40" i="9"/>
  <c r="J39" i="9"/>
  <c r="J37" i="9"/>
  <c r="J36" i="9"/>
  <c r="J35" i="9"/>
  <c r="J34" i="9"/>
  <c r="J33" i="9"/>
  <c r="J25" i="9"/>
  <c r="J26" i="9"/>
  <c r="J27" i="9"/>
  <c r="J28" i="9"/>
  <c r="J29" i="9"/>
  <c r="J30" i="9"/>
  <c r="J32" i="9"/>
  <c r="J22" i="9"/>
  <c r="J21" i="9"/>
  <c r="J20" i="9"/>
  <c r="J19" i="9"/>
  <c r="J18" i="9"/>
  <c r="J17" i="9"/>
  <c r="J16" i="9"/>
  <c r="J15" i="9"/>
  <c r="J14" i="9"/>
  <c r="J12" i="9"/>
  <c r="J11" i="9"/>
  <c r="J10" i="9"/>
  <c r="J9" i="9"/>
  <c r="J8" i="9"/>
  <c r="J7" i="9"/>
  <c r="J14" i="15" l="1"/>
  <c r="J15" i="15"/>
  <c r="I14" i="15"/>
  <c r="I15" i="15"/>
  <c r="H14" i="15"/>
  <c r="H15" i="15"/>
  <c r="I50" i="9"/>
  <c r="I51" i="9"/>
  <c r="H51" i="9" s="1"/>
  <c r="I52" i="9"/>
  <c r="H52" i="9" s="1"/>
  <c r="I49" i="9"/>
  <c r="H49" i="9" s="1"/>
  <c r="I40" i="9"/>
  <c r="H40" i="9" s="1"/>
  <c r="I41" i="9"/>
  <c r="H41" i="9" s="1"/>
  <c r="I42" i="9"/>
  <c r="H42" i="9" s="1"/>
  <c r="I43" i="9"/>
  <c r="H43" i="9" s="1"/>
  <c r="I44" i="9"/>
  <c r="H44" i="9" s="1"/>
  <c r="I45" i="9"/>
  <c r="H45" i="9" s="1"/>
  <c r="I46" i="9"/>
  <c r="H46" i="9" s="1"/>
  <c r="I47" i="9"/>
  <c r="H47" i="9" s="1"/>
  <c r="I39" i="9"/>
  <c r="H39" i="9" s="1"/>
  <c r="I19" i="9"/>
  <c r="I20" i="9"/>
  <c r="I21" i="9"/>
  <c r="H50" i="9"/>
  <c r="H19" i="9"/>
  <c r="H20" i="9"/>
  <c r="H21" i="9"/>
  <c r="H7" i="9"/>
  <c r="G40" i="9"/>
  <c r="G41" i="9"/>
  <c r="G43" i="9"/>
  <c r="G45" i="9"/>
  <c r="G46" i="9"/>
  <c r="G47" i="9"/>
  <c r="G50" i="9"/>
  <c r="G52" i="9"/>
  <c r="G53" i="9"/>
  <c r="G39" i="9"/>
  <c r="G42" i="9"/>
  <c r="G44" i="9"/>
  <c r="G49" i="9"/>
  <c r="G51" i="9"/>
  <c r="G19" i="9"/>
  <c r="G20" i="9"/>
  <c r="G21" i="9"/>
  <c r="G25" i="9" l="1"/>
  <c r="I25" i="9"/>
  <c r="H25" i="9"/>
  <c r="G31" i="9" l="1"/>
  <c r="G7" i="9" l="1"/>
  <c r="H10" i="15" l="1"/>
  <c r="I53" i="9" l="1"/>
  <c r="H53" i="9"/>
  <c r="I54" i="9"/>
  <c r="J54" i="9"/>
  <c r="H54" i="9" s="1"/>
  <c r="I55" i="9"/>
  <c r="J55" i="9"/>
  <c r="H55" i="9" s="1"/>
  <c r="H7" i="15" l="1"/>
  <c r="G55" i="9"/>
  <c r="I7" i="9"/>
  <c r="G54" i="9"/>
  <c r="G33" i="9" l="1"/>
  <c r="G27" i="9"/>
  <c r="G36" i="9"/>
  <c r="G30" i="9"/>
  <c r="G22" i="9"/>
  <c r="G32" i="9"/>
  <c r="G26" i="9"/>
  <c r="G37" i="9"/>
  <c r="G35" i="9"/>
  <c r="G29" i="9"/>
  <c r="G8" i="9"/>
  <c r="G34" i="9"/>
  <c r="G28" i="9"/>
  <c r="G15" i="9"/>
  <c r="G9" i="9" l="1"/>
  <c r="G10" i="9"/>
  <c r="G11" i="9"/>
  <c r="G17" i="9"/>
  <c r="G18" i="9"/>
  <c r="G12" i="9"/>
  <c r="G14" i="9"/>
  <c r="G16" i="9"/>
  <c r="F12" i="10"/>
  <c r="G56" i="9" l="1"/>
  <c r="H26" i="15"/>
  <c r="H27" i="15"/>
  <c r="H25" i="15"/>
  <c r="H24" i="15"/>
  <c r="H23" i="15"/>
  <c r="J10" i="15"/>
  <c r="I21" i="15"/>
  <c r="I20" i="15"/>
  <c r="I19" i="15"/>
  <c r="I18" i="15"/>
  <c r="J16" i="15"/>
  <c r="J18" i="15"/>
  <c r="J19" i="15"/>
  <c r="J20" i="15"/>
  <c r="J21" i="15"/>
  <c r="J23" i="15"/>
  <c r="J24" i="15"/>
  <c r="J25" i="15"/>
  <c r="J26" i="15"/>
  <c r="J27" i="15"/>
  <c r="H18" i="15"/>
  <c r="H19" i="15"/>
  <c r="H20" i="15"/>
  <c r="H21" i="15"/>
  <c r="H11" i="15"/>
  <c r="H13" i="15"/>
  <c r="H16" i="15"/>
  <c r="I14" i="9"/>
  <c r="H14" i="9"/>
  <c r="H37" i="9"/>
  <c r="I37" i="9"/>
  <c r="H36" i="9"/>
  <c r="I36" i="9"/>
  <c r="H35" i="9"/>
  <c r="I35" i="9"/>
  <c r="H34" i="9"/>
  <c r="I34" i="9"/>
  <c r="H33" i="9"/>
  <c r="I33" i="9"/>
  <c r="H32" i="9"/>
  <c r="I32" i="9"/>
  <c r="I27" i="15"/>
  <c r="I26" i="15"/>
  <c r="I25" i="15"/>
  <c r="I24" i="15"/>
  <c r="I23" i="15"/>
  <c r="I16" i="15"/>
  <c r="I13" i="15"/>
  <c r="J13" i="15"/>
  <c r="I11" i="15"/>
  <c r="J11" i="15"/>
  <c r="I10" i="15"/>
  <c r="I8" i="15"/>
  <c r="J8" i="15"/>
  <c r="H8" i="15"/>
  <c r="I7" i="15"/>
  <c r="J7" i="15"/>
  <c r="I28" i="15" l="1"/>
  <c r="H28" i="15"/>
  <c r="J28" i="15"/>
  <c r="H4" i="15" l="1"/>
  <c r="G3" i="9"/>
  <c r="H3" i="15"/>
  <c r="J4" i="15"/>
  <c r="I4" i="15"/>
  <c r="I14" i="10"/>
  <c r="J14" i="10"/>
  <c r="I15" i="10"/>
  <c r="J15" i="10"/>
  <c r="I16" i="10"/>
  <c r="J16" i="10"/>
  <c r="I17" i="10"/>
  <c r="J17" i="10"/>
  <c r="I18" i="10"/>
  <c r="J18" i="10"/>
  <c r="I19" i="10"/>
  <c r="J19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40" i="10"/>
  <c r="J40" i="10"/>
  <c r="I41" i="10"/>
  <c r="J41" i="10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40" i="10"/>
  <c r="H40" i="10" s="1"/>
  <c r="F41" i="10"/>
  <c r="H41" i="10" s="1"/>
  <c r="H12" i="10"/>
  <c r="I12" i="10"/>
  <c r="J12" i="10"/>
  <c r="H42" i="10" l="1"/>
  <c r="H9" i="10" s="1"/>
  <c r="I42" i="10"/>
  <c r="I9" i="10" s="1"/>
  <c r="J42" i="10"/>
  <c r="J9" i="10" s="1"/>
  <c r="H30" i="9"/>
  <c r="H29" i="9"/>
  <c r="H28" i="9"/>
  <c r="H27" i="9"/>
  <c r="H26" i="9"/>
  <c r="H22" i="9"/>
  <c r="H18" i="9"/>
  <c r="H17" i="9"/>
  <c r="H16" i="9"/>
  <c r="H15" i="9"/>
  <c r="H12" i="9"/>
  <c r="H11" i="9"/>
  <c r="H10" i="9"/>
  <c r="H9" i="9"/>
  <c r="H8" i="9"/>
  <c r="I8" i="9"/>
  <c r="I9" i="9"/>
  <c r="I10" i="9"/>
  <c r="I11" i="9"/>
  <c r="I12" i="9"/>
  <c r="I15" i="9"/>
  <c r="I16" i="9"/>
  <c r="I17" i="9"/>
  <c r="I18" i="9"/>
  <c r="I22" i="9"/>
  <c r="I26" i="9"/>
  <c r="I27" i="9"/>
  <c r="I28" i="9"/>
  <c r="I29" i="9"/>
  <c r="I30" i="9"/>
  <c r="H56" i="9" l="1"/>
  <c r="I56" i="9"/>
  <c r="I4" i="9" l="1"/>
  <c r="J3" i="15"/>
  <c r="I3" i="9"/>
  <c r="H3" i="9"/>
  <c r="I3" i="15"/>
  <c r="H4" i="9"/>
  <c r="J8" i="10"/>
  <c r="G4" i="9" l="1"/>
  <c r="I8" i="10"/>
  <c r="H8" i="10" l="1"/>
</calcChain>
</file>

<file path=xl/sharedStrings.xml><?xml version="1.0" encoding="utf-8"?>
<sst xmlns="http://schemas.openxmlformats.org/spreadsheetml/2006/main" count="238" uniqueCount="189">
  <si>
    <t>Наименование</t>
  </si>
  <si>
    <t>IDIA Market LLP</t>
  </si>
  <si>
    <t>тел:  8 (727) 344 99 00</t>
  </si>
  <si>
    <t xml:space="preserve">моб: +7 701 266 77 00  </t>
  </si>
  <si>
    <t>e-mail: zakaz@idiamarket.kz</t>
  </si>
  <si>
    <t>www.idiamarket.kz</t>
  </si>
  <si>
    <t>удалить</t>
  </si>
  <si>
    <t>Total ∑:</t>
  </si>
  <si>
    <t>Итого:</t>
  </si>
  <si>
    <t>Кол-во</t>
  </si>
  <si>
    <t xml:space="preserve">№ </t>
  </si>
  <si>
    <t>Модель</t>
  </si>
  <si>
    <t>Описание</t>
  </si>
  <si>
    <t>Фото</t>
  </si>
  <si>
    <t xml:space="preserve">цена Эко1 со скидкой руб </t>
  </si>
  <si>
    <t>Цена</t>
  </si>
  <si>
    <t>Сумма, тг.</t>
  </si>
  <si>
    <t>Вес, кг</t>
  </si>
  <si>
    <t>куб 1шт</t>
  </si>
  <si>
    <t>Вес 1шт</t>
  </si>
  <si>
    <r>
      <t>Объем,  м</t>
    </r>
    <r>
      <rPr>
        <b/>
        <vertAlign val="superscript"/>
        <sz val="12"/>
        <color rgb="FF002060"/>
        <rFont val="Calibri"/>
        <family val="2"/>
        <charset val="204"/>
        <scheme val="minor"/>
      </rPr>
      <t>3</t>
    </r>
  </si>
  <si>
    <t xml:space="preserve">Петля с накладками на МЛК </t>
  </si>
  <si>
    <t>все</t>
  </si>
  <si>
    <t>Корзина для МЛП, МЛГ, МЛК</t>
  </si>
  <si>
    <t>Корзина бонеты  BFL  (большая, малая)</t>
  </si>
  <si>
    <t>Корзина  бонеты BFG</t>
  </si>
  <si>
    <t>Ручки/Замки</t>
  </si>
  <si>
    <t>Ручка-профиль на лари</t>
  </si>
  <si>
    <t>Ручка-скоба  для бонеты BFL  с замком</t>
  </si>
  <si>
    <t>Ручка-профиль на бонеты BFL</t>
  </si>
  <si>
    <t>Ручка-скоба  для бонеты BFG  без замка</t>
  </si>
  <si>
    <t>Замок ЗМ 409 хром</t>
  </si>
  <si>
    <t>Замок реечный</t>
  </si>
  <si>
    <t>Стекло/Крышка</t>
  </si>
  <si>
    <t>Комплекутющие</t>
  </si>
  <si>
    <t>Термостат</t>
  </si>
  <si>
    <t>Контроллер</t>
  </si>
  <si>
    <t>Комплектующие</t>
  </si>
  <si>
    <t>Стекло на бонету BFL 2100</t>
  </si>
  <si>
    <t>Стекло на бонету BFL 2500</t>
  </si>
  <si>
    <t>Стекло на бонету BFG 2500, BFG 2500M</t>
  </si>
  <si>
    <t>Стекло на бонету BFG2100,BFG1850,BFG2100M,BFG1850M</t>
  </si>
  <si>
    <t>Крышка МЛК 250</t>
  </si>
  <si>
    <t>Крышка МЛК 350</t>
  </si>
  <si>
    <t>Крышка МЛК 400</t>
  </si>
  <si>
    <t>Крышка МЛК 500</t>
  </si>
  <si>
    <t>Крышка МЛК 600</t>
  </si>
  <si>
    <t>Крышка МЛК 700</t>
  </si>
  <si>
    <t>Крышка МЛК 800</t>
  </si>
  <si>
    <t>Комплект горизонтальных полок BFG 2500</t>
  </si>
  <si>
    <t>Комплект горизонтальных полок BFG 2100</t>
  </si>
  <si>
    <t xml:space="preserve">Комплект горизонтальных полок BFG 1850 </t>
  </si>
  <si>
    <t>Размеры</t>
  </si>
  <si>
    <t xml:space="preserve">Замок МЛК </t>
  </si>
  <si>
    <t xml:space="preserve">Цена розница </t>
  </si>
  <si>
    <t xml:space="preserve">Реечный замок для ларей МЛК
Комплектация речного замка с установкой </t>
  </si>
  <si>
    <t xml:space="preserve">Врезной замок для ларей МЛК
Комплектация врезного замка с установкой </t>
  </si>
  <si>
    <t>Корзины</t>
  </si>
  <si>
    <t>адрес: 050008, г. Алматы, ул. Мынбаева 43</t>
  </si>
  <si>
    <t>GELLAR FG 250 C</t>
  </si>
  <si>
    <t>GELLAR FG 350 C</t>
  </si>
  <si>
    <t>GELLAR FG 400 C</t>
  </si>
  <si>
    <t>GELLAR FG 500 C</t>
  </si>
  <si>
    <t>GELLAR FG 600 C</t>
  </si>
  <si>
    <t>GELLAR FG 700 C</t>
  </si>
  <si>
    <t>FROSTOR серия CLASSIC морозильные лари с прямым стеклом, R 290 a</t>
  </si>
  <si>
    <t>F 180 С</t>
  </si>
  <si>
    <t>F 215 С</t>
  </si>
  <si>
    <t>F 250 С</t>
  </si>
  <si>
    <t>F 350 С</t>
  </si>
  <si>
    <t>F 400 С</t>
  </si>
  <si>
    <t>F 500 С</t>
  </si>
  <si>
    <t>F 600 С</t>
  </si>
  <si>
    <t>F 700 С</t>
  </si>
  <si>
    <t>F 800 С</t>
  </si>
  <si>
    <t>GELLAR серия ELEGANCE морозильные лари с наклонным гнутым стеклом, R 290 a</t>
  </si>
  <si>
    <t>ШИРИНА 600 ММ</t>
  </si>
  <si>
    <t>GELLAR FG 250 E</t>
  </si>
  <si>
    <t>GELLAR FG 350 E</t>
  </si>
  <si>
    <t>GELLAR FG 400 E</t>
  </si>
  <si>
    <t>GELLAR FG 500 E</t>
  </si>
  <si>
    <t>GELLAR FG 600 E</t>
  </si>
  <si>
    <t>GELLAR FG 700 E</t>
  </si>
  <si>
    <t>ШИРИНА 650 ММ (+1 дополнительная корзина в стандартной комплектации)</t>
  </si>
  <si>
    <t>GELLAR FG 275 E</t>
  </si>
  <si>
    <t>GELLAR FG 375 E</t>
  </si>
  <si>
    <t>GELLAR FG 475 E</t>
  </si>
  <si>
    <t>GELLAR FG 575 E</t>
  </si>
  <si>
    <t>GELLAR FG 675 E</t>
  </si>
  <si>
    <t>GELLAR FG 775 E</t>
  </si>
  <si>
    <t>FROSTOR серия STANDART морозильные лари с глухой крышкой, R 290 a</t>
  </si>
  <si>
    <t>F 180 S</t>
  </si>
  <si>
    <t>F 215 S</t>
  </si>
  <si>
    <t>F 250 S</t>
  </si>
  <si>
    <t>F 350 S</t>
  </si>
  <si>
    <t>F 400 S</t>
  </si>
  <si>
    <t>F 500 S</t>
  </si>
  <si>
    <t>F 600 S</t>
  </si>
  <si>
    <t>F 700 S</t>
  </si>
  <si>
    <t>F 800 S</t>
  </si>
  <si>
    <t>FROSTOR  серия STANDART DOUBLE морозильные лари с двойной глухой крышкой, R 290 a</t>
  </si>
  <si>
    <t>F 400   SD</t>
  </si>
  <si>
    <t>F 500   SD</t>
  </si>
  <si>
    <t>F 600   SD</t>
  </si>
  <si>
    <t>F 700   SD</t>
  </si>
  <si>
    <t>F 800   SD</t>
  </si>
  <si>
    <t>С ПРЯМЫМ СТЕКЛОМ, принудительная оттайка, мех.термостат, R 404 a/R 290 a</t>
  </si>
  <si>
    <t>F 2000 В</t>
  </si>
  <si>
    <t>F 2500 В</t>
  </si>
  <si>
    <t>2000х860х825</t>
  </si>
  <si>
    <t>2500х860х825</t>
  </si>
  <si>
    <t>С ПРЯМЫМ СТЕКЛОМ, автоматическая оттайка горячим газом, эл.контроллер, подсветка, R 404 a/R 290 a</t>
  </si>
  <si>
    <t>UF 2000 В</t>
  </si>
  <si>
    <t>UF 2500 В</t>
  </si>
  <si>
    <t>С ГНУТЫМ  СТЕКЛОМ, принудительная оттайка, мех.термостат, R 404 a/R 290 a</t>
  </si>
  <si>
    <t>F 1900 ВЕТ</t>
  </si>
  <si>
    <t>F 1900 ВЕ</t>
  </si>
  <si>
    <t>F 2100 ВЕ</t>
  </si>
  <si>
    <t>F 2500 ВЕ</t>
  </si>
  <si>
    <t>1900х900х746</t>
  </si>
  <si>
    <t>1900х900х850</t>
  </si>
  <si>
    <t>2100х900х850</t>
  </si>
  <si>
    <t>2500х900х850</t>
  </si>
  <si>
    <t>С ГНУТЫМ  СТЕКЛОМ, автоматическая оттайка горячим газом, эл.контроллер, подсветка, R 404 a/R 290 a</t>
  </si>
  <si>
    <t>UF 1900 ВЕТ</t>
  </si>
  <si>
    <t>UF 1900 ВЕ</t>
  </si>
  <si>
    <t>UF 2100 ВЕ</t>
  </si>
  <si>
    <t>UF 2500 ВЕ</t>
  </si>
  <si>
    <t>СУПЕРСТРУКТУРЫ к БОНЕТАМ</t>
  </si>
  <si>
    <t>Суперструктура 2-х ярусная  с подсветкой, L2100</t>
  </si>
  <si>
    <t>Суперструктура 2-х ярусная  с подсветкой, L2500</t>
  </si>
  <si>
    <t>Суперструктура островная, без подсветки,  L2000 (для ларей)</t>
  </si>
  <si>
    <t>Суперструктура островная, без подсветки,  L2100</t>
  </si>
  <si>
    <t>Суперструктура островная, без подсветки, L2500</t>
  </si>
  <si>
    <t>GELLAR серия CLASSIC (морозильные лари с прямым стеклом) R 290 a</t>
  </si>
  <si>
    <r>
      <t xml:space="preserve">Объем: 520л.
Вес: 71кг.
Размеры: в.840мм * ш.600мм * д.1600мм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</si>
  <si>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450л.
Вес: 66кг.
Размеры: в.840мм * ш.600мм * д.1400мм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</si>
  <si>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</si>
  <si>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240л.
Вес: 46кг.
Размеры: в.840мм * ш.600мм * д.800мм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</si>
  <si>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205л.
Вес: 41,5кг.
Размеры: в.840мм * ш.600мм * д.700мм
Т-режим : от - 18 до - 22 С°
Комплектация: корзина – 1шт.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</si>
  <si>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170л.
Вес: 40кг.
Размеры: в.840мм * ш.600мм * д.600мм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</si>
  <si>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310л.
Вес: 53кг.
Размеры: в.840мм * ш.600мм * д.1000мм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</si>
  <si>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1"/>
        <rFont val="Calibri"/>
        <family val="2"/>
        <charset val="204"/>
        <scheme val="minor"/>
      </rPr>
      <t xml:space="preserve"> </t>
    </r>
  </si>
  <si>
    <r>
      <t xml:space="preserve"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</si>
  <si>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t xml:space="preserve">Объем: 380л.
Вес: 59кг.
Размеры: в.840мм * ш.600мм * д.1400мм
Т-режим : от - 18 до - 22 С°
Комплектация: корзина – 2шт. колеса – 4шт.
Корпус металл: белый.
Цвет декор пластика: серый.  </t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</si>
  <si>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</si>
  <si>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</si>
  <si>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</t>
    </r>
    <r>
      <rPr>
        <sz val="11"/>
        <rFont val="Calibri"/>
        <family val="2"/>
        <charset val="204"/>
        <scheme val="minor"/>
      </rPr>
      <t xml:space="preserve"> </t>
    </r>
  </si>
  <si>
    <t xml:space="preserve">Объем: 890л.
Вес: 103кг.
Размеры: в.746мм * ш.900мм * д.1900мм
Т-режим:  -18...-22 С°
Комплектация: делители (3шт), полки (4шт), опоры (6шт)
Корпус:оцинкованная пластифицированная сталь. 
Цвет декор пластика: серый.  </t>
  </si>
  <si>
    <t xml:space="preserve">Объем: 890л.
Вес: 103кг.
Размеры: в.746мм * ш.900мм * д.1900мм
Т-режим: +6...-22 С°
Комплектация: делители (3шт), полки (4шт), опоры (6шт)
Корпус: оцинкованная пластифицированная сталь
Цвет декор пластика: серый.  </t>
  </si>
  <si>
    <t>Длина - 2210 мм
Высота - 1700 мм
Ширина полок:
Верхняя - 480 мм
Нижняя - 330 мм</t>
  </si>
  <si>
    <t>Длина - 2610 мм
Высота - 1700 мм
Ширина полок:
Верхняя - 480 мм
Нижняя - 330 мм</t>
  </si>
  <si>
    <r>
      <t>Объем: 260л.
Вес: 51,5кг.
Размеры: в.860мм * ш.650мм * д.810мм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 xml:space="preserve">красный,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</si>
  <si>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960л.
Вес: 125кг.
Размеры: в.820мм * ш.860мм * д.2000мм
Т-режим:  -18...-25 С°
Комплектация: корзина – 12шт.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</si>
  <si>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1210л.
Вес: 148кг.
Размеры: в.820мм * ш.860мм * д.2500мм
Т-режим:  -18...-25 С°
Комплектация: корзина – 16шт.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</si>
  <si>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1210л.
Вес: 156кг.
Размеры: в.820мм * ш.860мм * д.2500мм
Т-режим:  +6...-22 С°
Комплектация: корзины (16шт), опоры (8шт)
Оцинкованный корпус
Автоматическая оттайка горячим газом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</si>
  <si>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890л.
Вес: 103кг.
Размеры: в.850мм * ш.900мм * д.1900мм
Т-режим:  -18...-22 С°
Комплектация: делители (3шт), полки (4шт), опоры (6шт)
Корпус:оцинкованная пластифицированная сталь. 
Цвет декор пластика: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</si>
  <si>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1050л.
Вес: 113кг.
Размеры: в.850мм * ш.900мм * д.2100мм
Т-режим:  -18...-22 С°
Комплектация: делители (4шт), полки (5шт),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</si>
  <si>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1270л.
Вес: 162кг.
Размеры: в.850мм * ш.900мм * д.2500мм
Т-режим:  -18...-22 С°
Комплектация: делители (5шт), полки (6шт),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</si>
  <si>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890л.
Вес: 103кг.
Размеры: в.850мм * ш.900мм * д.1900мм
Т-режим: +6...-22 С°
Комплектация: делители (3шт), полки (4шт),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</si>
  <si>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1050л.
Вес: 113кг.
Размеры: в.850мм * ш.900мм * д.2100мм
Т-режим: +6...-22 С°
Комплектация: делители (4шт), полки (5шт),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</si>
  <si>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240л.
Вес: 47,5кг.
Размеры: в.840мм * ш.600мм * д.800мм
Т-режим : от - 18 до - 22 С°
Комплектация: корзина – 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</si>
  <si>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310л.
Вес: 66,5кг.
Размеры: в.840мм * ш.600мм * д.1000мм
Т-режим : от - 18 до - 22 С°
Комплектация: корзина – 3шт.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</si>
  <si>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380л.
Вес: 62кг.
Размеры: в.840мм * ш.600мм * д.1200мм
Т-режим : от - 18 до - 22 С°
Комплектация: корзина – 4шт.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</si>
  <si>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450л.
Вес: 70кг.
Размеры: в.840мм * ш.600мм * д.1400мм
Т-режим : от - 18 до - 22 С°
Комплектация: корзина – 5шт.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</si>
  <si>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520л.
Вес: 74,5кг.
Размеры: в.840мм * ш.600мм * д.1600мм
Т-режим : от - 18 до - 22 С°
Комплектация: корзина – 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</si>
  <si>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590л.
Вес: 85,5кг.
Размеры: в.840мм * ш.600мм * д.1800мм
Т-режим : от - 18 до - 22 С°
Комплектация: корзина – 7шт. колеса – 6шт.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</si>
  <si>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240л.
Вес: 47,5кг.
Размеры: в.860мм * ш.600мм * д.800мм
Т-режим : от - 18 до - 22 С°
Комплектация: корзина – 2шт.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</t>
    </r>
    <r>
      <rPr>
        <sz val="11"/>
        <color theme="1" tint="0.499984740745262"/>
        <rFont val="Calibri"/>
        <family val="2"/>
        <charset val="204"/>
        <scheme val="minor"/>
      </rPr>
      <t xml:space="preserve">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</si>
  <si>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310л.
Вес: 55кг.
Размеры: в.860мм * ш.600мм * д.1000мм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</si>
  <si>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62,5кг.
Размеры: в.860мм * ш.600мм * д.1200мм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</si>
  <si>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500л.
Вес: 70,5кг.
Размеры: в.860мм * ш.600мм * д.1400мм
Т-режим : от - 18 до - 22 С°
Комплектация: корзина – 5шт.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</si>
  <si>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476л.
Вес: 74,5кг.
Размеры: в.860мм * ш.600мм * д.1600мм
Т-режим : от - 18 до - 22 С°
Комплектация: корзина – 6шт.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</si>
  <si>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590л.
Вес: 85,5кг.
Размеры: в.860мм * ш.600мм * д.1800мм
Т-режим : от - 18 до - 22 С°
Комплектация: корзина – 7шт. колеса – 6шт.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</si>
  <si>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335л.
Вес: 58кг.
Размеры: в.860мм * ш.650мм * д.1010мм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</si>
  <si>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410л.
Вес: 65кг.
Размеры: в.860мм * ш.650мм * д.1210мм
Т-режим : от - 18 до - 22 С°
Комплектация: корзина – 5шт.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</si>
  <si>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>Объем: 490л.
Вес: 73кг.
Размеры: в.860мм * ш.650мм * д.1410мм
Т-режим : от - 18 до - 22 С°
Комплектация: корзина – 6шт.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</si>
  <si>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565л.
Вес: 80кг.
Размеры: в.860мм * ш.650мм * д.1610мм
Т-режим : от - 18 до - 22 С°
Комплектация: корзина – 7шт.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</si>
  <si>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 xml:space="preserve">Объем: 640л.
Вес: 87кг.
Размеры: в.860мм * ш.650мм * д.1810мм
Т-режим : от - 18 до - 22 С°
Комплектация: корзина – 8шт.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</si>
  <si>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960л.
Вес: 134кг.
Размеры: в.820мм * ш.860мм * д.2000мм
Т-режим:  +6...-22 С°
Комплектация: корзины (12шт), опоры (6шт)
Оцинкованный корпус
Автоматическая оттайка горячим газом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</si>
  <si>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1270л.
Вес: 162кг.
Размеры: в.850мм * ш.900мм * д.2500мм
Т-режим:  +6...-25 С°
Комплектация: делители (5шт), полки (6шт), опоры (6шт)
Корпус: оцинкованная пластифицированная сталь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</si>
  <si>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t xml:space="preserve">Объем: 170л.
Вес: 43кг.
Размеры: в.840мм * ш.600мм * д.600мм
Т-режим : от - 18 до - 22 С°
Комплектация: корзина – 2шт. колеса – 4шт.
Корпус металл: белый.
</t>
  </si>
  <si>
    <t xml:space="preserve">Объем: 205л.
Вес: 45 кг.
Размеры: в.840мм * ш.600мм * д.700мм
Т-режим : от - 18 до - 22 С°
Комплектация: корзина – 2шт. колеса – 4шт.
Корпус металл: белый.
</t>
  </si>
  <si>
    <t xml:space="preserve">Объем: 240л.
Вес: 48кг.
Размеры: в.840мм * ш.600мм * д.800мм
Т-режим : от - 18 до - 22 С°
Комплектация: корзина – 2шт. колеса – 4шт.
Корпус металл: белый.
</t>
  </si>
  <si>
    <t xml:space="preserve">Объем: 310л.
Вес: 53кг.
Размеры: в.840мм * ш.600мм * д.1000мм
Т-режим : от - 18 до - 22 С°
Комплектация: корзина – 3шт. колеса – 4шт.
Корпус металл: белый.
</t>
  </si>
  <si>
    <t xml:space="preserve">Объем: 380л.
Вес: 58кг.
Размеры: в.840мм * ш.600мм * д.1200мм
Т-режим : от - 18 до - 22 С°
Комплектация: корзина – 4шт. колеса – 4шт.
Корпус металл: белый.
</t>
  </si>
  <si>
    <t xml:space="preserve">Объем: 450л.
Вес: 63кг.
Размеры: в.840мм * ш.600мм * д.1400мм
Т-режим : от - 18 до - 22 С°
Комплектация: корзина – 5шт. колеса – 4шт.
Корпус металл: белый.
</t>
  </si>
  <si>
    <t xml:space="preserve">Объем: 520л.
Вес: 68кг.
Размеры: в.800мм * ш.600мм * д.1600мм
Т-режим : от - 18 до - 22 С°
Комплектация: корзина – 6шт. колеса – 4шт.
Корпус металл: белый.
</t>
  </si>
  <si>
    <t xml:space="preserve">Объем: 590л.
Вес: 73кг.
Размеры: в.840мм * ш.600мм * д.1800мм
Т-режим : от - 18 до - 22 С°
Комплектация: корзина – 7шт. колеса – 4шт.
Корпус металл: белый.
</t>
  </si>
  <si>
    <t xml:space="preserve">Объем: 660л.
Вес: 78кг.
Размеры: в.840мм * ш.600мм * д.2000мм
Т-режим : от - 18 до - 22 С°
Комплектация: корзина – 8шт. колеса – 6шт.
Корпус металл: белый.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</si>
</sst>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#,##0.000"/>
  </numFmts>
  <fonts count="70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color theme="4" tint="-0.499984740745262"/>
      <name val="Calibri"/>
      <family val="2"/>
      <charset val="204"/>
      <scheme val="minor"/>
    </font>
    <font>
      <sz val="12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b/>
      <i/>
      <sz val="12"/>
      <color theme="3" tint="0.3999755851924192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i/>
      <sz val="12"/>
      <color theme="4" tint="-0.499984740745262"/>
      <name val="Calibri"/>
      <family val="2"/>
      <charset val="204"/>
      <scheme val="minor"/>
    </font>
    <font>
      <i/>
      <u/>
      <sz val="12"/>
      <name val="Calibri"/>
      <family val="2"/>
      <charset val="204"/>
      <scheme val="minor"/>
    </font>
    <font>
      <b/>
      <sz val="12"/>
      <color theme="6" tint="-0.24997711111789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b/>
      <i/>
      <sz val="12"/>
      <color rgb="FFC00000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b/>
      <vertAlign val="superscript"/>
      <sz val="12"/>
      <color rgb="FF00206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b/>
      <u/>
      <sz val="12"/>
      <color rgb="FFC00000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i/>
      <sz val="11"/>
      <color theme="9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0"/>
      <name val="Arial CYR"/>
      <family val="2"/>
    </font>
    <font>
      <sz val="8"/>
      <name val="Arial Cyr"/>
      <family val="2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2"/>
      <color rgb="FF00B0F0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1" tint="0.34998626667073579"/>
      </top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1">
    <xf numFmtId="0" fontId="0" fillId="0" borderId="0"/>
    <xf numFmtId="0" fontId="2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3" fillId="3" borderId="1" applyNumberFormat="0" applyAlignment="0" applyProtection="0"/>
    <xf numFmtId="0" fontId="4" fillId="2" borderId="2" applyNumberFormat="0" applyAlignment="0" applyProtection="0"/>
    <xf numFmtId="0" fontId="5" fillId="2" borderId="1" applyNumberFormat="0" applyAlignment="0" applyProtection="0"/>
    <xf numFmtId="0" fontId="19" fillId="0" borderId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0" borderId="7" applyNumberFormat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0" borderId="0"/>
    <xf numFmtId="0" fontId="14" fillId="12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5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1" fillId="0" borderId="0" applyFill="0" applyBorder="0" applyAlignment="0" applyProtection="0"/>
    <xf numFmtId="0" fontId="18" fillId="4" borderId="0" applyNumberFormat="0" applyBorder="0" applyAlignment="0" applyProtection="0"/>
    <xf numFmtId="0" fontId="21" fillId="0" borderId="0">
      <alignment horizontal="left"/>
    </xf>
    <xf numFmtId="0" fontId="60" fillId="0" borderId="0"/>
    <xf numFmtId="0" fontId="61" fillId="0" borderId="0"/>
  </cellStyleXfs>
  <cellXfs count="235">
    <xf numFmtId="0" fontId="0" fillId="0" borderId="0" xfId="0"/>
    <xf numFmtId="49" fontId="22" fillId="13" borderId="0" xfId="0" applyNumberFormat="1" applyFont="1" applyFill="1" applyAlignment="1">
      <alignment horizontal="left" vertical="center"/>
    </xf>
    <xf numFmtId="49" fontId="27" fillId="13" borderId="0" xfId="0" applyNumberFormat="1" applyFont="1" applyFill="1" applyAlignment="1">
      <alignment horizontal="left" vertical="center"/>
    </xf>
    <xf numFmtId="49" fontId="27" fillId="13" borderId="0" xfId="11" applyNumberFormat="1" applyFont="1" applyFill="1" applyAlignment="1">
      <alignment horizontal="left" vertical="center"/>
    </xf>
    <xf numFmtId="4" fontId="23" fillId="0" borderId="0" xfId="0" applyNumberFormat="1" applyFont="1" applyAlignment="1">
      <alignment horizontal="right" vertical="center"/>
    </xf>
    <xf numFmtId="3" fontId="2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/>
    <xf numFmtId="4" fontId="31" fillId="0" borderId="0" xfId="0" applyNumberFormat="1" applyFont="1" applyFill="1"/>
    <xf numFmtId="4" fontId="33" fillId="0" borderId="0" xfId="0" applyNumberFormat="1" applyFont="1" applyFill="1"/>
    <xf numFmtId="4" fontId="34" fillId="0" borderId="0" xfId="0" applyNumberFormat="1" applyFont="1" applyFill="1"/>
    <xf numFmtId="0" fontId="35" fillId="0" borderId="0" xfId="0" applyFont="1" applyFill="1"/>
    <xf numFmtId="4" fontId="35" fillId="0" borderId="0" xfId="0" applyNumberFormat="1" applyFont="1" applyFill="1"/>
    <xf numFmtId="3" fontId="35" fillId="0" borderId="0" xfId="0" applyNumberFormat="1" applyFont="1" applyFill="1"/>
    <xf numFmtId="4" fontId="36" fillId="0" borderId="0" xfId="0" applyNumberFormat="1" applyFont="1" applyFill="1"/>
    <xf numFmtId="0" fontId="36" fillId="0" borderId="0" xfId="0" applyFont="1" applyFill="1"/>
    <xf numFmtId="0" fontId="38" fillId="0" borderId="0" xfId="0" applyFont="1"/>
    <xf numFmtId="4" fontId="39" fillId="0" borderId="0" xfId="0" applyNumberFormat="1" applyFont="1" applyFill="1"/>
    <xf numFmtId="0" fontId="30" fillId="13" borderId="0" xfId="0" applyFont="1" applyFill="1"/>
    <xf numFmtId="4" fontId="30" fillId="13" borderId="0" xfId="0" applyNumberFormat="1" applyFont="1" applyFill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4" fontId="30" fillId="0" borderId="0" xfId="0" applyNumberFormat="1" applyFont="1"/>
    <xf numFmtId="49" fontId="35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horizontal="left" vertical="center"/>
    </xf>
    <xf numFmtId="49" fontId="41" fillId="0" borderId="0" xfId="0" applyNumberFormat="1" applyFont="1" applyBorder="1" applyAlignment="1">
      <alignment horizontal="left"/>
    </xf>
    <xf numFmtId="0" fontId="42" fillId="0" borderId="0" xfId="0" applyFont="1" applyAlignment="1">
      <alignment horizontal="right" vertical="center"/>
    </xf>
    <xf numFmtId="4" fontId="42" fillId="0" borderId="0" xfId="0" applyNumberFormat="1" applyFont="1" applyAlignment="1">
      <alignment vertical="center"/>
    </xf>
    <xf numFmtId="49" fontId="30" fillId="0" borderId="0" xfId="0" applyNumberFormat="1" applyFont="1" applyAlignment="1">
      <alignment horizontal="center" vertical="center"/>
    </xf>
    <xf numFmtId="49" fontId="30" fillId="0" borderId="0" xfId="0" applyNumberFormat="1" applyFont="1" applyAlignment="1">
      <alignment vertical="center"/>
    </xf>
    <xf numFmtId="49" fontId="30" fillId="0" borderId="0" xfId="0" applyNumberFormat="1" applyFont="1"/>
    <xf numFmtId="4" fontId="30" fillId="0" borderId="0" xfId="0" applyNumberFormat="1" applyFont="1" applyBorder="1"/>
    <xf numFmtId="0" fontId="33" fillId="0" borderId="0" xfId="0" applyNumberFormat="1" applyFont="1" applyAlignment="1">
      <alignment horizontal="right" vertical="center"/>
    </xf>
    <xf numFmtId="4" fontId="33" fillId="0" borderId="0" xfId="0" applyNumberFormat="1" applyFont="1" applyFill="1" applyAlignment="1">
      <alignment vertical="center"/>
    </xf>
    <xf numFmtId="0" fontId="35" fillId="0" borderId="0" xfId="28" applyNumberFormat="1" applyFont="1" applyFill="1" applyBorder="1" applyAlignment="1">
      <alignment horizontal="center" vertical="center" wrapText="1"/>
    </xf>
    <xf numFmtId="4" fontId="30" fillId="13" borderId="0" xfId="0" applyNumberFormat="1" applyFont="1" applyFill="1" applyAlignment="1">
      <alignment horizontal="right" vertical="center"/>
    </xf>
    <xf numFmtId="4" fontId="35" fillId="0" borderId="0" xfId="0" applyNumberFormat="1" applyFont="1" applyAlignment="1">
      <alignment horizontal="right" vertical="center"/>
    </xf>
    <xf numFmtId="4" fontId="30" fillId="0" borderId="0" xfId="0" applyNumberFormat="1" applyFont="1" applyAlignment="1">
      <alignment horizontal="right" vertical="center"/>
    </xf>
    <xf numFmtId="4" fontId="48" fillId="0" borderId="0" xfId="0" applyNumberFormat="1" applyFont="1" applyFill="1" applyAlignment="1">
      <alignment horizontal="right" vertical="center"/>
    </xf>
    <xf numFmtId="4" fontId="48" fillId="0" borderId="0" xfId="0" applyNumberFormat="1" applyFont="1" applyAlignment="1">
      <alignment horizontal="right" vertical="center"/>
    </xf>
    <xf numFmtId="4" fontId="49" fillId="15" borderId="11" xfId="0" applyNumberFormat="1" applyFont="1" applyFill="1" applyBorder="1" applyAlignment="1">
      <alignment horizontal="center" vertical="center" wrapText="1"/>
    </xf>
    <xf numFmtId="4" fontId="23" fillId="0" borderId="12" xfId="0" applyNumberFormat="1" applyFont="1" applyBorder="1" applyAlignment="1">
      <alignment horizontal="right" vertical="center"/>
    </xf>
    <xf numFmtId="4" fontId="35" fillId="0" borderId="13" xfId="0" applyNumberFormat="1" applyFont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4" fontId="35" fillId="0" borderId="15" xfId="0" applyNumberFormat="1" applyFont="1" applyFill="1" applyBorder="1" applyAlignment="1">
      <alignment vertical="center"/>
    </xf>
    <xf numFmtId="0" fontId="30" fillId="13" borderId="0" xfId="0" applyFont="1" applyFill="1" applyAlignment="1">
      <alignment horizontal="center" vertical="center"/>
    </xf>
    <xf numFmtId="0" fontId="30" fillId="13" borderId="0" xfId="0" applyFont="1" applyFill="1" applyAlignment="1">
      <alignment vertical="center"/>
    </xf>
    <xf numFmtId="3" fontId="51" fillId="0" borderId="0" xfId="0" applyNumberFormat="1" applyFont="1" applyFill="1" applyBorder="1" applyAlignment="1">
      <alignment horizontal="center" vertical="center"/>
    </xf>
    <xf numFmtId="4" fontId="33" fillId="13" borderId="0" xfId="0" applyNumberFormat="1" applyFont="1" applyFill="1" applyAlignment="1">
      <alignment horizontal="right" vertical="center"/>
    </xf>
    <xf numFmtId="4" fontId="33" fillId="0" borderId="0" xfId="0" applyNumberFormat="1" applyFont="1" applyAlignment="1">
      <alignment horizontal="right" vertical="center"/>
    </xf>
    <xf numFmtId="4" fontId="52" fillId="0" borderId="0" xfId="0" applyNumberFormat="1" applyFont="1" applyBorder="1" applyAlignment="1">
      <alignment horizontal="right" vertical="center"/>
    </xf>
    <xf numFmtId="3" fontId="47" fillId="0" borderId="0" xfId="0" applyNumberFormat="1" applyFont="1" applyFill="1" applyBorder="1" applyAlignment="1">
      <alignment horizontal="center" vertical="center"/>
    </xf>
    <xf numFmtId="4" fontId="35" fillId="0" borderId="0" xfId="26" applyNumberFormat="1" applyFont="1" applyAlignment="1">
      <alignment horizontal="right" vertical="center"/>
    </xf>
    <xf numFmtId="4" fontId="23" fillId="0" borderId="0" xfId="26" applyNumberFormat="1" applyFont="1" applyAlignment="1">
      <alignment horizontal="right" vertical="center"/>
    </xf>
    <xf numFmtId="4" fontId="49" fillId="15" borderId="11" xfId="26" applyNumberFormat="1" applyFont="1" applyFill="1" applyBorder="1" applyAlignment="1">
      <alignment horizontal="right" vertical="center" wrapText="1"/>
    </xf>
    <xf numFmtId="4" fontId="35" fillId="0" borderId="11" xfId="26" applyNumberFormat="1" applyFont="1" applyBorder="1" applyAlignment="1">
      <alignment horizontal="right" vertical="center"/>
    </xf>
    <xf numFmtId="2" fontId="35" fillId="0" borderId="0" xfId="26" applyNumberFormat="1" applyFont="1"/>
    <xf numFmtId="0" fontId="26" fillId="0" borderId="0" xfId="0" applyFont="1" applyFill="1"/>
    <xf numFmtId="4" fontId="26" fillId="0" borderId="0" xfId="0" applyNumberFormat="1" applyFont="1" applyFill="1"/>
    <xf numFmtId="0" fontId="53" fillId="0" borderId="0" xfId="0" applyFont="1" applyFill="1" applyBorder="1" applyAlignment="1">
      <alignment horizontal="center" vertical="center" shrinkToFit="1"/>
    </xf>
    <xf numFmtId="4" fontId="24" fillId="0" borderId="0" xfId="0" applyNumberFormat="1" applyFont="1" applyFill="1"/>
    <xf numFmtId="0" fontId="24" fillId="0" borderId="0" xfId="0" applyFont="1" applyFill="1"/>
    <xf numFmtId="165" fontId="32" fillId="0" borderId="0" xfId="0" applyNumberFormat="1" applyFont="1" applyFill="1"/>
    <xf numFmtId="0" fontId="32" fillId="0" borderId="0" xfId="0" applyFont="1" applyFill="1"/>
    <xf numFmtId="0" fontId="54" fillId="0" borderId="0" xfId="0" applyFont="1" applyFill="1"/>
    <xf numFmtId="4" fontId="55" fillId="0" borderId="0" xfId="0" applyNumberFormat="1" applyFont="1" applyFill="1"/>
    <xf numFmtId="49" fontId="41" fillId="0" borderId="0" xfId="0" applyNumberFormat="1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4" fontId="43" fillId="0" borderId="30" xfId="0" applyNumberFormat="1" applyFont="1" applyBorder="1" applyAlignment="1">
      <alignment vertical="center"/>
    </xf>
    <xf numFmtId="4" fontId="48" fillId="0" borderId="14" xfId="0" applyNumberFormat="1" applyFont="1" applyBorder="1" applyAlignment="1">
      <alignment horizontal="right" vertical="center"/>
    </xf>
    <xf numFmtId="4" fontId="33" fillId="0" borderId="0" xfId="0" applyNumberFormat="1" applyFont="1" applyBorder="1" applyAlignment="1">
      <alignment horizontal="right" vertical="center"/>
    </xf>
    <xf numFmtId="49" fontId="36" fillId="15" borderId="20" xfId="0" applyNumberFormat="1" applyFont="1" applyFill="1" applyBorder="1" applyAlignment="1">
      <alignment horizontal="center" vertical="center"/>
    </xf>
    <xf numFmtId="49" fontId="36" fillId="15" borderId="21" xfId="0" applyNumberFormat="1" applyFont="1" applyFill="1" applyBorder="1" applyAlignment="1">
      <alignment horizontal="center" vertical="center"/>
    </xf>
    <xf numFmtId="4" fontId="43" fillId="15" borderId="21" xfId="0" applyNumberFormat="1" applyFont="1" applyFill="1" applyBorder="1" applyAlignment="1">
      <alignment horizontal="center" vertical="center" wrapText="1"/>
    </xf>
    <xf numFmtId="0" fontId="36" fillId="15" borderId="21" xfId="0" applyNumberFormat="1" applyFont="1" applyFill="1" applyBorder="1" applyAlignment="1">
      <alignment horizontal="center" vertical="center" wrapText="1" shrinkToFit="1"/>
    </xf>
    <xf numFmtId="4" fontId="36" fillId="15" borderId="21" xfId="0" applyNumberFormat="1" applyFont="1" applyFill="1" applyBorder="1" applyAlignment="1">
      <alignment horizontal="center" vertical="center" wrapText="1" shrinkToFit="1"/>
    </xf>
    <xf numFmtId="4" fontId="49" fillId="15" borderId="21" xfId="0" applyNumberFormat="1" applyFont="1" applyFill="1" applyBorder="1" applyAlignment="1">
      <alignment horizontal="center" vertical="center"/>
    </xf>
    <xf numFmtId="4" fontId="49" fillId="15" borderId="22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3" xfId="0" applyFont="1" applyBorder="1"/>
    <xf numFmtId="4" fontId="59" fillId="0" borderId="13" xfId="0" applyNumberFormat="1" applyFont="1" applyBorder="1" applyAlignment="1">
      <alignment horizontal="right" vertical="center" wrapText="1"/>
    </xf>
    <xf numFmtId="4" fontId="57" fillId="14" borderId="16" xfId="0" applyNumberFormat="1" applyFont="1" applyFill="1" applyBorder="1" applyAlignment="1">
      <alignment horizontal="right" vertical="center"/>
    </xf>
    <xf numFmtId="4" fontId="59" fillId="0" borderId="13" xfId="0" applyNumberFormat="1" applyFont="1" applyFill="1" applyBorder="1" applyAlignment="1">
      <alignment horizontal="right" vertical="center" wrapText="1"/>
    </xf>
    <xf numFmtId="4" fontId="59" fillId="0" borderId="13" xfId="0" applyNumberFormat="1" applyFont="1" applyBorder="1" applyAlignment="1">
      <alignment vertical="center" wrapText="1"/>
    </xf>
    <xf numFmtId="0" fontId="58" fillId="0" borderId="25" xfId="0" applyFont="1" applyFill="1" applyBorder="1" applyAlignment="1">
      <alignment horizontal="center" vertical="center"/>
    </xf>
    <xf numFmtId="4" fontId="59" fillId="0" borderId="25" xfId="0" applyNumberFormat="1" applyFont="1" applyFill="1" applyBorder="1" applyAlignment="1">
      <alignment horizontal="right" vertical="center" wrapText="1"/>
    </xf>
    <xf numFmtId="4" fontId="33" fillId="15" borderId="21" xfId="0" applyNumberFormat="1" applyFont="1" applyFill="1" applyBorder="1" applyAlignment="1">
      <alignment horizontal="right" vertical="center" wrapText="1"/>
    </xf>
    <xf numFmtId="49" fontId="35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left"/>
    </xf>
    <xf numFmtId="49" fontId="40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4" fontId="33" fillId="0" borderId="0" xfId="0" applyNumberFormat="1" applyFont="1" applyAlignment="1">
      <alignment vertical="center"/>
    </xf>
    <xf numFmtId="4" fontId="35" fillId="0" borderId="37" xfId="26" applyNumberFormat="1" applyFont="1" applyBorder="1" applyAlignment="1">
      <alignment horizontal="right" vertical="center"/>
    </xf>
    <xf numFmtId="4" fontId="35" fillId="0" borderId="25" xfId="0" applyNumberFormat="1" applyFont="1" applyBorder="1" applyAlignment="1">
      <alignment horizontal="right" vertical="center"/>
    </xf>
    <xf numFmtId="49" fontId="40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5" fillId="0" borderId="34" xfId="0" applyNumberFormat="1" applyFont="1" applyBorder="1" applyAlignment="1">
      <alignment horizontal="center" vertical="center"/>
    </xf>
    <xf numFmtId="49" fontId="26" fillId="0" borderId="34" xfId="0" applyNumberFormat="1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/>
    </xf>
    <xf numFmtId="49" fontId="56" fillId="16" borderId="33" xfId="0" applyNumberFormat="1" applyFont="1" applyFill="1" applyBorder="1" applyAlignment="1">
      <alignment vertical="center"/>
    </xf>
    <xf numFmtId="49" fontId="39" fillId="0" borderId="34" xfId="0" applyNumberFormat="1" applyFont="1" applyFill="1" applyBorder="1" applyAlignment="1">
      <alignment horizontal="center"/>
    </xf>
    <xf numFmtId="49" fontId="26" fillId="0" borderId="34" xfId="0" applyNumberFormat="1" applyFont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58" fillId="16" borderId="19" xfId="0" applyFont="1" applyFill="1" applyBorder="1" applyAlignment="1">
      <alignment vertical="center"/>
    </xf>
    <xf numFmtId="49" fontId="30" fillId="0" borderId="0" xfId="0" applyNumberFormat="1" applyFont="1" applyBorder="1"/>
    <xf numFmtId="0" fontId="30" fillId="0" borderId="0" xfId="0" applyFont="1" applyFill="1" applyAlignment="1"/>
    <xf numFmtId="0" fontId="30" fillId="0" borderId="0" xfId="0" applyFont="1" applyFill="1"/>
    <xf numFmtId="0" fontId="35" fillId="0" borderId="36" xfId="0" applyNumberFormat="1" applyFont="1" applyBorder="1" applyAlignment="1">
      <alignment horizontal="center" vertical="center"/>
    </xf>
    <xf numFmtId="49" fontId="39" fillId="0" borderId="36" xfId="0" applyNumberFormat="1" applyFont="1" applyFill="1" applyBorder="1" applyAlignment="1">
      <alignment horizontal="center"/>
    </xf>
    <xf numFmtId="49" fontId="26" fillId="0" borderId="36" xfId="0" applyNumberFormat="1" applyFont="1" applyBorder="1" applyAlignment="1">
      <alignment horizontal="center" vertical="center" wrapText="1"/>
    </xf>
    <xf numFmtId="49" fontId="26" fillId="0" borderId="36" xfId="0" applyNumberFormat="1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/>
    </xf>
    <xf numFmtId="49" fontId="56" fillId="16" borderId="38" xfId="0" applyNumberFormat="1" applyFont="1" applyFill="1" applyBorder="1" applyAlignment="1">
      <alignment vertical="center"/>
    </xf>
    <xf numFmtId="49" fontId="37" fillId="0" borderId="38" xfId="0" applyNumberFormat="1" applyFont="1" applyBorder="1" applyAlignment="1">
      <alignment horizontal="center"/>
    </xf>
    <xf numFmtId="0" fontId="35" fillId="0" borderId="38" xfId="28" applyNumberFormat="1" applyFont="1" applyFill="1" applyBorder="1" applyAlignment="1">
      <alignment horizontal="center" vertical="center" wrapText="1"/>
    </xf>
    <xf numFmtId="4" fontId="35" fillId="0" borderId="38" xfId="0" applyNumberFormat="1" applyFont="1" applyFill="1" applyBorder="1" applyAlignment="1">
      <alignment vertical="center"/>
    </xf>
    <xf numFmtId="4" fontId="23" fillId="0" borderId="38" xfId="0" applyNumberFormat="1" applyFont="1" applyBorder="1" applyAlignment="1">
      <alignment horizontal="right" vertical="center"/>
    </xf>
    <xf numFmtId="4" fontId="35" fillId="0" borderId="38" xfId="26" applyNumberFormat="1" applyFont="1" applyBorder="1" applyAlignment="1">
      <alignment horizontal="right" vertical="center"/>
    </xf>
    <xf numFmtId="0" fontId="35" fillId="16" borderId="38" xfId="28" applyNumberFormat="1" applyFont="1" applyFill="1" applyBorder="1" applyAlignment="1">
      <alignment horizontal="center" vertical="center" wrapText="1"/>
    </xf>
    <xf numFmtId="4" fontId="35" fillId="16" borderId="38" xfId="0" applyNumberFormat="1" applyFont="1" applyFill="1" applyBorder="1" applyAlignment="1">
      <alignment vertical="center"/>
    </xf>
    <xf numFmtId="49" fontId="56" fillId="18" borderId="38" xfId="0" applyNumberFormat="1" applyFont="1" applyFill="1" applyBorder="1" applyAlignment="1">
      <alignment vertical="center"/>
    </xf>
    <xf numFmtId="0" fontId="35" fillId="18" borderId="38" xfId="28" applyNumberFormat="1" applyFont="1" applyFill="1" applyBorder="1" applyAlignment="1">
      <alignment horizontal="center" vertical="center" wrapText="1"/>
    </xf>
    <xf numFmtId="4" fontId="35" fillId="18" borderId="38" xfId="0" applyNumberFormat="1" applyFont="1" applyFill="1" applyBorder="1" applyAlignment="1">
      <alignment vertical="center"/>
    </xf>
    <xf numFmtId="0" fontId="36" fillId="16" borderId="38" xfId="0" applyFont="1" applyFill="1" applyBorder="1" applyAlignment="1">
      <alignment vertical="center"/>
    </xf>
    <xf numFmtId="49" fontId="39" fillId="0" borderId="38" xfId="0" applyNumberFormat="1" applyFont="1" applyFill="1" applyBorder="1" applyAlignment="1">
      <alignment horizontal="center"/>
    </xf>
    <xf numFmtId="4" fontId="23" fillId="16" borderId="38" xfId="0" applyNumberFormat="1" applyFont="1" applyFill="1" applyBorder="1" applyAlignment="1">
      <alignment horizontal="right" vertical="center"/>
    </xf>
    <xf numFmtId="4" fontId="35" fillId="16" borderId="38" xfId="26" applyNumberFormat="1" applyFont="1" applyFill="1" applyBorder="1" applyAlignment="1">
      <alignment horizontal="right" vertical="center"/>
    </xf>
    <xf numFmtId="4" fontId="48" fillId="0" borderId="38" xfId="0" applyNumberFormat="1" applyFont="1" applyBorder="1"/>
    <xf numFmtId="4" fontId="23" fillId="0" borderId="38" xfId="0" applyNumberFormat="1" applyFont="1" applyBorder="1" applyAlignment="1">
      <alignment vertical="center"/>
    </xf>
    <xf numFmtId="49" fontId="36" fillId="15" borderId="39" xfId="0" applyNumberFormat="1" applyFont="1" applyFill="1" applyBorder="1" applyAlignment="1">
      <alignment horizontal="center" vertical="center"/>
    </xf>
    <xf numFmtId="49" fontId="36" fillId="15" borderId="40" xfId="0" applyNumberFormat="1" applyFont="1" applyFill="1" applyBorder="1" applyAlignment="1">
      <alignment horizontal="center" vertical="center"/>
    </xf>
    <xf numFmtId="0" fontId="36" fillId="15" borderId="40" xfId="0" applyNumberFormat="1" applyFont="1" applyFill="1" applyBorder="1" applyAlignment="1">
      <alignment horizontal="center" vertical="center" wrapText="1" shrinkToFit="1"/>
    </xf>
    <xf numFmtId="4" fontId="36" fillId="15" borderId="40" xfId="0" applyNumberFormat="1" applyFont="1" applyFill="1" applyBorder="1" applyAlignment="1">
      <alignment horizontal="center" vertical="center" wrapText="1" shrinkToFit="1"/>
    </xf>
    <xf numFmtId="4" fontId="49" fillId="15" borderId="40" xfId="0" applyNumberFormat="1" applyFont="1" applyFill="1" applyBorder="1" applyAlignment="1">
      <alignment horizontal="center" vertical="center"/>
    </xf>
    <xf numFmtId="4" fontId="49" fillId="15" borderId="40" xfId="0" applyNumberFormat="1" applyFont="1" applyFill="1" applyBorder="1" applyAlignment="1">
      <alignment horizontal="center" vertical="center" wrapText="1"/>
    </xf>
    <xf numFmtId="4" fontId="49" fillId="15" borderId="40" xfId="26" applyNumberFormat="1" applyFont="1" applyFill="1" applyBorder="1" applyAlignment="1">
      <alignment horizontal="right" vertical="center" wrapText="1"/>
    </xf>
    <xf numFmtId="4" fontId="49" fillId="15" borderId="41" xfId="0" applyNumberFormat="1" applyFont="1" applyFill="1" applyBorder="1" applyAlignment="1">
      <alignment horizontal="center" vertical="center" wrapText="1"/>
    </xf>
    <xf numFmtId="49" fontId="56" fillId="16" borderId="43" xfId="0" applyNumberFormat="1" applyFont="1" applyFill="1" applyBorder="1" applyAlignment="1">
      <alignment vertical="center"/>
    </xf>
    <xf numFmtId="0" fontId="35" fillId="0" borderId="42" xfId="0" applyNumberFormat="1" applyFont="1" applyBorder="1" applyAlignment="1">
      <alignment horizontal="center" vertical="center"/>
    </xf>
    <xf numFmtId="4" fontId="35" fillId="0" borderId="43" xfId="0" applyNumberFormat="1" applyFont="1" applyBorder="1" applyAlignment="1">
      <alignment horizontal="right" vertical="center"/>
    </xf>
    <xf numFmtId="49" fontId="56" fillId="18" borderId="42" xfId="0" applyNumberFormat="1" applyFont="1" applyFill="1" applyBorder="1" applyAlignment="1">
      <alignment vertical="center"/>
    </xf>
    <xf numFmtId="49" fontId="56" fillId="18" borderId="43" xfId="0" applyNumberFormat="1" applyFont="1" applyFill="1" applyBorder="1" applyAlignment="1">
      <alignment vertical="center"/>
    </xf>
    <xf numFmtId="0" fontId="36" fillId="16" borderId="43" xfId="0" applyFont="1" applyFill="1" applyBorder="1" applyAlignment="1">
      <alignment vertical="center"/>
    </xf>
    <xf numFmtId="4" fontId="35" fillId="16" borderId="43" xfId="0" applyNumberFormat="1" applyFont="1" applyFill="1" applyBorder="1" applyAlignment="1">
      <alignment horizontal="right" vertical="center"/>
    </xf>
    <xf numFmtId="0" fontId="35" fillId="0" borderId="44" xfId="0" applyNumberFormat="1" applyFont="1" applyBorder="1" applyAlignment="1">
      <alignment horizontal="center" vertical="center"/>
    </xf>
    <xf numFmtId="49" fontId="39" fillId="0" borderId="45" xfId="0" applyNumberFormat="1" applyFont="1" applyFill="1" applyBorder="1" applyAlignment="1">
      <alignment horizontal="center"/>
    </xf>
    <xf numFmtId="0" fontId="35" fillId="0" borderId="45" xfId="28" applyNumberFormat="1" applyFont="1" applyFill="1" applyBorder="1" applyAlignment="1">
      <alignment horizontal="center" vertical="center" wrapText="1"/>
    </xf>
    <xf numFmtId="4" fontId="35" fillId="0" borderId="45" xfId="0" applyNumberFormat="1" applyFont="1" applyFill="1" applyBorder="1" applyAlignment="1">
      <alignment vertical="center"/>
    </xf>
    <xf numFmtId="4" fontId="23" fillId="0" borderId="45" xfId="0" applyNumberFormat="1" applyFont="1" applyBorder="1" applyAlignment="1">
      <alignment horizontal="right" vertical="center"/>
    </xf>
    <xf numFmtId="4" fontId="35" fillId="0" borderId="45" xfId="26" applyNumberFormat="1" applyFont="1" applyBorder="1" applyAlignment="1">
      <alignment horizontal="right" vertical="center"/>
    </xf>
    <xf numFmtId="4" fontId="35" fillId="0" borderId="46" xfId="0" applyNumberFormat="1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4" fontId="35" fillId="0" borderId="38" xfId="0" applyNumberFormat="1" applyFont="1" applyBorder="1" applyAlignment="1">
      <alignment vertical="center"/>
    </xf>
    <xf numFmtId="49" fontId="44" fillId="0" borderId="38" xfId="0" applyNumberFormat="1" applyFont="1" applyBorder="1" applyAlignment="1">
      <alignment horizontal="center"/>
    </xf>
    <xf numFmtId="0" fontId="36" fillId="15" borderId="40" xfId="0" applyFont="1" applyFill="1" applyBorder="1" applyAlignment="1">
      <alignment horizontal="center" vertical="center" wrapText="1" shrinkToFit="1"/>
    </xf>
    <xf numFmtId="0" fontId="35" fillId="0" borderId="42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49" fontId="37" fillId="0" borderId="45" xfId="0" applyNumberFormat="1" applyFont="1" applyBorder="1" applyAlignment="1">
      <alignment horizontal="center"/>
    </xf>
    <xf numFmtId="0" fontId="30" fillId="0" borderId="45" xfId="0" applyFont="1" applyBorder="1" applyAlignment="1">
      <alignment horizontal="center" vertical="center"/>
    </xf>
    <xf numFmtId="4" fontId="35" fillId="0" borderId="45" xfId="0" applyNumberFormat="1" applyFont="1" applyBorder="1" applyAlignment="1">
      <alignment vertical="center"/>
    </xf>
    <xf numFmtId="4" fontId="30" fillId="0" borderId="47" xfId="0" applyNumberFormat="1" applyFont="1" applyBorder="1" applyAlignment="1">
      <alignment vertical="center"/>
    </xf>
    <xf numFmtId="4" fontId="48" fillId="0" borderId="47" xfId="0" applyNumberFormat="1" applyFont="1" applyBorder="1"/>
    <xf numFmtId="0" fontId="23" fillId="0" borderId="0" xfId="0" applyFont="1" applyBorder="1"/>
    <xf numFmtId="0" fontId="30" fillId="16" borderId="38" xfId="0" applyFont="1" applyFill="1" applyBorder="1" applyAlignment="1">
      <alignment horizontal="center" vertical="center"/>
    </xf>
    <xf numFmtId="0" fontId="62" fillId="0" borderId="0" xfId="0" applyFont="1" applyBorder="1"/>
    <xf numFmtId="0" fontId="1" fillId="0" borderId="0" xfId="30" applyFont="1" applyBorder="1"/>
    <xf numFmtId="0" fontId="21" fillId="0" borderId="0" xfId="30" applyFont="1" applyBorder="1" applyAlignment="1">
      <alignment horizontal="center"/>
    </xf>
    <xf numFmtId="0" fontId="21" fillId="0" borderId="0" xfId="30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49" fontId="26" fillId="0" borderId="38" xfId="0" applyNumberFormat="1" applyFont="1" applyFill="1" applyBorder="1" applyAlignment="1">
      <alignment horizontal="left" wrapText="1"/>
    </xf>
    <xf numFmtId="49" fontId="26" fillId="0" borderId="38" xfId="0" applyNumberFormat="1" applyFont="1" applyFill="1" applyBorder="1" applyAlignment="1">
      <alignment horizontal="left" vertical="center" wrapText="1"/>
    </xf>
    <xf numFmtId="49" fontId="26" fillId="0" borderId="45" xfId="0" applyNumberFormat="1" applyFont="1" applyFill="1" applyBorder="1" applyAlignment="1">
      <alignment horizontal="left" vertical="center" wrapText="1"/>
    </xf>
    <xf numFmtId="49" fontId="35" fillId="0" borderId="38" xfId="0" applyNumberFormat="1" applyFont="1" applyFill="1" applyBorder="1" applyAlignment="1">
      <alignment horizontal="left" wrapText="1"/>
    </xf>
    <xf numFmtId="49" fontId="35" fillId="0" borderId="38" xfId="0" applyNumberFormat="1" applyFont="1" applyBorder="1" applyAlignment="1">
      <alignment horizontal="center"/>
    </xf>
    <xf numFmtId="49" fontId="67" fillId="16" borderId="42" xfId="0" applyNumberFormat="1" applyFont="1" applyFill="1" applyBorder="1" applyAlignment="1">
      <alignment vertical="center"/>
    </xf>
    <xf numFmtId="0" fontId="68" fillId="16" borderId="42" xfId="0" applyFont="1" applyFill="1" applyBorder="1" applyAlignment="1">
      <alignment vertical="center"/>
    </xf>
    <xf numFmtId="0" fontId="36" fillId="0" borderId="38" xfId="29" applyFont="1" applyBorder="1" applyAlignment="1">
      <alignment horizontal="center" vertical="center"/>
    </xf>
    <xf numFmtId="49" fontId="35" fillId="0" borderId="38" xfId="30" applyNumberFormat="1" applyFont="1" applyBorder="1" applyAlignment="1">
      <alignment horizontal="center" vertical="center"/>
    </xf>
    <xf numFmtId="49" fontId="35" fillId="0" borderId="38" xfId="0" applyNumberFormat="1" applyFont="1" applyFill="1" applyBorder="1" applyAlignment="1">
      <alignment horizontal="left" vertical="top" wrapText="1"/>
    </xf>
    <xf numFmtId="49" fontId="37" fillId="17" borderId="38" xfId="0" applyNumberFormat="1" applyFont="1" applyFill="1" applyBorder="1" applyAlignment="1">
      <alignment horizontal="left" vertical="center" wrapText="1"/>
    </xf>
    <xf numFmtId="49" fontId="37" fillId="17" borderId="45" xfId="0" applyNumberFormat="1" applyFont="1" applyFill="1" applyBorder="1" applyAlignment="1">
      <alignment horizontal="left" vertical="center" wrapText="1"/>
    </xf>
    <xf numFmtId="4" fontId="35" fillId="0" borderId="38" xfId="26" applyNumberFormat="1" applyFont="1" applyFill="1" applyBorder="1" applyAlignment="1">
      <alignment horizontal="right" vertical="center"/>
    </xf>
    <xf numFmtId="49" fontId="35" fillId="0" borderId="38" xfId="0" applyNumberFormat="1" applyFont="1" applyFill="1" applyBorder="1" applyAlignment="1">
      <alignment horizontal="left" vertical="center" wrapText="1"/>
    </xf>
    <xf numFmtId="0" fontId="69" fillId="0" borderId="38" xfId="29" applyFont="1" applyBorder="1" applyAlignment="1">
      <alignment horizontal="center" vertical="center"/>
    </xf>
    <xf numFmtId="0" fontId="69" fillId="0" borderId="38" xfId="29" applyFont="1" applyFill="1" applyBorder="1" applyAlignment="1">
      <alignment horizontal="center" vertical="center"/>
    </xf>
    <xf numFmtId="0" fontId="69" fillId="0" borderId="45" xfId="29" applyFont="1" applyBorder="1" applyAlignment="1">
      <alignment horizontal="center" vertical="center"/>
    </xf>
    <xf numFmtId="3" fontId="30" fillId="13" borderId="0" xfId="0" applyNumberFormat="1" applyFont="1" applyFill="1"/>
    <xf numFmtId="3" fontId="30" fillId="0" borderId="0" xfId="0" applyNumberFormat="1" applyFont="1"/>
    <xf numFmtId="3" fontId="43" fillId="15" borderId="40" xfId="0" applyNumberFormat="1" applyFont="1" applyFill="1" applyBorder="1" applyAlignment="1">
      <alignment horizontal="center" vertical="center" wrapText="1"/>
    </xf>
    <xf numFmtId="3" fontId="56" fillId="16" borderId="38" xfId="0" applyNumberFormat="1" applyFont="1" applyFill="1" applyBorder="1" applyAlignment="1">
      <alignment vertical="center"/>
    </xf>
    <xf numFmtId="3" fontId="30" fillId="14" borderId="38" xfId="0" applyNumberFormat="1" applyFont="1" applyFill="1" applyBorder="1" applyAlignment="1">
      <alignment horizontal="right" vertical="center"/>
    </xf>
    <xf numFmtId="3" fontId="30" fillId="16" borderId="38" xfId="0" applyNumberFormat="1" applyFont="1" applyFill="1" applyBorder="1" applyAlignment="1">
      <alignment horizontal="right" vertical="center"/>
    </xf>
    <xf numFmtId="3" fontId="30" fillId="14" borderId="48" xfId="0" applyNumberFormat="1" applyFont="1" applyFill="1" applyBorder="1" applyAlignment="1">
      <alignment horizontal="right" vertical="center"/>
    </xf>
    <xf numFmtId="3" fontId="30" fillId="0" borderId="0" xfId="0" applyNumberFormat="1" applyFont="1" applyBorder="1"/>
    <xf numFmtId="3" fontId="30" fillId="0" borderId="38" xfId="0" applyNumberFormat="1" applyFont="1" applyFill="1" applyBorder="1" applyAlignment="1">
      <alignment horizontal="right" vertical="center"/>
    </xf>
    <xf numFmtId="3" fontId="56" fillId="18" borderId="38" xfId="0" applyNumberFormat="1" applyFont="1" applyFill="1" applyBorder="1" applyAlignment="1">
      <alignment vertical="center"/>
    </xf>
    <xf numFmtId="3" fontId="36" fillId="16" borderId="38" xfId="0" applyNumberFormat="1" applyFont="1" applyFill="1" applyBorder="1" applyAlignment="1">
      <alignment vertical="center"/>
    </xf>
    <xf numFmtId="3" fontId="30" fillId="0" borderId="45" xfId="0" applyNumberFormat="1" applyFont="1" applyFill="1" applyBorder="1" applyAlignment="1">
      <alignment horizontal="right" vertical="center"/>
    </xf>
    <xf numFmtId="3" fontId="30" fillId="0" borderId="15" xfId="0" applyNumberFormat="1" applyFont="1" applyFill="1" applyBorder="1" applyAlignment="1">
      <alignment horizontal="right" vertical="center"/>
    </xf>
    <xf numFmtId="3" fontId="30" fillId="0" borderId="34" xfId="0" applyNumberFormat="1" applyFont="1" applyFill="1" applyBorder="1" applyAlignment="1">
      <alignment horizontal="right" vertical="center"/>
    </xf>
    <xf numFmtId="49" fontId="67" fillId="16" borderId="42" xfId="0" applyNumberFormat="1" applyFont="1" applyFill="1" applyBorder="1" applyAlignment="1">
      <alignment horizontal="left" vertical="center"/>
    </xf>
    <xf numFmtId="49" fontId="67" fillId="16" borderId="38" xfId="0" applyNumberFormat="1" applyFont="1" applyFill="1" applyBorder="1" applyAlignment="1">
      <alignment horizontal="left" vertical="center"/>
    </xf>
    <xf numFmtId="0" fontId="68" fillId="16" borderId="42" xfId="0" applyNumberFormat="1" applyFont="1" applyFill="1" applyBorder="1" applyAlignment="1">
      <alignment horizontal="left" vertical="center"/>
    </xf>
    <xf numFmtId="0" fontId="35" fillId="16" borderId="38" xfId="0" applyNumberFormat="1" applyFont="1" applyFill="1" applyBorder="1" applyAlignment="1">
      <alignment horizontal="left" vertical="center"/>
    </xf>
    <xf numFmtId="49" fontId="67" fillId="16" borderId="49" xfId="0" applyNumberFormat="1" applyFont="1" applyFill="1" applyBorder="1" applyAlignment="1">
      <alignment horizontal="left" vertical="center"/>
    </xf>
    <xf numFmtId="49" fontId="67" fillId="16" borderId="50" xfId="0" applyNumberFormat="1" applyFont="1" applyFill="1" applyBorder="1" applyAlignment="1">
      <alignment horizontal="left" vertical="center"/>
    </xf>
    <xf numFmtId="49" fontId="67" fillId="16" borderId="51" xfId="0" applyNumberFormat="1" applyFont="1" applyFill="1" applyBorder="1" applyAlignment="1">
      <alignment horizontal="left" vertical="center"/>
    </xf>
    <xf numFmtId="0" fontId="30" fillId="0" borderId="0" xfId="0" applyFont="1" applyFill="1" applyAlignment="1">
      <alignment horizontal="center"/>
    </xf>
    <xf numFmtId="0" fontId="68" fillId="16" borderId="42" xfId="0" applyFont="1" applyFill="1" applyBorder="1" applyAlignment="1">
      <alignment horizontal="left" vertical="center"/>
    </xf>
    <xf numFmtId="0" fontId="36" fillId="16" borderId="38" xfId="0" applyFont="1" applyFill="1" applyBorder="1" applyAlignment="1">
      <alignment horizontal="left" vertical="center"/>
    </xf>
    <xf numFmtId="49" fontId="37" fillId="0" borderId="45" xfId="0" applyNumberFormat="1" applyFont="1" applyBorder="1" applyAlignment="1">
      <alignment horizontal="center" vertical="center" wrapText="1"/>
    </xf>
    <xf numFmtId="49" fontId="37" fillId="0" borderId="38" xfId="0" applyNumberFormat="1" applyFont="1" applyBorder="1" applyAlignment="1">
      <alignment horizontal="center" vertical="center" wrapText="1"/>
    </xf>
    <xf numFmtId="49" fontId="56" fillId="16" borderId="38" xfId="0" applyNumberFormat="1" applyFont="1" applyFill="1" applyBorder="1" applyAlignment="1">
      <alignment horizontal="left" vertical="center"/>
    </xf>
    <xf numFmtId="49" fontId="56" fillId="16" borderId="31" xfId="0" applyNumberFormat="1" applyFont="1" applyFill="1" applyBorder="1" applyAlignment="1">
      <alignment horizontal="left" vertical="center"/>
    </xf>
    <xf numFmtId="49" fontId="56" fillId="16" borderId="32" xfId="0" applyNumberFormat="1" applyFont="1" applyFill="1" applyBorder="1" applyAlignment="1">
      <alignment horizontal="left" vertical="center"/>
    </xf>
    <xf numFmtId="0" fontId="58" fillId="16" borderId="17" xfId="0" applyFont="1" applyFill="1" applyBorder="1" applyAlignment="1">
      <alignment horizontal="left" vertical="center"/>
    </xf>
    <xf numFmtId="0" fontId="58" fillId="16" borderId="18" xfId="0" applyFont="1" applyFill="1" applyBorder="1" applyAlignment="1">
      <alignment horizontal="left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</cellXfs>
  <cellStyles count="31">
    <cellStyle name="Excel Built-in Normal" xfId="1" xr:uid="{00000000-0005-0000-0000-000000000000}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Гиперссылка" xfId="11" builtinId="8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Обычный 2" xfId="20" xr:uid="{00000000-0005-0000-0000-000014000000}"/>
    <cellStyle name="Обычный_1705о_1_общий прайс Фростор 2014+3.5%" xfId="29" xr:uid="{6FCD1B65-0F80-4AB2-890D-D155893417CB}"/>
    <cellStyle name="Обычный_Балки БТ50" xfId="28" xr:uid="{00000000-0005-0000-0000-000015000000}"/>
    <cellStyle name="Обычный_новый прайс ЭКО ТУСТ4" xfId="30" xr:uid="{90D43BDC-AC2A-4C42-AA4E-F2595C977C68}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Финансовый" xfId="26" builtinId="3"/>
    <cellStyle name="Хороший" xfId="27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B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99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jpeg"/><Relationship Id="rId18" Type="http://schemas.openxmlformats.org/officeDocument/2006/relationships/image" Target="../media/image51.jpe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jpeg"/><Relationship Id="rId17" Type="http://schemas.openxmlformats.org/officeDocument/2006/relationships/image" Target="../media/image50.jpeg"/><Relationship Id="rId2" Type="http://schemas.openxmlformats.org/officeDocument/2006/relationships/image" Target="../media/image35.png"/><Relationship Id="rId16" Type="http://schemas.openxmlformats.org/officeDocument/2006/relationships/image" Target="../media/image49.jpeg"/><Relationship Id="rId20" Type="http://schemas.openxmlformats.org/officeDocument/2006/relationships/image" Target="../media/image53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jpeg"/><Relationship Id="rId10" Type="http://schemas.openxmlformats.org/officeDocument/2006/relationships/image" Target="../media/image43.jpeg"/><Relationship Id="rId19" Type="http://schemas.openxmlformats.org/officeDocument/2006/relationships/image" Target="../media/image52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198907</xdr:colOff>
      <xdr:row>5</xdr:row>
      <xdr:rowOff>126269</xdr:rowOff>
    </xdr:from>
    <xdr:to>
      <xdr:col>1</xdr:col>
      <xdr:colOff>1675281</xdr:colOff>
      <xdr:row>6</xdr:row>
      <xdr:rowOff>1314809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A1ACFBB-3266-4B51-A6C2-4B4B665E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31" y="2255387"/>
          <a:ext cx="1476374" cy="1431068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7</xdr:row>
      <xdr:rowOff>22412</xdr:rowOff>
    </xdr:from>
    <xdr:to>
      <xdr:col>1</xdr:col>
      <xdr:colOff>1723719</xdr:colOff>
      <xdr:row>7</xdr:row>
      <xdr:rowOff>1321174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D66AAD1-5BAC-4739-B721-BD89D97D4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42" y="3686736"/>
          <a:ext cx="1499601" cy="1298762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7</xdr:row>
      <xdr:rowOff>1243851</xdr:rowOff>
    </xdr:from>
    <xdr:to>
      <xdr:col>1</xdr:col>
      <xdr:colOff>1818300</xdr:colOff>
      <xdr:row>8</xdr:row>
      <xdr:rowOff>1244411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05DA658-ADC6-4FE4-B792-BB96AD9F6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4" y="4908175"/>
          <a:ext cx="1706240" cy="1401295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168088</xdr:colOff>
      <xdr:row>8</xdr:row>
      <xdr:rowOff>1281855</xdr:rowOff>
    </xdr:from>
    <xdr:to>
      <xdr:col>1</xdr:col>
      <xdr:colOff>1826558</xdr:colOff>
      <xdr:row>9</xdr:row>
      <xdr:rowOff>1243183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E77DE0E3-172F-4595-BE6F-F3CEDB186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2" y="6279679"/>
          <a:ext cx="1658470" cy="1362063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10</xdr:row>
      <xdr:rowOff>112058</xdr:rowOff>
    </xdr:from>
    <xdr:to>
      <xdr:col>1</xdr:col>
      <xdr:colOff>1876774</xdr:colOff>
      <xdr:row>10</xdr:row>
      <xdr:rowOff>1319893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79A97C94-FE7C-45A0-B7B8-B036BAB4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870" y="7813701"/>
          <a:ext cx="1798333" cy="1207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1329701</xdr:rowOff>
    </xdr:from>
    <xdr:to>
      <xdr:col>2</xdr:col>
      <xdr:colOff>0</xdr:colOff>
      <xdr:row>11</xdr:row>
      <xdr:rowOff>1307085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8E9F54E-76F7-46D1-83A5-B4A81EF24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9031344"/>
          <a:ext cx="1986642" cy="1378120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367394</xdr:colOff>
      <xdr:row>13</xdr:row>
      <xdr:rowOff>40821</xdr:rowOff>
    </xdr:from>
    <xdr:to>
      <xdr:col>1</xdr:col>
      <xdr:colOff>1530762</xdr:colOff>
      <xdr:row>13</xdr:row>
      <xdr:rowOff>1242332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44CA116D-5A8E-41AA-90C2-8CB1A992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3" y="10613571"/>
          <a:ext cx="1163368" cy="120151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14</xdr:row>
      <xdr:rowOff>13607</xdr:rowOff>
    </xdr:from>
    <xdr:to>
      <xdr:col>1</xdr:col>
      <xdr:colOff>1571582</xdr:colOff>
      <xdr:row>15</xdr:row>
      <xdr:rowOff>8098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id="{46FBD2BD-0D57-40BD-BFEC-FD773542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11919857"/>
          <a:ext cx="1285833" cy="1327991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15</xdr:row>
      <xdr:rowOff>33395</xdr:rowOff>
    </xdr:from>
    <xdr:to>
      <xdr:col>1</xdr:col>
      <xdr:colOff>1728106</xdr:colOff>
      <xdr:row>15</xdr:row>
      <xdr:rowOff>1326697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4B4C9062-0C12-49F7-90BD-5DDE7288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13273145"/>
          <a:ext cx="1523999" cy="129330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15</xdr:row>
      <xdr:rowOff>1311005</xdr:rowOff>
    </xdr:from>
    <xdr:to>
      <xdr:col>1</xdr:col>
      <xdr:colOff>1755321</xdr:colOff>
      <xdr:row>17</xdr:row>
      <xdr:rowOff>19651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A4ACADB7-E340-44C6-BC60-B79F691D3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4550755"/>
          <a:ext cx="1619250" cy="1375646"/>
        </a:xfrm>
        <a:prstGeom prst="rect">
          <a:avLst/>
        </a:prstGeom>
      </xdr:spPr>
    </xdr:pic>
    <xdr:clientData/>
  </xdr:twoCellAnchor>
  <xdr:twoCellAnchor editAs="oneCell">
    <xdr:from>
      <xdr:col>1</xdr:col>
      <xdr:colOff>68037</xdr:colOff>
      <xdr:row>17</xdr:row>
      <xdr:rowOff>13607</xdr:rowOff>
    </xdr:from>
    <xdr:to>
      <xdr:col>1</xdr:col>
      <xdr:colOff>1920647</xdr:colOff>
      <xdr:row>17</xdr:row>
      <xdr:rowOff>1329418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38E193AA-0463-418B-A287-51BDDB23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6" y="15920357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18</xdr:row>
      <xdr:rowOff>27215</xdr:rowOff>
    </xdr:from>
    <xdr:to>
      <xdr:col>1</xdr:col>
      <xdr:colOff>1907039</xdr:colOff>
      <xdr:row>19</xdr:row>
      <xdr:rowOff>9526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id="{D6263A97-EA2C-4AFF-8586-A26B64605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7267465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367393</xdr:colOff>
      <xdr:row>19</xdr:row>
      <xdr:rowOff>27214</xdr:rowOff>
    </xdr:from>
    <xdr:to>
      <xdr:col>2</xdr:col>
      <xdr:colOff>122465</xdr:colOff>
      <xdr:row>20</xdr:row>
      <xdr:rowOff>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5365ADE7-524E-4E5F-B716-EB3E2E2A7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3" y="18600964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20</xdr:row>
      <xdr:rowOff>27215</xdr:rowOff>
    </xdr:from>
    <xdr:to>
      <xdr:col>2</xdr:col>
      <xdr:colOff>136072</xdr:colOff>
      <xdr:row>21</xdr:row>
      <xdr:rowOff>1</xdr:rowOff>
    </xdr:to>
    <xdr:pic>
      <xdr:nvPicPr>
        <xdr:cNvPr id="74" name="Рисунок 73">
          <a:extLst>
            <a:ext uri="{FF2B5EF4-FFF2-40B4-BE49-F238E27FC236}">
              <a16:creationId xmlns:a16="http://schemas.microsoft.com/office/drawing/2014/main" id="{506B0900-2101-4BE5-B706-D446268DE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934465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</xdr:colOff>
      <xdr:row>21</xdr:row>
      <xdr:rowOff>40821</xdr:rowOff>
    </xdr:from>
    <xdr:to>
      <xdr:col>1</xdr:col>
      <xdr:colOff>1969635</xdr:colOff>
      <xdr:row>21</xdr:row>
      <xdr:rowOff>1191571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17373A6B-76BB-4D04-AF15-68C877857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1281571"/>
          <a:ext cx="1928814" cy="1150750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23</xdr:row>
      <xdr:rowOff>203207</xdr:rowOff>
    </xdr:from>
    <xdr:to>
      <xdr:col>1</xdr:col>
      <xdr:colOff>1646464</xdr:colOff>
      <xdr:row>25</xdr:row>
      <xdr:rowOff>-1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CC85C092-C4D8-486A-BB15-FAD87450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22981564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204109</xdr:colOff>
      <xdr:row>25</xdr:row>
      <xdr:rowOff>14751</xdr:rowOff>
    </xdr:from>
    <xdr:to>
      <xdr:col>1</xdr:col>
      <xdr:colOff>1687286</xdr:colOff>
      <xdr:row>25</xdr:row>
      <xdr:rowOff>1311729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id="{DD4298F1-43FE-40C0-ACEA-7D8E8E9B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8" y="24330715"/>
          <a:ext cx="1483177" cy="1296978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26</xdr:row>
      <xdr:rowOff>13607</xdr:rowOff>
    </xdr:from>
    <xdr:to>
      <xdr:col>1</xdr:col>
      <xdr:colOff>1668997</xdr:colOff>
      <xdr:row>26</xdr:row>
      <xdr:rowOff>1318532</xdr:rowOff>
    </xdr:to>
    <xdr:pic>
      <xdr:nvPicPr>
        <xdr:cNvPr id="78" name="Рисунок 77">
          <a:extLst>
            <a:ext uri="{FF2B5EF4-FFF2-40B4-BE49-F238E27FC236}">
              <a16:creationId xmlns:a16="http://schemas.microsoft.com/office/drawing/2014/main" id="{5305F545-6052-4D32-8FDE-597AAA861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5663071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27</xdr:row>
      <xdr:rowOff>27214</xdr:rowOff>
    </xdr:from>
    <xdr:to>
      <xdr:col>1</xdr:col>
      <xdr:colOff>1723425</xdr:colOff>
      <xdr:row>27</xdr:row>
      <xdr:rowOff>1332139</xdr:rowOff>
    </xdr:to>
    <xdr:pic>
      <xdr:nvPicPr>
        <xdr:cNvPr id="79" name="Рисунок 78">
          <a:extLst>
            <a:ext uri="{FF2B5EF4-FFF2-40B4-BE49-F238E27FC236}">
              <a16:creationId xmlns:a16="http://schemas.microsoft.com/office/drawing/2014/main" id="{649E095E-F9C8-4240-A2CE-5CB04D065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6" y="27010178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28</xdr:row>
      <xdr:rowOff>13607</xdr:rowOff>
    </xdr:from>
    <xdr:to>
      <xdr:col>1</xdr:col>
      <xdr:colOff>1834222</xdr:colOff>
      <xdr:row>28</xdr:row>
      <xdr:rowOff>1318532</xdr:rowOff>
    </xdr:to>
    <xdr:pic>
      <xdr:nvPicPr>
        <xdr:cNvPr id="81" name="Рисунок 80">
          <a:extLst>
            <a:ext uri="{FF2B5EF4-FFF2-40B4-BE49-F238E27FC236}">
              <a16:creationId xmlns:a16="http://schemas.microsoft.com/office/drawing/2014/main" id="{84E66361-F1C9-48C5-97C5-7989E725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1" y="28330071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81642</xdr:colOff>
      <xdr:row>29</xdr:row>
      <xdr:rowOff>0</xdr:rowOff>
    </xdr:from>
    <xdr:to>
      <xdr:col>1</xdr:col>
      <xdr:colOff>1875042</xdr:colOff>
      <xdr:row>29</xdr:row>
      <xdr:rowOff>1304925</xdr:rowOff>
    </xdr:to>
    <xdr:pic>
      <xdr:nvPicPr>
        <xdr:cNvPr id="82" name="Рисунок 81">
          <a:extLst>
            <a:ext uri="{FF2B5EF4-FFF2-40B4-BE49-F238E27FC236}">
              <a16:creationId xmlns:a16="http://schemas.microsoft.com/office/drawing/2014/main" id="{F33FED6A-AB08-424E-839A-92BBE2846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" y="29649964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31</xdr:row>
      <xdr:rowOff>13608</xdr:rowOff>
    </xdr:from>
    <xdr:to>
      <xdr:col>1</xdr:col>
      <xdr:colOff>1632856</xdr:colOff>
      <xdr:row>32</xdr:row>
      <xdr:rowOff>14507</xdr:rowOff>
    </xdr:to>
    <xdr:pic>
      <xdr:nvPicPr>
        <xdr:cNvPr id="83" name="Рисунок 82">
          <a:extLst>
            <a:ext uri="{FF2B5EF4-FFF2-40B4-BE49-F238E27FC236}">
              <a16:creationId xmlns:a16="http://schemas.microsoft.com/office/drawing/2014/main" id="{2793BF4B-E02F-4B54-B25D-3E971201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31201179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244928</xdr:colOff>
      <xdr:row>32</xdr:row>
      <xdr:rowOff>27214</xdr:rowOff>
    </xdr:from>
    <xdr:to>
      <xdr:col>1</xdr:col>
      <xdr:colOff>1592035</xdr:colOff>
      <xdr:row>33</xdr:row>
      <xdr:rowOff>28113</xdr:rowOff>
    </xdr:to>
    <xdr:pic>
      <xdr:nvPicPr>
        <xdr:cNvPr id="86" name="Рисунок 85">
          <a:extLst>
            <a:ext uri="{FF2B5EF4-FFF2-40B4-BE49-F238E27FC236}">
              <a16:creationId xmlns:a16="http://schemas.microsoft.com/office/drawing/2014/main" id="{D1F6617C-8859-4576-A17A-8F217C4EF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32548285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122464</xdr:colOff>
      <xdr:row>32</xdr:row>
      <xdr:rowOff>1292679</xdr:rowOff>
    </xdr:from>
    <xdr:to>
      <xdr:col>1</xdr:col>
      <xdr:colOff>1760969</xdr:colOff>
      <xdr:row>33</xdr:row>
      <xdr:rowOff>1328057</xdr:rowOff>
    </xdr:to>
    <xdr:pic>
      <xdr:nvPicPr>
        <xdr:cNvPr id="88" name="Рисунок 87">
          <a:extLst>
            <a:ext uri="{FF2B5EF4-FFF2-40B4-BE49-F238E27FC236}">
              <a16:creationId xmlns:a16="http://schemas.microsoft.com/office/drawing/2014/main" id="{4FC5458D-3083-4153-B36E-BA187DF7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93" y="33813750"/>
          <a:ext cx="1638505" cy="136887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1292678</xdr:rowOff>
    </xdr:from>
    <xdr:to>
      <xdr:col>1</xdr:col>
      <xdr:colOff>1733755</xdr:colOff>
      <xdr:row>34</xdr:row>
      <xdr:rowOff>1328056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id="{4007AB70-8047-4149-B0FB-4B51136B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79" y="35147249"/>
          <a:ext cx="1638505" cy="1368878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35</xdr:row>
      <xdr:rowOff>27215</xdr:rowOff>
    </xdr:from>
    <xdr:to>
      <xdr:col>1</xdr:col>
      <xdr:colOff>1921158</xdr:colOff>
      <xdr:row>36</xdr:row>
      <xdr:rowOff>9525</xdr:rowOff>
    </xdr:to>
    <xdr:pic>
      <xdr:nvPicPr>
        <xdr:cNvPr id="91" name="Рисунок 90">
          <a:extLst>
            <a:ext uri="{FF2B5EF4-FFF2-40B4-BE49-F238E27FC236}">
              <a16:creationId xmlns:a16="http://schemas.microsoft.com/office/drawing/2014/main" id="{E7EAD394-6B87-49D0-AD64-F146DD8F4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2" y="36548786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1839515</xdr:colOff>
      <xdr:row>36</xdr:row>
      <xdr:rowOff>1315810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id="{55F031BE-AD15-4B72-983B-E5B8128B6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37855071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340178</xdr:colOff>
      <xdr:row>38</xdr:row>
      <xdr:rowOff>3175</xdr:rowOff>
    </xdr:from>
    <xdr:to>
      <xdr:col>1</xdr:col>
      <xdr:colOff>1211036</xdr:colOff>
      <xdr:row>39</xdr:row>
      <xdr:rowOff>2352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id="{B85DE6AD-C034-4AAC-A74F-1E36B2375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7" y="39409461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367393</xdr:colOff>
      <xdr:row>39</xdr:row>
      <xdr:rowOff>0</xdr:rowOff>
    </xdr:from>
    <xdr:to>
      <xdr:col>1</xdr:col>
      <xdr:colOff>1238251</xdr:colOff>
      <xdr:row>39</xdr:row>
      <xdr:rowOff>1332677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id="{46A156F9-264B-4A3A-8FFD-ABC238E91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2" y="40739786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367395</xdr:colOff>
      <xdr:row>40</xdr:row>
      <xdr:rowOff>68035</xdr:rowOff>
    </xdr:from>
    <xdr:to>
      <xdr:col>1</xdr:col>
      <xdr:colOff>1336327</xdr:colOff>
      <xdr:row>40</xdr:row>
      <xdr:rowOff>1332139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id="{31F77DA2-B3BA-48A6-A56C-E97171595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4" y="42141321"/>
          <a:ext cx="968932" cy="1264104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41</xdr:row>
      <xdr:rowOff>40821</xdr:rowOff>
    </xdr:from>
    <xdr:to>
      <xdr:col>1</xdr:col>
      <xdr:colOff>1486808</xdr:colOff>
      <xdr:row>41</xdr:row>
      <xdr:rowOff>1313089</xdr:rowOff>
    </xdr:to>
    <xdr:pic>
      <xdr:nvPicPr>
        <xdr:cNvPr id="100" name="Рисунок 99">
          <a:extLst>
            <a:ext uri="{FF2B5EF4-FFF2-40B4-BE49-F238E27FC236}">
              <a16:creationId xmlns:a16="http://schemas.microsoft.com/office/drawing/2014/main" id="{C9ACC027-E330-49E4-95F6-97B8ABBD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43447607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42</xdr:row>
      <xdr:rowOff>27214</xdr:rowOff>
    </xdr:from>
    <xdr:to>
      <xdr:col>1</xdr:col>
      <xdr:colOff>1473201</xdr:colOff>
      <xdr:row>42</xdr:row>
      <xdr:rowOff>1299482</xdr:rowOff>
    </xdr:to>
    <xdr:pic>
      <xdr:nvPicPr>
        <xdr:cNvPr id="101" name="Рисунок 100">
          <a:extLst>
            <a:ext uri="{FF2B5EF4-FFF2-40B4-BE49-F238E27FC236}">
              <a16:creationId xmlns:a16="http://schemas.microsoft.com/office/drawing/2014/main" id="{D277B565-53A9-4844-B749-A173258F1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9" y="447675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312964</xdr:colOff>
      <xdr:row>43</xdr:row>
      <xdr:rowOff>27214</xdr:rowOff>
    </xdr:from>
    <xdr:to>
      <xdr:col>1</xdr:col>
      <xdr:colOff>1500415</xdr:colOff>
      <xdr:row>43</xdr:row>
      <xdr:rowOff>1299482</xdr:rowOff>
    </xdr:to>
    <xdr:pic>
      <xdr:nvPicPr>
        <xdr:cNvPr id="102" name="Рисунок 101">
          <a:extLst>
            <a:ext uri="{FF2B5EF4-FFF2-40B4-BE49-F238E27FC236}">
              <a16:creationId xmlns:a16="http://schemas.microsoft.com/office/drawing/2014/main" id="{7A043CCF-A8C5-4684-AE89-0C3524E76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3" y="461010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231322</xdr:colOff>
      <xdr:row>44</xdr:row>
      <xdr:rowOff>81643</xdr:rowOff>
    </xdr:from>
    <xdr:to>
      <xdr:col>1</xdr:col>
      <xdr:colOff>1584554</xdr:colOff>
      <xdr:row>44</xdr:row>
      <xdr:rowOff>1306287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id="{7D4224A9-2F80-4EB6-B209-C1728190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1" y="47488929"/>
          <a:ext cx="1353232" cy="1224644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176893</xdr:colOff>
      <xdr:row>45</xdr:row>
      <xdr:rowOff>54428</xdr:rowOff>
    </xdr:from>
    <xdr:to>
      <xdr:col>1</xdr:col>
      <xdr:colOff>1692299</xdr:colOff>
      <xdr:row>45</xdr:row>
      <xdr:rowOff>1306285</xdr:rowOff>
    </xdr:to>
    <xdr:pic>
      <xdr:nvPicPr>
        <xdr:cNvPr id="106" name="Рисунок 105">
          <a:extLst>
            <a:ext uri="{FF2B5EF4-FFF2-40B4-BE49-F238E27FC236}">
              <a16:creationId xmlns:a16="http://schemas.microsoft.com/office/drawing/2014/main" id="{84C01A40-FA55-426C-A175-52B7F6FB6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2" y="48795214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217714</xdr:colOff>
      <xdr:row>46</xdr:row>
      <xdr:rowOff>27214</xdr:rowOff>
    </xdr:from>
    <xdr:to>
      <xdr:col>1</xdr:col>
      <xdr:colOff>1733120</xdr:colOff>
      <xdr:row>46</xdr:row>
      <xdr:rowOff>1279071</xdr:rowOff>
    </xdr:to>
    <xdr:pic>
      <xdr:nvPicPr>
        <xdr:cNvPr id="107" name="Рисунок 106">
          <a:extLst>
            <a:ext uri="{FF2B5EF4-FFF2-40B4-BE49-F238E27FC236}">
              <a16:creationId xmlns:a16="http://schemas.microsoft.com/office/drawing/2014/main" id="{61D93B6E-243C-4F3B-8C05-EF7F06238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3" y="50101500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326572</xdr:colOff>
      <xdr:row>47</xdr:row>
      <xdr:rowOff>216081</xdr:rowOff>
    </xdr:from>
    <xdr:to>
      <xdr:col>1</xdr:col>
      <xdr:colOff>1578428</xdr:colOff>
      <xdr:row>48</xdr:row>
      <xdr:rowOff>1325333</xdr:rowOff>
    </xdr:to>
    <xdr:pic>
      <xdr:nvPicPr>
        <xdr:cNvPr id="109" name="Рисунок 108">
          <a:extLst>
            <a:ext uri="{FF2B5EF4-FFF2-40B4-BE49-F238E27FC236}">
              <a16:creationId xmlns:a16="http://schemas.microsoft.com/office/drawing/2014/main" id="{E609CDBB-8C12-4549-BEE5-0826E8E4B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52154545"/>
          <a:ext cx="1251856" cy="132696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408214</xdr:colOff>
      <xdr:row>49</xdr:row>
      <xdr:rowOff>13607</xdr:rowOff>
    </xdr:from>
    <xdr:to>
      <xdr:col>1</xdr:col>
      <xdr:colOff>1660070</xdr:colOff>
      <xdr:row>50</xdr:row>
      <xdr:rowOff>7074</xdr:rowOff>
    </xdr:to>
    <xdr:pic>
      <xdr:nvPicPr>
        <xdr:cNvPr id="110" name="Рисунок 109">
          <a:extLst>
            <a:ext uri="{FF2B5EF4-FFF2-40B4-BE49-F238E27FC236}">
              <a16:creationId xmlns:a16="http://schemas.microsoft.com/office/drawing/2014/main" id="{98CDDAA0-3942-432D-B14E-48EEFF74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643" y="529726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312963</xdr:colOff>
      <xdr:row>50</xdr:row>
      <xdr:rowOff>13607</xdr:rowOff>
    </xdr:from>
    <xdr:to>
      <xdr:col>1</xdr:col>
      <xdr:colOff>1564819</xdr:colOff>
      <xdr:row>51</xdr:row>
      <xdr:rowOff>7074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id="{29875149-6284-464F-88D4-9754C07BB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2" y="543061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176892</xdr:colOff>
      <xdr:row>51</xdr:row>
      <xdr:rowOff>12771</xdr:rowOff>
    </xdr:from>
    <xdr:to>
      <xdr:col>1</xdr:col>
      <xdr:colOff>1864177</xdr:colOff>
      <xdr:row>51</xdr:row>
      <xdr:rowOff>1328056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2A6C9406-B1DE-4862-B9B3-0B828833B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55638771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52</xdr:row>
      <xdr:rowOff>0</xdr:rowOff>
    </xdr:from>
    <xdr:to>
      <xdr:col>1</xdr:col>
      <xdr:colOff>1891392</xdr:colOff>
      <xdr:row>52</xdr:row>
      <xdr:rowOff>1315285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id="{A999D5CB-7B5D-43A4-A1A0-CA90C431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56959500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9</xdr:col>
      <xdr:colOff>115957</xdr:colOff>
      <xdr:row>0</xdr:row>
      <xdr:rowOff>0</xdr:rowOff>
    </xdr:from>
    <xdr:to>
      <xdr:col>10</xdr:col>
      <xdr:colOff>280679</xdr:colOff>
      <xdr:row>1</xdr:row>
      <xdr:rowOff>26747</xdr:rowOff>
    </xdr:to>
    <xdr:pic>
      <xdr:nvPicPr>
        <xdr:cNvPr id="44" name="Picture 1029">
          <a:extLst>
            <a:ext uri="{FF2B5EF4-FFF2-40B4-BE49-F238E27FC236}">
              <a16:creationId xmlns:a16="http://schemas.microsoft.com/office/drawing/2014/main" id="{ADBEA432-E081-428F-8714-63084FA1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007" y="0"/>
          <a:ext cx="831472" cy="264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115957</xdr:colOff>
      <xdr:row>0</xdr:row>
      <xdr:rowOff>0</xdr:rowOff>
    </xdr:from>
    <xdr:to>
      <xdr:col>9</xdr:col>
      <xdr:colOff>947429</xdr:colOff>
      <xdr:row>1</xdr:row>
      <xdr:rowOff>26747</xdr:rowOff>
    </xdr:to>
    <xdr:pic>
      <xdr:nvPicPr>
        <xdr:cNvPr id="2" name="Picture 102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7805" y="0"/>
          <a:ext cx="831472" cy="266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502226</xdr:colOff>
      <xdr:row>6</xdr:row>
      <xdr:rowOff>242455</xdr:rowOff>
    </xdr:from>
    <xdr:to>
      <xdr:col>1</xdr:col>
      <xdr:colOff>2162362</xdr:colOff>
      <xdr:row>6</xdr:row>
      <xdr:rowOff>1291071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4049225-B489-43B7-BDB7-E9C104CBE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6" y="2718955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0</xdr:col>
      <xdr:colOff>484909</xdr:colOff>
      <xdr:row>7</xdr:row>
      <xdr:rowOff>242454</xdr:rowOff>
    </xdr:from>
    <xdr:to>
      <xdr:col>1</xdr:col>
      <xdr:colOff>2145045</xdr:colOff>
      <xdr:row>7</xdr:row>
      <xdr:rowOff>1291070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DBD1F57F-2FB2-41EB-9B4B-A6D25C663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4242954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294409</xdr:rowOff>
    </xdr:from>
    <xdr:to>
      <xdr:col>1</xdr:col>
      <xdr:colOff>2200137</xdr:colOff>
      <xdr:row>9</xdr:row>
      <xdr:rowOff>1326572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C9DE3604-5C92-4E44-9D03-6A2370D2D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6026727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259773</xdr:rowOff>
    </xdr:from>
    <xdr:to>
      <xdr:col>1</xdr:col>
      <xdr:colOff>2200137</xdr:colOff>
      <xdr:row>10</xdr:row>
      <xdr:rowOff>1291936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FD5A47B7-2A7D-4CF2-A9AD-76B1936DA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7516091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121229</xdr:colOff>
      <xdr:row>12</xdr:row>
      <xdr:rowOff>138545</xdr:rowOff>
    </xdr:from>
    <xdr:to>
      <xdr:col>1</xdr:col>
      <xdr:colOff>2163171</xdr:colOff>
      <xdr:row>12</xdr:row>
      <xdr:rowOff>1396711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00256DC-24EA-4A3B-B959-66E63D67A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56" y="9126681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13</xdr:row>
      <xdr:rowOff>103909</xdr:rowOff>
    </xdr:from>
    <xdr:to>
      <xdr:col>1</xdr:col>
      <xdr:colOff>2145851</xdr:colOff>
      <xdr:row>13</xdr:row>
      <xdr:rowOff>1362075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4126507-E026-4C44-9DF0-B777B39F2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0616045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14</xdr:row>
      <xdr:rowOff>103908</xdr:rowOff>
    </xdr:from>
    <xdr:to>
      <xdr:col>2</xdr:col>
      <xdr:colOff>87256</xdr:colOff>
      <xdr:row>14</xdr:row>
      <xdr:rowOff>1257299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7222039-639E-48CE-A508-42EE2219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194954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15</xdr:row>
      <xdr:rowOff>207818</xdr:rowOff>
    </xdr:from>
    <xdr:to>
      <xdr:col>2</xdr:col>
      <xdr:colOff>87256</xdr:colOff>
      <xdr:row>15</xdr:row>
      <xdr:rowOff>1361209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3DC5BCE-DF05-4E02-B799-9BFCD9E33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338695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86591</xdr:colOff>
      <xdr:row>17</xdr:row>
      <xdr:rowOff>242455</xdr:rowOff>
    </xdr:from>
    <xdr:to>
      <xdr:col>1</xdr:col>
      <xdr:colOff>2128533</xdr:colOff>
      <xdr:row>17</xdr:row>
      <xdr:rowOff>1500621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98E588EC-6BB7-40E9-8A02-BB6D75E25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" y="15188046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18</xdr:row>
      <xdr:rowOff>311727</xdr:rowOff>
    </xdr:from>
    <xdr:to>
      <xdr:col>1</xdr:col>
      <xdr:colOff>2145851</xdr:colOff>
      <xdr:row>18</xdr:row>
      <xdr:rowOff>1569893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2AFC1F9C-C6C4-4F43-926C-C35E93E87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6971818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</xdr:colOff>
      <xdr:row>19</xdr:row>
      <xdr:rowOff>346364</xdr:rowOff>
    </xdr:from>
    <xdr:to>
      <xdr:col>2</xdr:col>
      <xdr:colOff>52619</xdr:colOff>
      <xdr:row>19</xdr:row>
      <xdr:rowOff>1499755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84D8FA04-08A8-4568-AA26-420F47823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5" y="18720955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34637</xdr:colOff>
      <xdr:row>20</xdr:row>
      <xdr:rowOff>311727</xdr:rowOff>
    </xdr:from>
    <xdr:to>
      <xdr:col>2</xdr:col>
      <xdr:colOff>69938</xdr:colOff>
      <xdr:row>20</xdr:row>
      <xdr:rowOff>1465118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5D485DEF-63D2-4A35-8991-9D8BF3E5F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864" y="20400818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242456</xdr:colOff>
      <xdr:row>23</xdr:row>
      <xdr:rowOff>1330388</xdr:rowOff>
    </xdr:from>
    <xdr:to>
      <xdr:col>1</xdr:col>
      <xdr:colOff>1991592</xdr:colOff>
      <xdr:row>24</xdr:row>
      <xdr:rowOff>1387187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63FB1715-A81A-49F6-8E5F-0E233DED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3" y="24675297"/>
          <a:ext cx="1749136" cy="1385103"/>
        </a:xfrm>
        <a:prstGeom prst="rect">
          <a:avLst/>
        </a:prstGeom>
      </xdr:spPr>
    </xdr:pic>
    <xdr:clientData/>
  </xdr:twoCellAnchor>
  <xdr:twoCellAnchor editAs="oneCell">
    <xdr:from>
      <xdr:col>1</xdr:col>
      <xdr:colOff>17319</xdr:colOff>
      <xdr:row>25</xdr:row>
      <xdr:rowOff>34635</xdr:rowOff>
    </xdr:from>
    <xdr:to>
      <xdr:col>1</xdr:col>
      <xdr:colOff>2107217</xdr:colOff>
      <xdr:row>25</xdr:row>
      <xdr:rowOff>1330901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11736048-5098-4D2E-9E1A-8B5670EA7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6" y="26046544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51954</xdr:rowOff>
    </xdr:from>
    <xdr:to>
      <xdr:col>1</xdr:col>
      <xdr:colOff>2089898</xdr:colOff>
      <xdr:row>26</xdr:row>
      <xdr:rowOff>1338695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E3F2769F-B97A-4A9C-B90A-4FE3F0D03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27397363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481855</xdr:colOff>
      <xdr:row>22</xdr:row>
      <xdr:rowOff>89647</xdr:rowOff>
    </xdr:from>
    <xdr:to>
      <xdr:col>1</xdr:col>
      <xdr:colOff>1625509</xdr:colOff>
      <xdr:row>22</xdr:row>
      <xdr:rowOff>1094255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72F6522-EA70-48CF-8A92-E1D9E14FB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20" y="21403235"/>
          <a:ext cx="1143654" cy="1004608"/>
        </a:xfrm>
        <a:prstGeom prst="rect">
          <a:avLst/>
        </a:prstGeom>
      </xdr:spPr>
    </xdr:pic>
    <xdr:clientData/>
  </xdr:twoCellAnchor>
  <xdr:twoCellAnchor editAs="oneCell">
    <xdr:from>
      <xdr:col>1</xdr:col>
      <xdr:colOff>425823</xdr:colOff>
      <xdr:row>23</xdr:row>
      <xdr:rowOff>78441</xdr:rowOff>
    </xdr:from>
    <xdr:to>
      <xdr:col>1</xdr:col>
      <xdr:colOff>1569477</xdr:colOff>
      <xdr:row>23</xdr:row>
      <xdr:rowOff>1083049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DD18487-6319-4BE8-A07D-E4D469E85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088" y="22535029"/>
          <a:ext cx="1143654" cy="1004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436378</xdr:colOff>
      <xdr:row>1</xdr:row>
      <xdr:rowOff>55379</xdr:rowOff>
    </xdr:from>
    <xdr:to>
      <xdr:col>9</xdr:col>
      <xdr:colOff>1014963</xdr:colOff>
      <xdr:row>4</xdr:row>
      <xdr:rowOff>110756</xdr:rowOff>
    </xdr:to>
    <xdr:pic>
      <xdr:nvPicPr>
        <xdr:cNvPr id="18" name="Picture 1029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9721" y="299042"/>
          <a:ext cx="1819050" cy="653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119744</xdr:colOff>
      <xdr:row>29</xdr:row>
      <xdr:rowOff>42929</xdr:rowOff>
    </xdr:from>
    <xdr:to>
      <xdr:col>1</xdr:col>
      <xdr:colOff>1866900</xdr:colOff>
      <xdr:row>30</xdr:row>
      <xdr:rowOff>332015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53" t="33588" r="33534" b="6755"/>
        <a:stretch/>
      </xdr:blipFill>
      <xdr:spPr>
        <a:xfrm>
          <a:off x="624569" y="38428679"/>
          <a:ext cx="1747156" cy="670085"/>
        </a:xfrm>
        <a:prstGeom prst="rect">
          <a:avLst/>
        </a:prstGeom>
      </xdr:spPr>
    </xdr:pic>
    <xdr:clientData/>
  </xdr:twoCellAnchor>
  <xdr:twoCellAnchor editAs="oneCell">
    <xdr:from>
      <xdr:col>1</xdr:col>
      <xdr:colOff>510268</xdr:colOff>
      <xdr:row>27</xdr:row>
      <xdr:rowOff>56117</xdr:rowOff>
    </xdr:from>
    <xdr:to>
      <xdr:col>1</xdr:col>
      <xdr:colOff>1647825</xdr:colOff>
      <xdr:row>28</xdr:row>
      <xdr:rowOff>273502</xdr:rowOff>
    </xdr:to>
    <xdr:pic>
      <xdr:nvPicPr>
        <xdr:cNvPr id="90" name="Рисунок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5093" y="37679867"/>
          <a:ext cx="1137557" cy="59838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</xdr:row>
      <xdr:rowOff>208684</xdr:rowOff>
    </xdr:from>
    <xdr:to>
      <xdr:col>1</xdr:col>
      <xdr:colOff>1976452</xdr:colOff>
      <xdr:row>18</xdr:row>
      <xdr:rowOff>54554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1" y="19973059"/>
          <a:ext cx="1947876" cy="607870"/>
        </a:xfrm>
        <a:prstGeom prst="rect">
          <a:avLst/>
        </a:prstGeom>
      </xdr:spPr>
    </xdr:pic>
    <xdr:clientData/>
  </xdr:twoCellAnchor>
  <xdr:twoCellAnchor editAs="oneCell">
    <xdr:from>
      <xdr:col>1</xdr:col>
      <xdr:colOff>99951</xdr:colOff>
      <xdr:row>11</xdr:row>
      <xdr:rowOff>124490</xdr:rowOff>
    </xdr:from>
    <xdr:to>
      <xdr:col>1</xdr:col>
      <xdr:colOff>1476375</xdr:colOff>
      <xdr:row>11</xdr:row>
      <xdr:rowOff>1434845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4776" y="2686715"/>
          <a:ext cx="1376424" cy="131035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581028</xdr:colOff>
      <xdr:row>13</xdr:row>
      <xdr:rowOff>743584</xdr:rowOff>
    </xdr:from>
    <xdr:to>
      <xdr:col>1</xdr:col>
      <xdr:colOff>1352550</xdr:colOff>
      <xdr:row>13</xdr:row>
      <xdr:rowOff>1507352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3355" r="2295" b="2194"/>
        <a:stretch/>
      </xdr:blipFill>
      <xdr:spPr>
        <a:xfrm>
          <a:off x="1085853" y="16707484"/>
          <a:ext cx="771522" cy="763768"/>
        </a:xfrm>
        <a:prstGeom prst="rect">
          <a:avLst/>
        </a:prstGeom>
      </xdr:spPr>
    </xdr:pic>
    <xdr:clientData/>
  </xdr:twoCellAnchor>
  <xdr:twoCellAnchor editAs="oneCell">
    <xdr:from>
      <xdr:col>1</xdr:col>
      <xdr:colOff>36740</xdr:colOff>
      <xdr:row>13</xdr:row>
      <xdr:rowOff>47625</xdr:rowOff>
    </xdr:from>
    <xdr:to>
      <xdr:col>1</xdr:col>
      <xdr:colOff>909033</xdr:colOff>
      <xdr:row>13</xdr:row>
      <xdr:rowOff>873579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553"/>
        <a:stretch/>
      </xdr:blipFill>
      <xdr:spPr>
        <a:xfrm flipH="1">
          <a:off x="541565" y="16011525"/>
          <a:ext cx="872293" cy="8259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1141638</xdr:colOff>
      <xdr:row>13</xdr:row>
      <xdr:rowOff>47624</xdr:rowOff>
    </xdr:from>
    <xdr:to>
      <xdr:col>2</xdr:col>
      <xdr:colOff>3380</xdr:colOff>
      <xdr:row>13</xdr:row>
      <xdr:rowOff>753835</xdr:rowOff>
    </xdr:to>
    <xdr:pic>
      <xdr:nvPicPr>
        <xdr:cNvPr id="99" name="Рисунок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1646463" y="16011524"/>
          <a:ext cx="861992" cy="706211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</xdr:colOff>
      <xdr:row>14</xdr:row>
      <xdr:rowOff>142875</xdr:rowOff>
    </xdr:from>
    <xdr:to>
      <xdr:col>1</xdr:col>
      <xdr:colOff>933265</xdr:colOff>
      <xdr:row>14</xdr:row>
      <xdr:rowOff>963385</xdr:rowOff>
    </xdr:to>
    <xdr:pic>
      <xdr:nvPicPr>
        <xdr:cNvPr id="100" name="Рисунок 6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96" y="17373600"/>
          <a:ext cx="835294" cy="82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1015094</xdr:colOff>
      <xdr:row>14</xdr:row>
      <xdr:rowOff>171835</xdr:rowOff>
    </xdr:from>
    <xdr:to>
      <xdr:col>1</xdr:col>
      <xdr:colOff>1933576</xdr:colOff>
      <xdr:row>14</xdr:row>
      <xdr:rowOff>910614</xdr:rowOff>
    </xdr:to>
    <xdr:pic>
      <xdr:nvPicPr>
        <xdr:cNvPr id="101" name="Рисунок 5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919" y="17402560"/>
          <a:ext cx="918482" cy="738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106137</xdr:colOff>
      <xdr:row>21</xdr:row>
      <xdr:rowOff>104153</xdr:rowOff>
    </xdr:from>
    <xdr:to>
      <xdr:col>1</xdr:col>
      <xdr:colOff>1876425</xdr:colOff>
      <xdr:row>21</xdr:row>
      <xdr:rowOff>607150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962" y="28336253"/>
          <a:ext cx="1770288" cy="502997"/>
        </a:xfrm>
        <a:prstGeom prst="rect">
          <a:avLst/>
        </a:prstGeom>
      </xdr:spPr>
    </xdr:pic>
    <xdr:clientData/>
  </xdr:twoCellAnchor>
  <xdr:twoCellAnchor editAs="oneCell">
    <xdr:from>
      <xdr:col>1</xdr:col>
      <xdr:colOff>453118</xdr:colOff>
      <xdr:row>23</xdr:row>
      <xdr:rowOff>98762</xdr:rowOff>
    </xdr:from>
    <xdr:to>
      <xdr:col>1</xdr:col>
      <xdr:colOff>1543050</xdr:colOff>
      <xdr:row>23</xdr:row>
      <xdr:rowOff>940254</xdr:rowOff>
    </xdr:to>
    <xdr:pic>
      <xdr:nvPicPr>
        <xdr:cNvPr id="105" name="Рисунок 5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943" y="27949862"/>
          <a:ext cx="1089932" cy="841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657225</xdr:colOff>
      <xdr:row>39</xdr:row>
      <xdr:rowOff>63500</xdr:rowOff>
    </xdr:from>
    <xdr:to>
      <xdr:col>1</xdr:col>
      <xdr:colOff>1343025</xdr:colOff>
      <xdr:row>39</xdr:row>
      <xdr:rowOff>723899</xdr:rowOff>
    </xdr:to>
    <xdr:pic>
      <xdr:nvPicPr>
        <xdr:cNvPr id="110" name="Рисунок 109" descr="Ð¢ÐµÑÐ¼Ð¾ÑÑÐ°Ñ 077Ð0025 ÐÐ½Ð°Ð»Ð¾Ð³ 145-2 - ÐÐÐ &quot;ÐÑÐ¾ÑÑÐ¾Ð»Ð¾Ð´&quot; Ð² Ð¡Ð°Ð¼Ð°ÑÐµ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45" t="3591" r="11897" b="3087"/>
        <a:stretch/>
      </xdr:blipFill>
      <xdr:spPr bwMode="auto">
        <a:xfrm>
          <a:off x="1162050" y="42830750"/>
          <a:ext cx="685800" cy="660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447675</xdr:colOff>
      <xdr:row>40</xdr:row>
      <xdr:rowOff>34019</xdr:rowOff>
    </xdr:from>
    <xdr:to>
      <xdr:col>1</xdr:col>
      <xdr:colOff>1545214</xdr:colOff>
      <xdr:row>40</xdr:row>
      <xdr:rowOff>564697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500" y="43534694"/>
          <a:ext cx="1097539" cy="530678"/>
        </a:xfrm>
        <a:prstGeom prst="rect">
          <a:avLst/>
        </a:prstGeom>
      </xdr:spPr>
    </xdr:pic>
    <xdr:clientData/>
  </xdr:twoCellAnchor>
  <xdr:twoCellAnchor editAs="oneCell">
    <xdr:from>
      <xdr:col>1</xdr:col>
      <xdr:colOff>230281</xdr:colOff>
      <xdr:row>15</xdr:row>
      <xdr:rowOff>24305</xdr:rowOff>
    </xdr:from>
    <xdr:to>
      <xdr:col>1</xdr:col>
      <xdr:colOff>1790701</xdr:colOff>
      <xdr:row>15</xdr:row>
      <xdr:rowOff>1195207</xdr:rowOff>
    </xdr:to>
    <xdr:pic>
      <xdr:nvPicPr>
        <xdr:cNvPr id="116" name="Рисунок 2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106" y="18521855"/>
          <a:ext cx="1560420" cy="1170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392206</xdr:colOff>
      <xdr:row>22</xdr:row>
      <xdr:rowOff>63316</xdr:rowOff>
    </xdr:from>
    <xdr:to>
      <xdr:col>1</xdr:col>
      <xdr:colOff>1743075</xdr:colOff>
      <xdr:row>22</xdr:row>
      <xdr:rowOff>973277</xdr:rowOff>
    </xdr:to>
    <xdr:pic>
      <xdr:nvPicPr>
        <xdr:cNvPr id="119" name="Рисунок 24" descr="ÐÐ°ÑÑÐ¸Ð½ÐºÐ¸ Ð¿Ð¾ Ð·Ð°Ð¿ÑÐ¾ÑÑ ÐÐ¾ÑÐ¾Ð½Ð° BFL 2500 ÐÐ¸ÑÑ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031" y="26904766"/>
          <a:ext cx="1350869" cy="90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301998</xdr:colOff>
      <xdr:row>20</xdr:row>
      <xdr:rowOff>37741</xdr:rowOff>
    </xdr:from>
    <xdr:to>
      <xdr:col>1</xdr:col>
      <xdr:colOff>1704975</xdr:colOff>
      <xdr:row>20</xdr:row>
      <xdr:rowOff>982802</xdr:rowOff>
    </xdr:to>
    <xdr:pic>
      <xdr:nvPicPr>
        <xdr:cNvPr id="121" name="Рисунок 24" descr="ÐÐ°ÑÑÐ¸Ð½ÐºÐ¸ Ð¿Ð¾ Ð·Ð°Ð¿ÑÐ¾ÑÑ ÐÐ¾ÑÐ¾Ð½Ð° BFL 2500 ÐÐ¸ÑÑ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3" y="25898116"/>
          <a:ext cx="1402977" cy="945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439633</xdr:colOff>
      <xdr:row>31</xdr:row>
      <xdr:rowOff>49032</xdr:rowOff>
    </xdr:from>
    <xdr:to>
      <xdr:col>1</xdr:col>
      <xdr:colOff>1695450</xdr:colOff>
      <xdr:row>37</xdr:row>
      <xdr:rowOff>117805</xdr:rowOff>
    </xdr:to>
    <xdr:pic>
      <xdr:nvPicPr>
        <xdr:cNvPr id="136" name="Рисунок 135" descr="ÐÐ°ÑÑÐ¸Ð½ÐºÐ¸ Ð¿Ð¾ Ð·Ð°Ð¿ÑÐ¾ÑÑ ÐÑÑÑÐºÐ° ÐÐÐ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6" t="7935" r="8089" b="6309"/>
        <a:stretch/>
      </xdr:blipFill>
      <xdr:spPr bwMode="auto">
        <a:xfrm>
          <a:off x="944458" y="39196782"/>
          <a:ext cx="1255817" cy="1268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243664</xdr:colOff>
      <xdr:row>25</xdr:row>
      <xdr:rowOff>155058</xdr:rowOff>
    </xdr:from>
    <xdr:to>
      <xdr:col>1</xdr:col>
      <xdr:colOff>1783090</xdr:colOff>
      <xdr:row>25</xdr:row>
      <xdr:rowOff>930349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658289E-E61A-4B13-A3FC-2163BE57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53141" y="31498953"/>
          <a:ext cx="1539426" cy="775291"/>
        </a:xfrm>
        <a:prstGeom prst="rect">
          <a:avLst/>
        </a:prstGeom>
      </xdr:spPr>
    </xdr:pic>
    <xdr:clientData/>
  </xdr:twoCellAnchor>
  <xdr:twoCellAnchor editAs="oneCell">
    <xdr:from>
      <xdr:col>1</xdr:col>
      <xdr:colOff>465174</xdr:colOff>
      <xdr:row>24</xdr:row>
      <xdr:rowOff>55379</xdr:rowOff>
    </xdr:from>
    <xdr:to>
      <xdr:col>1</xdr:col>
      <xdr:colOff>1521929</xdr:colOff>
      <xdr:row>24</xdr:row>
      <xdr:rowOff>908199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A68D98-4193-43BE-8F32-48D4BDC8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74651" y="30391396"/>
          <a:ext cx="1056755" cy="85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Z62"/>
  <sheetViews>
    <sheetView tabSelected="1" zoomScale="85" zoomScaleNormal="85" zoomScaleSheetLayoutView="70" workbookViewId="0">
      <pane ySplit="5" topLeftCell="A21" activePane="bottomLeft" state="frozen"/>
      <selection pane="bottomLeft" activeCell="D22" sqref="D22"/>
    </sheetView>
  </sheetViews>
  <sheetFormatPr defaultColWidth="9.140625" defaultRowHeight="15.75" x14ac:dyDescent="0.25"/>
  <cols>
    <col min="1" max="1" width="6.42578125" style="20" customWidth="1"/>
    <col min="2" max="2" width="29.85546875" style="7" customWidth="1"/>
    <col min="3" max="3" width="24.28515625" style="21" customWidth="1"/>
    <col min="4" max="4" width="53.28515625" style="7" customWidth="1"/>
    <col min="5" max="5" width="20.7109375" style="199" customWidth="1"/>
    <col min="6" max="6" width="19" style="20" customWidth="1"/>
    <col min="7" max="7" width="19.85546875" style="21" customWidth="1"/>
    <col min="8" max="8" width="14.85546875" style="37" customWidth="1"/>
    <col min="9" max="9" width="14.28515625" style="37" customWidth="1"/>
    <col min="10" max="10" width="10" style="52" customWidth="1"/>
    <col min="11" max="11" width="9.140625" style="36" customWidth="1"/>
    <col min="12" max="12" width="12.42578125" style="7" customWidth="1"/>
    <col min="13" max="13" width="14.85546875" style="7" customWidth="1"/>
    <col min="14" max="14" width="10.85546875" style="7" bestFit="1" customWidth="1"/>
    <col min="15" max="16384" width="9.140625" style="7"/>
  </cols>
  <sheetData>
    <row r="1" spans="1:26" ht="18.75" x14ac:dyDescent="0.25">
      <c r="A1" s="1" t="s">
        <v>1</v>
      </c>
      <c r="B1" s="18"/>
      <c r="C1" s="2" t="s">
        <v>2</v>
      </c>
      <c r="D1" s="3" t="s">
        <v>5</v>
      </c>
      <c r="E1" s="18"/>
      <c r="F1" s="198"/>
      <c r="G1" s="45"/>
      <c r="H1" s="46"/>
      <c r="I1" s="35"/>
      <c r="J1" s="35"/>
      <c r="K1" s="52"/>
      <c r="L1" s="36"/>
      <c r="P1" s="219"/>
      <c r="Q1" s="219"/>
      <c r="R1" s="219"/>
      <c r="S1" s="117"/>
      <c r="T1" s="118"/>
      <c r="V1" s="219"/>
      <c r="W1" s="219"/>
      <c r="X1" s="219"/>
      <c r="Y1" s="117"/>
      <c r="Z1" s="118"/>
    </row>
    <row r="2" spans="1:26" x14ac:dyDescent="0.25">
      <c r="A2" s="23"/>
      <c r="B2" s="25"/>
      <c r="C2" s="24"/>
      <c r="D2" s="25"/>
      <c r="N2" s="176"/>
      <c r="O2" s="177"/>
    </row>
    <row r="3" spans="1:26" x14ac:dyDescent="0.25">
      <c r="A3" s="23"/>
      <c r="B3" s="25"/>
      <c r="C3" s="24"/>
      <c r="D3" s="25"/>
      <c r="F3" s="26" t="s">
        <v>7</v>
      </c>
      <c r="G3" s="27">
        <f>G56+Бонеты!H28</f>
        <v>0</v>
      </c>
      <c r="H3" s="38">
        <f>H56+Бонеты!I28</f>
        <v>0</v>
      </c>
      <c r="I3" s="38">
        <f>I56+Бонеты!J28</f>
        <v>0</v>
      </c>
      <c r="N3" s="176"/>
      <c r="O3" s="178"/>
    </row>
    <row r="4" spans="1:26" ht="16.5" thickBot="1" x14ac:dyDescent="0.3">
      <c r="A4" s="28"/>
      <c r="B4" s="30"/>
      <c r="C4" s="29"/>
      <c r="D4" s="116"/>
      <c r="E4" s="205"/>
      <c r="F4" s="32" t="s">
        <v>8</v>
      </c>
      <c r="G4" s="33">
        <f>G56</f>
        <v>0</v>
      </c>
      <c r="H4" s="39">
        <f>H56</f>
        <v>0</v>
      </c>
      <c r="I4" s="39">
        <f>I56</f>
        <v>0</v>
      </c>
      <c r="J4" s="53"/>
      <c r="K4" s="4"/>
      <c r="N4" s="176"/>
      <c r="O4" s="179"/>
    </row>
    <row r="5" spans="1:26" ht="18" x14ac:dyDescent="0.25">
      <c r="A5" s="141" t="s">
        <v>10</v>
      </c>
      <c r="B5" s="142" t="s">
        <v>13</v>
      </c>
      <c r="C5" s="142" t="s">
        <v>11</v>
      </c>
      <c r="D5" s="142" t="s">
        <v>12</v>
      </c>
      <c r="E5" s="200" t="s">
        <v>54</v>
      </c>
      <c r="F5" s="143" t="s">
        <v>9</v>
      </c>
      <c r="G5" s="144" t="s">
        <v>16</v>
      </c>
      <c r="H5" s="145" t="s">
        <v>20</v>
      </c>
      <c r="I5" s="146" t="s">
        <v>17</v>
      </c>
      <c r="J5" s="147" t="s">
        <v>18</v>
      </c>
      <c r="K5" s="148" t="s">
        <v>19</v>
      </c>
      <c r="N5" s="180"/>
      <c r="O5" s="177"/>
    </row>
    <row r="6" spans="1:26" ht="18.75" x14ac:dyDescent="0.25">
      <c r="A6" s="212" t="s">
        <v>134</v>
      </c>
      <c r="B6" s="213"/>
      <c r="C6" s="213"/>
      <c r="D6" s="213"/>
      <c r="E6" s="201"/>
      <c r="F6" s="124"/>
      <c r="G6" s="124"/>
      <c r="H6" s="124"/>
      <c r="I6" s="124"/>
      <c r="J6" s="124"/>
      <c r="K6" s="149"/>
      <c r="N6" s="57"/>
    </row>
    <row r="7" spans="1:26" ht="110.25" x14ac:dyDescent="0.25">
      <c r="A7" s="150">
        <v>1</v>
      </c>
      <c r="B7" s="125"/>
      <c r="C7" s="188" t="s">
        <v>59</v>
      </c>
      <c r="D7" s="184" t="s">
        <v>161</v>
      </c>
      <c r="E7" s="206">
        <v>199927</v>
      </c>
      <c r="F7" s="126"/>
      <c r="G7" s="127">
        <f>E7*F7</f>
        <v>0</v>
      </c>
      <c r="H7" s="128">
        <f>J7*F7</f>
        <v>0</v>
      </c>
      <c r="I7" s="128">
        <f>K7*F7</f>
        <v>0</v>
      </c>
      <c r="J7" s="129">
        <f>0.84*0.6*0.8</f>
        <v>0.4032</v>
      </c>
      <c r="K7" s="151">
        <v>48</v>
      </c>
      <c r="L7" s="22"/>
      <c r="N7" s="65"/>
    </row>
    <row r="8" spans="1:26" ht="110.25" x14ac:dyDescent="0.25">
      <c r="A8" s="150">
        <v>2</v>
      </c>
      <c r="B8" s="125"/>
      <c r="C8" s="188" t="s">
        <v>60</v>
      </c>
      <c r="D8" s="184" t="s">
        <v>162</v>
      </c>
      <c r="E8" s="206">
        <v>218712</v>
      </c>
      <c r="F8" s="126"/>
      <c r="G8" s="127">
        <f t="shared" ref="G8:G37" si="0">E8*F8</f>
        <v>0</v>
      </c>
      <c r="H8" s="128">
        <f t="shared" ref="H8:H30" si="1">J8*F8</f>
        <v>0</v>
      </c>
      <c r="I8" s="128">
        <f t="shared" ref="I8:I30" si="2">K8*F8</f>
        <v>0</v>
      </c>
      <c r="J8" s="129">
        <f>0.84*0.7*1</f>
        <v>0.58799999999999997</v>
      </c>
      <c r="K8" s="151">
        <v>67</v>
      </c>
      <c r="L8" s="22"/>
      <c r="N8" s="58"/>
    </row>
    <row r="9" spans="1:26" ht="110.25" x14ac:dyDescent="0.25">
      <c r="A9" s="150">
        <v>3</v>
      </c>
      <c r="B9" s="125"/>
      <c r="C9" s="188" t="s">
        <v>61</v>
      </c>
      <c r="D9" s="184" t="s">
        <v>163</v>
      </c>
      <c r="E9" s="206">
        <v>243067.5</v>
      </c>
      <c r="F9" s="126"/>
      <c r="G9" s="127">
        <f t="shared" si="0"/>
        <v>0</v>
      </c>
      <c r="H9" s="128">
        <f t="shared" si="1"/>
        <v>0</v>
      </c>
      <c r="I9" s="128">
        <f t="shared" si="2"/>
        <v>0</v>
      </c>
      <c r="J9" s="129">
        <f>0.84*0.7*1.2</f>
        <v>0.70559999999999989</v>
      </c>
      <c r="K9" s="151">
        <v>62</v>
      </c>
      <c r="L9" s="22"/>
      <c r="N9" s="59"/>
    </row>
    <row r="10" spans="1:26" ht="110.25" x14ac:dyDescent="0.25">
      <c r="A10" s="150">
        <v>4</v>
      </c>
      <c r="B10" s="125"/>
      <c r="C10" s="188" t="s">
        <v>62</v>
      </c>
      <c r="D10" s="184" t="s">
        <v>164</v>
      </c>
      <c r="E10" s="206">
        <v>266545.5</v>
      </c>
      <c r="F10" s="126"/>
      <c r="G10" s="127">
        <f t="shared" si="0"/>
        <v>0</v>
      </c>
      <c r="H10" s="128">
        <f t="shared" si="1"/>
        <v>0</v>
      </c>
      <c r="I10" s="128">
        <f t="shared" si="2"/>
        <v>0</v>
      </c>
      <c r="J10" s="129">
        <f>0.84*0.7*1.4</f>
        <v>0.82319999999999993</v>
      </c>
      <c r="K10" s="151">
        <v>70</v>
      </c>
      <c r="L10" s="22"/>
      <c r="N10" s="65"/>
    </row>
    <row r="11" spans="1:26" ht="110.25" x14ac:dyDescent="0.25">
      <c r="A11" s="150">
        <v>5</v>
      </c>
      <c r="B11" s="125"/>
      <c r="C11" s="188" t="s">
        <v>63</v>
      </c>
      <c r="D11" s="184" t="s">
        <v>165</v>
      </c>
      <c r="E11" s="206">
        <v>293949.5</v>
      </c>
      <c r="F11" s="126"/>
      <c r="G11" s="127">
        <f t="shared" si="0"/>
        <v>0</v>
      </c>
      <c r="H11" s="128">
        <f t="shared" si="1"/>
        <v>0</v>
      </c>
      <c r="I11" s="128">
        <f t="shared" si="2"/>
        <v>0</v>
      </c>
      <c r="J11" s="129">
        <f>0.84*0.7*1.6</f>
        <v>0.94079999999999997</v>
      </c>
      <c r="K11" s="151">
        <v>75</v>
      </c>
      <c r="L11" s="22"/>
      <c r="N11" s="58"/>
    </row>
    <row r="12" spans="1:26" ht="110.25" x14ac:dyDescent="0.25">
      <c r="A12" s="150">
        <v>6</v>
      </c>
      <c r="B12" s="125"/>
      <c r="C12" s="188" t="s">
        <v>64</v>
      </c>
      <c r="D12" s="184" t="s">
        <v>166</v>
      </c>
      <c r="E12" s="206">
        <v>332793.5</v>
      </c>
      <c r="F12" s="126"/>
      <c r="G12" s="127">
        <f t="shared" si="0"/>
        <v>0</v>
      </c>
      <c r="H12" s="128">
        <f t="shared" si="1"/>
        <v>0</v>
      </c>
      <c r="I12" s="128">
        <f t="shared" si="2"/>
        <v>0</v>
      </c>
      <c r="J12" s="129">
        <f>0.84*0.6*1.8</f>
        <v>0.90720000000000001</v>
      </c>
      <c r="K12" s="151">
        <v>86</v>
      </c>
      <c r="L12" s="22"/>
      <c r="N12" s="59"/>
    </row>
    <row r="13" spans="1:26" ht="18.75" x14ac:dyDescent="0.25">
      <c r="A13" s="216" t="s">
        <v>65</v>
      </c>
      <c r="B13" s="217"/>
      <c r="C13" s="217"/>
      <c r="D13" s="217"/>
      <c r="E13" s="218"/>
      <c r="F13" s="130"/>
      <c r="G13" s="131"/>
      <c r="H13" s="124"/>
      <c r="I13" s="124"/>
      <c r="J13" s="124"/>
      <c r="K13" s="149"/>
      <c r="L13" s="22"/>
    </row>
    <row r="14" spans="1:26" ht="105" x14ac:dyDescent="0.25">
      <c r="A14" s="150">
        <v>7</v>
      </c>
      <c r="B14" s="185"/>
      <c r="C14" s="195" t="s">
        <v>66</v>
      </c>
      <c r="D14" s="181" t="s">
        <v>180</v>
      </c>
      <c r="E14" s="206">
        <v>164521.5</v>
      </c>
      <c r="F14" s="126"/>
      <c r="G14" s="127">
        <f t="shared" si="0"/>
        <v>0</v>
      </c>
      <c r="H14" s="128">
        <f t="shared" si="1"/>
        <v>0</v>
      </c>
      <c r="I14" s="128">
        <f t="shared" si="2"/>
        <v>0</v>
      </c>
      <c r="J14" s="129">
        <f>0.84*0.7*0.7</f>
        <v>0.41159999999999997</v>
      </c>
      <c r="K14" s="151">
        <v>43</v>
      </c>
      <c r="L14" s="22"/>
    </row>
    <row r="15" spans="1:26" ht="105" x14ac:dyDescent="0.25">
      <c r="A15" s="150">
        <v>8</v>
      </c>
      <c r="B15" s="185"/>
      <c r="C15" s="195" t="s">
        <v>67</v>
      </c>
      <c r="D15" s="181" t="s">
        <v>181</v>
      </c>
      <c r="E15" s="206">
        <v>174460</v>
      </c>
      <c r="F15" s="126"/>
      <c r="G15" s="127">
        <f t="shared" si="0"/>
        <v>0</v>
      </c>
      <c r="H15" s="128">
        <f t="shared" si="1"/>
        <v>0</v>
      </c>
      <c r="I15" s="128">
        <f t="shared" si="2"/>
        <v>0</v>
      </c>
      <c r="J15" s="129">
        <f>0.84*0.7*0.8</f>
        <v>0.47039999999999998</v>
      </c>
      <c r="K15" s="151">
        <v>45</v>
      </c>
      <c r="L15" s="22"/>
    </row>
    <row r="16" spans="1:26" ht="105" x14ac:dyDescent="0.25">
      <c r="A16" s="150">
        <v>9</v>
      </c>
      <c r="B16" s="185"/>
      <c r="C16" s="196" t="s">
        <v>68</v>
      </c>
      <c r="D16" s="181" t="s">
        <v>182</v>
      </c>
      <c r="E16" s="206">
        <v>192010</v>
      </c>
      <c r="F16" s="126"/>
      <c r="G16" s="127">
        <f t="shared" si="0"/>
        <v>0</v>
      </c>
      <c r="H16" s="128">
        <f t="shared" si="1"/>
        <v>0</v>
      </c>
      <c r="I16" s="128">
        <f t="shared" si="2"/>
        <v>0</v>
      </c>
      <c r="J16" s="129">
        <f>0.84*0.7*0.8</f>
        <v>0.47039999999999998</v>
      </c>
      <c r="K16" s="151">
        <v>48</v>
      </c>
      <c r="L16" s="22"/>
    </row>
    <row r="17" spans="1:12" ht="105" x14ac:dyDescent="0.25">
      <c r="A17" s="150">
        <v>10</v>
      </c>
      <c r="B17" s="185"/>
      <c r="C17" s="196" t="s">
        <v>69</v>
      </c>
      <c r="D17" s="181" t="s">
        <v>183</v>
      </c>
      <c r="E17" s="206">
        <v>210086.5</v>
      </c>
      <c r="F17" s="126"/>
      <c r="G17" s="127">
        <f t="shared" si="0"/>
        <v>0</v>
      </c>
      <c r="H17" s="128">
        <f t="shared" si="1"/>
        <v>0</v>
      </c>
      <c r="I17" s="128">
        <f t="shared" si="2"/>
        <v>0</v>
      </c>
      <c r="J17" s="129">
        <f>0.84*0.7*1</f>
        <v>0.58799999999999997</v>
      </c>
      <c r="K17" s="151">
        <v>53</v>
      </c>
      <c r="L17" s="22"/>
    </row>
    <row r="18" spans="1:12" ht="105" x14ac:dyDescent="0.25">
      <c r="A18" s="150">
        <v>11</v>
      </c>
      <c r="B18" s="185"/>
      <c r="C18" s="196" t="s">
        <v>70</v>
      </c>
      <c r="D18" s="181" t="s">
        <v>184</v>
      </c>
      <c r="E18" s="206">
        <v>233369.5</v>
      </c>
      <c r="F18" s="126"/>
      <c r="G18" s="127">
        <f t="shared" si="0"/>
        <v>0</v>
      </c>
      <c r="H18" s="128">
        <f t="shared" si="1"/>
        <v>0</v>
      </c>
      <c r="I18" s="128">
        <f t="shared" si="2"/>
        <v>0</v>
      </c>
      <c r="J18" s="129">
        <f>0.84*0.7*1.2</f>
        <v>0.70559999999999989</v>
      </c>
      <c r="K18" s="151">
        <v>58</v>
      </c>
      <c r="L18" s="22"/>
    </row>
    <row r="19" spans="1:12" ht="105" customHeight="1" x14ac:dyDescent="0.25">
      <c r="A19" s="150"/>
      <c r="B19" s="185"/>
      <c r="C19" s="196" t="s">
        <v>71</v>
      </c>
      <c r="D19" s="181" t="s">
        <v>185</v>
      </c>
      <c r="E19" s="206">
        <v>255989.5</v>
      </c>
      <c r="F19" s="126"/>
      <c r="G19" s="127">
        <f t="shared" si="0"/>
        <v>0</v>
      </c>
      <c r="H19" s="128">
        <f t="shared" si="1"/>
        <v>0</v>
      </c>
      <c r="I19" s="128">
        <f t="shared" si="2"/>
        <v>0</v>
      </c>
      <c r="J19" s="193">
        <f>0.84*0.7*1.4</f>
        <v>0.82319999999999993</v>
      </c>
      <c r="K19" s="151">
        <v>63</v>
      </c>
      <c r="L19" s="22"/>
    </row>
    <row r="20" spans="1:12" ht="105" customHeight="1" x14ac:dyDescent="0.25">
      <c r="A20" s="150"/>
      <c r="B20" s="185"/>
      <c r="C20" s="196" t="s">
        <v>72</v>
      </c>
      <c r="D20" s="181" t="s">
        <v>186</v>
      </c>
      <c r="E20" s="206">
        <v>282314.5</v>
      </c>
      <c r="F20" s="126"/>
      <c r="G20" s="127">
        <f t="shared" si="0"/>
        <v>0</v>
      </c>
      <c r="H20" s="128">
        <f t="shared" si="1"/>
        <v>0</v>
      </c>
      <c r="I20" s="128">
        <f t="shared" si="2"/>
        <v>0</v>
      </c>
      <c r="J20" s="129">
        <f>0.84*0.7*1.6</f>
        <v>0.94079999999999997</v>
      </c>
      <c r="K20" s="151">
        <v>68</v>
      </c>
      <c r="L20" s="22"/>
    </row>
    <row r="21" spans="1:12" ht="105" customHeight="1" x14ac:dyDescent="0.25">
      <c r="A21" s="150"/>
      <c r="B21" s="185"/>
      <c r="C21" s="195" t="s">
        <v>73</v>
      </c>
      <c r="D21" s="181" t="s">
        <v>187</v>
      </c>
      <c r="E21" s="206">
        <v>319631</v>
      </c>
      <c r="F21" s="126"/>
      <c r="G21" s="127">
        <f t="shared" si="0"/>
        <v>0</v>
      </c>
      <c r="H21" s="128">
        <f t="shared" si="1"/>
        <v>0</v>
      </c>
      <c r="I21" s="128">
        <f t="shared" si="2"/>
        <v>0</v>
      </c>
      <c r="J21" s="129">
        <f>0.84*0.7*1.8</f>
        <v>1.0584</v>
      </c>
      <c r="K21" s="151">
        <v>73</v>
      </c>
      <c r="L21" s="22"/>
    </row>
    <row r="22" spans="1:12" ht="105" x14ac:dyDescent="0.25">
      <c r="A22" s="150">
        <v>12</v>
      </c>
      <c r="B22" s="185"/>
      <c r="C22" s="195" t="s">
        <v>74</v>
      </c>
      <c r="D22" s="181" t="s">
        <v>188</v>
      </c>
      <c r="E22" s="206">
        <v>361114</v>
      </c>
      <c r="F22" s="126"/>
      <c r="G22" s="127">
        <f t="shared" si="0"/>
        <v>0</v>
      </c>
      <c r="H22" s="128">
        <f t="shared" si="1"/>
        <v>0</v>
      </c>
      <c r="I22" s="128">
        <f t="shared" si="2"/>
        <v>0</v>
      </c>
      <c r="J22" s="129">
        <f>0.84*0.7*2</f>
        <v>1.1759999999999999</v>
      </c>
      <c r="K22" s="151">
        <v>78</v>
      </c>
      <c r="L22" s="22"/>
    </row>
    <row r="23" spans="1:12" ht="18.75" x14ac:dyDescent="0.25">
      <c r="A23" s="186" t="s">
        <v>75</v>
      </c>
      <c r="B23" s="124"/>
      <c r="C23" s="124"/>
      <c r="D23" s="124"/>
      <c r="E23" s="201"/>
      <c r="F23" s="130"/>
      <c r="G23" s="131"/>
      <c r="H23" s="124"/>
      <c r="I23" s="124"/>
      <c r="J23" s="124"/>
      <c r="K23" s="149"/>
      <c r="L23" s="22"/>
    </row>
    <row r="24" spans="1:12" x14ac:dyDescent="0.25">
      <c r="A24" s="152" t="s">
        <v>76</v>
      </c>
      <c r="B24" s="132"/>
      <c r="C24" s="132"/>
      <c r="D24" s="132"/>
      <c r="E24" s="207"/>
      <c r="F24" s="133"/>
      <c r="G24" s="134"/>
      <c r="H24" s="132"/>
      <c r="I24" s="132"/>
      <c r="J24" s="132"/>
      <c r="K24" s="153"/>
      <c r="L24" s="22"/>
    </row>
    <row r="25" spans="1:12" ht="105" x14ac:dyDescent="0.25">
      <c r="A25" s="150">
        <v>13</v>
      </c>
      <c r="B25" s="185"/>
      <c r="C25" s="195" t="s">
        <v>77</v>
      </c>
      <c r="D25" s="181" t="s">
        <v>167</v>
      </c>
      <c r="E25" s="206">
        <v>213544.5</v>
      </c>
      <c r="F25" s="126"/>
      <c r="G25" s="127">
        <f t="shared" si="0"/>
        <v>0</v>
      </c>
      <c r="H25" s="128">
        <f t="shared" si="1"/>
        <v>0</v>
      </c>
      <c r="I25" s="128">
        <f t="shared" si="2"/>
        <v>0</v>
      </c>
      <c r="J25" s="129">
        <f>0.86*0.7*0.8</f>
        <v>0.48160000000000003</v>
      </c>
      <c r="K25" s="151">
        <v>48</v>
      </c>
      <c r="L25" s="22"/>
    </row>
    <row r="26" spans="1:12" ht="105" x14ac:dyDescent="0.25">
      <c r="A26" s="150">
        <v>14</v>
      </c>
      <c r="B26" s="185"/>
      <c r="C26" s="195" t="s">
        <v>78</v>
      </c>
      <c r="D26" s="181" t="s">
        <v>168</v>
      </c>
      <c r="E26" s="206">
        <v>229099</v>
      </c>
      <c r="F26" s="126"/>
      <c r="G26" s="127">
        <f t="shared" si="0"/>
        <v>0</v>
      </c>
      <c r="H26" s="128">
        <f t="shared" si="1"/>
        <v>0</v>
      </c>
      <c r="I26" s="128">
        <f t="shared" si="2"/>
        <v>0</v>
      </c>
      <c r="J26" s="129">
        <f>0.86*0.7*1</f>
        <v>0.60199999999999998</v>
      </c>
      <c r="K26" s="151">
        <v>55</v>
      </c>
      <c r="L26" s="22"/>
    </row>
    <row r="27" spans="1:12" ht="105" x14ac:dyDescent="0.25">
      <c r="A27" s="150">
        <v>15</v>
      </c>
      <c r="B27" s="185"/>
      <c r="C27" s="196" t="s">
        <v>79</v>
      </c>
      <c r="D27" s="181" t="s">
        <v>169</v>
      </c>
      <c r="E27" s="206">
        <v>253942</v>
      </c>
      <c r="F27" s="126"/>
      <c r="G27" s="127">
        <f t="shared" si="0"/>
        <v>0</v>
      </c>
      <c r="H27" s="128">
        <f t="shared" si="1"/>
        <v>0</v>
      </c>
      <c r="I27" s="128">
        <f t="shared" si="2"/>
        <v>0</v>
      </c>
      <c r="J27" s="129">
        <f>0.86*0.7*1.2</f>
        <v>0.72239999999999993</v>
      </c>
      <c r="K27" s="151">
        <v>63</v>
      </c>
      <c r="L27" s="22"/>
    </row>
    <row r="28" spans="1:12" ht="105" x14ac:dyDescent="0.25">
      <c r="A28" s="150">
        <v>16</v>
      </c>
      <c r="B28" s="185"/>
      <c r="C28" s="195" t="s">
        <v>80</v>
      </c>
      <c r="D28" s="181" t="s">
        <v>170</v>
      </c>
      <c r="E28" s="206">
        <v>279909.5</v>
      </c>
      <c r="F28" s="126"/>
      <c r="G28" s="127">
        <f t="shared" si="0"/>
        <v>0</v>
      </c>
      <c r="H28" s="128">
        <f t="shared" si="1"/>
        <v>0</v>
      </c>
      <c r="I28" s="128">
        <f t="shared" si="2"/>
        <v>0</v>
      </c>
      <c r="J28" s="129">
        <f>0.86*0.7*1.4</f>
        <v>0.84279999999999988</v>
      </c>
      <c r="K28" s="151">
        <v>71</v>
      </c>
      <c r="L28" s="22"/>
    </row>
    <row r="29" spans="1:12" ht="105" x14ac:dyDescent="0.25">
      <c r="A29" s="150">
        <v>17</v>
      </c>
      <c r="B29" s="185"/>
      <c r="C29" s="195" t="s">
        <v>81</v>
      </c>
      <c r="D29" s="181" t="s">
        <v>171</v>
      </c>
      <c r="E29" s="206">
        <v>318753.5</v>
      </c>
      <c r="F29" s="126"/>
      <c r="G29" s="127">
        <f t="shared" si="0"/>
        <v>0</v>
      </c>
      <c r="H29" s="128">
        <f t="shared" si="1"/>
        <v>0</v>
      </c>
      <c r="I29" s="128">
        <f t="shared" si="2"/>
        <v>0</v>
      </c>
      <c r="J29" s="129">
        <f>0.86*0.7*1.6</f>
        <v>0.96320000000000006</v>
      </c>
      <c r="K29" s="151">
        <v>75</v>
      </c>
      <c r="L29" s="22"/>
    </row>
    <row r="30" spans="1:12" ht="105" x14ac:dyDescent="0.25">
      <c r="A30" s="150">
        <v>18</v>
      </c>
      <c r="B30" s="185"/>
      <c r="C30" s="195" t="s">
        <v>82</v>
      </c>
      <c r="D30" s="181" t="s">
        <v>172</v>
      </c>
      <c r="E30" s="206">
        <v>344025.5</v>
      </c>
      <c r="F30" s="126"/>
      <c r="G30" s="127">
        <f t="shared" si="0"/>
        <v>0</v>
      </c>
      <c r="H30" s="128">
        <f t="shared" si="1"/>
        <v>0</v>
      </c>
      <c r="I30" s="128">
        <f t="shared" si="2"/>
        <v>0</v>
      </c>
      <c r="J30" s="129">
        <f>0.86*0.7*1.8</f>
        <v>1.0835999999999999</v>
      </c>
      <c r="K30" s="151">
        <v>86</v>
      </c>
      <c r="L30" s="22"/>
    </row>
    <row r="31" spans="1:12" x14ac:dyDescent="0.25">
      <c r="A31" s="152" t="s">
        <v>83</v>
      </c>
      <c r="B31" s="132"/>
      <c r="C31" s="132"/>
      <c r="D31" s="132"/>
      <c r="E31" s="207"/>
      <c r="F31" s="133"/>
      <c r="G31" s="134">
        <f t="shared" si="0"/>
        <v>0</v>
      </c>
      <c r="H31" s="132"/>
      <c r="I31" s="132"/>
      <c r="J31" s="132"/>
      <c r="K31" s="153"/>
      <c r="L31" s="22"/>
    </row>
    <row r="32" spans="1:12" ht="105" x14ac:dyDescent="0.25">
      <c r="A32" s="150">
        <v>20</v>
      </c>
      <c r="B32" s="185"/>
      <c r="C32" s="195" t="s">
        <v>84</v>
      </c>
      <c r="D32" s="181" t="s">
        <v>152</v>
      </c>
      <c r="E32" s="206">
        <v>221045.5</v>
      </c>
      <c r="F32" s="126"/>
      <c r="G32" s="127">
        <f t="shared" si="0"/>
        <v>0</v>
      </c>
      <c r="H32" s="128">
        <f t="shared" ref="H32:H37" si="3">J32*F32</f>
        <v>0</v>
      </c>
      <c r="I32" s="128">
        <f t="shared" ref="I32:I37" si="4">K32*F32</f>
        <v>0</v>
      </c>
      <c r="J32" s="129">
        <f>0.86*0.7*0.81</f>
        <v>0.48762</v>
      </c>
      <c r="K32" s="151">
        <v>52</v>
      </c>
      <c r="L32" s="22"/>
    </row>
    <row r="33" spans="1:12" ht="105" x14ac:dyDescent="0.25">
      <c r="A33" s="150">
        <v>21</v>
      </c>
      <c r="B33" s="185"/>
      <c r="C33" s="196" t="s">
        <v>85</v>
      </c>
      <c r="D33" s="181" t="s">
        <v>173</v>
      </c>
      <c r="E33" s="206">
        <v>255320</v>
      </c>
      <c r="F33" s="126"/>
      <c r="G33" s="127">
        <f t="shared" si="0"/>
        <v>0</v>
      </c>
      <c r="H33" s="128">
        <f t="shared" si="3"/>
        <v>0</v>
      </c>
      <c r="I33" s="128">
        <f t="shared" si="4"/>
        <v>0</v>
      </c>
      <c r="J33" s="129">
        <f>0.86*0.7*1.1</f>
        <v>0.66220000000000001</v>
      </c>
      <c r="K33" s="151">
        <v>58</v>
      </c>
      <c r="L33" s="22"/>
    </row>
    <row r="34" spans="1:12" ht="105" x14ac:dyDescent="0.25">
      <c r="A34" s="150">
        <v>22</v>
      </c>
      <c r="B34" s="185"/>
      <c r="C34" s="195" t="s">
        <v>86</v>
      </c>
      <c r="D34" s="181" t="s">
        <v>174</v>
      </c>
      <c r="E34" s="206">
        <v>283946</v>
      </c>
      <c r="F34" s="126"/>
      <c r="G34" s="127">
        <f t="shared" si="0"/>
        <v>0</v>
      </c>
      <c r="H34" s="128">
        <f t="shared" si="3"/>
        <v>0</v>
      </c>
      <c r="I34" s="128">
        <f t="shared" si="4"/>
        <v>0</v>
      </c>
      <c r="J34" s="129">
        <f>0.86*0.7*1.3</f>
        <v>0.78259999999999996</v>
      </c>
      <c r="K34" s="151">
        <v>65</v>
      </c>
      <c r="L34" s="22"/>
    </row>
    <row r="35" spans="1:12" ht="105" x14ac:dyDescent="0.25">
      <c r="A35" s="150">
        <v>23</v>
      </c>
      <c r="B35" s="185"/>
      <c r="C35" s="196" t="s">
        <v>87</v>
      </c>
      <c r="D35" s="181" t="s">
        <v>175</v>
      </c>
      <c r="E35" s="206">
        <v>312403</v>
      </c>
      <c r="F35" s="126"/>
      <c r="G35" s="127">
        <f t="shared" si="0"/>
        <v>0</v>
      </c>
      <c r="H35" s="128">
        <f t="shared" si="3"/>
        <v>0</v>
      </c>
      <c r="I35" s="128">
        <f t="shared" si="4"/>
        <v>0</v>
      </c>
      <c r="J35" s="129">
        <f>0.86*0.7*1.4</f>
        <v>0.84279999999999988</v>
      </c>
      <c r="K35" s="151">
        <v>73</v>
      </c>
      <c r="L35" s="22"/>
    </row>
    <row r="36" spans="1:12" ht="105" x14ac:dyDescent="0.25">
      <c r="A36" s="150">
        <v>24</v>
      </c>
      <c r="B36" s="185"/>
      <c r="C36" s="195" t="s">
        <v>88</v>
      </c>
      <c r="D36" s="181" t="s">
        <v>176</v>
      </c>
      <c r="E36" s="206">
        <v>340619.5</v>
      </c>
      <c r="F36" s="126"/>
      <c r="G36" s="127">
        <f t="shared" si="0"/>
        <v>0</v>
      </c>
      <c r="H36" s="128">
        <f t="shared" si="3"/>
        <v>0</v>
      </c>
      <c r="I36" s="128">
        <f t="shared" si="4"/>
        <v>0</v>
      </c>
      <c r="J36" s="129">
        <f>0.86*0.7*1.6</f>
        <v>0.96320000000000006</v>
      </c>
      <c r="K36" s="151">
        <v>80</v>
      </c>
      <c r="L36" s="22"/>
    </row>
    <row r="37" spans="1:12" ht="105" x14ac:dyDescent="0.25">
      <c r="A37" s="150">
        <v>25</v>
      </c>
      <c r="B37" s="185"/>
      <c r="C37" s="195" t="s">
        <v>89</v>
      </c>
      <c r="D37" s="181" t="s">
        <v>177</v>
      </c>
      <c r="E37" s="206">
        <v>386210.5</v>
      </c>
      <c r="F37" s="126"/>
      <c r="G37" s="127">
        <f t="shared" si="0"/>
        <v>0</v>
      </c>
      <c r="H37" s="128">
        <f t="shared" si="3"/>
        <v>0</v>
      </c>
      <c r="I37" s="128">
        <f t="shared" si="4"/>
        <v>0</v>
      </c>
      <c r="J37" s="129">
        <f>0.86*0.7*1.8</f>
        <v>1.0835999999999999</v>
      </c>
      <c r="K37" s="151">
        <v>87</v>
      </c>
      <c r="L37" s="22"/>
    </row>
    <row r="38" spans="1:12" ht="17.25" customHeight="1" x14ac:dyDescent="0.25">
      <c r="A38" s="187" t="s">
        <v>90</v>
      </c>
      <c r="B38" s="135"/>
      <c r="C38" s="135"/>
      <c r="D38" s="135"/>
      <c r="E38" s="208"/>
      <c r="F38" s="130"/>
      <c r="G38" s="135"/>
      <c r="H38" s="135"/>
      <c r="I38" s="135"/>
      <c r="J38" s="135"/>
      <c r="K38" s="154"/>
      <c r="L38" s="22"/>
    </row>
    <row r="39" spans="1:12" ht="105" customHeight="1" x14ac:dyDescent="0.25">
      <c r="A39" s="150">
        <v>26</v>
      </c>
      <c r="B39" s="136"/>
      <c r="C39" s="195" t="s">
        <v>91</v>
      </c>
      <c r="D39" s="182" t="s">
        <v>140</v>
      </c>
      <c r="E39" s="206">
        <v>169708.5</v>
      </c>
      <c r="F39" s="126"/>
      <c r="G39" s="127">
        <f>F39*E39</f>
        <v>0</v>
      </c>
      <c r="H39" s="128">
        <f>F39*I39</f>
        <v>0</v>
      </c>
      <c r="I39" s="128">
        <f>F39*K39</f>
        <v>0</v>
      </c>
      <c r="J39" s="129">
        <f>0.84*0.7*0.6</f>
        <v>0.35279999999999995</v>
      </c>
      <c r="K39" s="151">
        <v>40</v>
      </c>
      <c r="L39" s="22"/>
    </row>
    <row r="40" spans="1:12" ht="105" customHeight="1" x14ac:dyDescent="0.25">
      <c r="A40" s="150">
        <v>27</v>
      </c>
      <c r="B40" s="136"/>
      <c r="C40" s="195" t="s">
        <v>92</v>
      </c>
      <c r="D40" s="182" t="s">
        <v>139</v>
      </c>
      <c r="E40" s="206">
        <v>179965.5</v>
      </c>
      <c r="F40" s="126"/>
      <c r="G40" s="127">
        <f t="shared" ref="G40:G53" si="5">F40*E40</f>
        <v>0</v>
      </c>
      <c r="H40" s="128">
        <f t="shared" ref="H40:H47" si="6">F40*I40</f>
        <v>0</v>
      </c>
      <c r="I40" s="128">
        <f t="shared" ref="I40:I47" si="7">F40*K40</f>
        <v>0</v>
      </c>
      <c r="J40" s="129">
        <f>0.84*0.7*0.7</f>
        <v>0.41159999999999997</v>
      </c>
      <c r="K40" s="151">
        <v>42</v>
      </c>
      <c r="L40" s="22"/>
    </row>
    <row r="41" spans="1:12" ht="105" customHeight="1" x14ac:dyDescent="0.25">
      <c r="A41" s="150">
        <v>28</v>
      </c>
      <c r="B41" s="136"/>
      <c r="C41" s="195" t="s">
        <v>93</v>
      </c>
      <c r="D41" s="182" t="s">
        <v>138</v>
      </c>
      <c r="E41" s="206">
        <v>198061.5</v>
      </c>
      <c r="F41" s="126"/>
      <c r="G41" s="127">
        <f t="shared" si="5"/>
        <v>0</v>
      </c>
      <c r="H41" s="128">
        <f t="shared" si="6"/>
        <v>0</v>
      </c>
      <c r="I41" s="128">
        <f t="shared" si="7"/>
        <v>0</v>
      </c>
      <c r="J41" s="129">
        <f>0.84*0.7*0.8</f>
        <v>0.47039999999999998</v>
      </c>
      <c r="K41" s="151">
        <v>46</v>
      </c>
      <c r="L41" s="22"/>
    </row>
    <row r="42" spans="1:12" ht="105" customHeight="1" x14ac:dyDescent="0.25">
      <c r="A42" s="150">
        <v>29</v>
      </c>
      <c r="B42" s="136"/>
      <c r="C42" s="195" t="s">
        <v>94</v>
      </c>
      <c r="D42" s="182" t="s">
        <v>141</v>
      </c>
      <c r="E42" s="206">
        <v>216710</v>
      </c>
      <c r="F42" s="126"/>
      <c r="G42" s="127">
        <f t="shared" si="5"/>
        <v>0</v>
      </c>
      <c r="H42" s="128">
        <f t="shared" si="6"/>
        <v>0</v>
      </c>
      <c r="I42" s="128">
        <f t="shared" si="7"/>
        <v>0</v>
      </c>
      <c r="J42" s="129">
        <f>0.84*0.7*1</f>
        <v>0.58799999999999997</v>
      </c>
      <c r="K42" s="151">
        <v>53</v>
      </c>
      <c r="L42" s="22"/>
    </row>
    <row r="43" spans="1:12" ht="105" customHeight="1" x14ac:dyDescent="0.25">
      <c r="A43" s="150">
        <v>30</v>
      </c>
      <c r="B43" s="136"/>
      <c r="C43" s="195" t="s">
        <v>95</v>
      </c>
      <c r="D43" s="182" t="s">
        <v>137</v>
      </c>
      <c r="E43" s="206">
        <v>240727.5</v>
      </c>
      <c r="F43" s="126"/>
      <c r="G43" s="127">
        <f t="shared" si="5"/>
        <v>0</v>
      </c>
      <c r="H43" s="128">
        <f t="shared" si="6"/>
        <v>0</v>
      </c>
      <c r="I43" s="128">
        <f t="shared" si="7"/>
        <v>0</v>
      </c>
      <c r="J43" s="129">
        <f>0.84*0.7*1.2</f>
        <v>0.70559999999999989</v>
      </c>
      <c r="K43" s="151">
        <v>9</v>
      </c>
      <c r="L43" s="22"/>
    </row>
    <row r="44" spans="1:12" ht="105" customHeight="1" x14ac:dyDescent="0.25">
      <c r="A44" s="150">
        <v>31</v>
      </c>
      <c r="B44" s="136"/>
      <c r="C44" s="195" t="s">
        <v>96</v>
      </c>
      <c r="D44" s="182" t="s">
        <v>136</v>
      </c>
      <c r="E44" s="206">
        <v>264069</v>
      </c>
      <c r="F44" s="126"/>
      <c r="G44" s="127">
        <f t="shared" si="5"/>
        <v>0</v>
      </c>
      <c r="H44" s="128">
        <f t="shared" si="6"/>
        <v>0</v>
      </c>
      <c r="I44" s="128">
        <f t="shared" si="7"/>
        <v>0</v>
      </c>
      <c r="J44" s="129">
        <f>0.84*0.7*1.4</f>
        <v>0.82319999999999993</v>
      </c>
      <c r="K44" s="151">
        <v>66</v>
      </c>
      <c r="L44" s="22"/>
    </row>
    <row r="45" spans="1:12" ht="105" customHeight="1" x14ac:dyDescent="0.25">
      <c r="A45" s="150">
        <v>32</v>
      </c>
      <c r="B45" s="136"/>
      <c r="C45" s="195" t="s">
        <v>97</v>
      </c>
      <c r="D45" s="182" t="s">
        <v>135</v>
      </c>
      <c r="E45" s="206">
        <v>291213</v>
      </c>
      <c r="F45" s="126"/>
      <c r="G45" s="127">
        <f t="shared" si="5"/>
        <v>0</v>
      </c>
      <c r="H45" s="128">
        <f t="shared" si="6"/>
        <v>0</v>
      </c>
      <c r="I45" s="128">
        <f t="shared" si="7"/>
        <v>0</v>
      </c>
      <c r="J45" s="129">
        <f>0.84*0.7*1.6</f>
        <v>0.94079999999999997</v>
      </c>
      <c r="K45" s="151">
        <v>71</v>
      </c>
      <c r="L45" s="22"/>
    </row>
    <row r="46" spans="1:12" ht="105" customHeight="1" x14ac:dyDescent="0.25">
      <c r="A46" s="150">
        <v>33</v>
      </c>
      <c r="B46" s="136"/>
      <c r="C46" s="195" t="s">
        <v>98</v>
      </c>
      <c r="D46" s="182" t="s">
        <v>142</v>
      </c>
      <c r="E46" s="206">
        <v>329719</v>
      </c>
      <c r="F46" s="126"/>
      <c r="G46" s="127">
        <f t="shared" si="5"/>
        <v>0</v>
      </c>
      <c r="H46" s="128">
        <f t="shared" si="6"/>
        <v>0</v>
      </c>
      <c r="I46" s="128">
        <f t="shared" si="7"/>
        <v>0</v>
      </c>
      <c r="J46" s="129">
        <f>0.84*0.7*1.8</f>
        <v>1.0584</v>
      </c>
      <c r="K46" s="151">
        <v>80</v>
      </c>
      <c r="L46" s="22"/>
    </row>
    <row r="47" spans="1:12" ht="105" customHeight="1" x14ac:dyDescent="0.25">
      <c r="A47" s="150">
        <v>34</v>
      </c>
      <c r="B47" s="136"/>
      <c r="C47" s="195" t="s">
        <v>99</v>
      </c>
      <c r="D47" s="182" t="s">
        <v>143</v>
      </c>
      <c r="E47" s="206">
        <v>372502</v>
      </c>
      <c r="F47" s="126"/>
      <c r="G47" s="127">
        <f t="shared" si="5"/>
        <v>0</v>
      </c>
      <c r="H47" s="128">
        <f t="shared" si="6"/>
        <v>0</v>
      </c>
      <c r="I47" s="128">
        <f t="shared" si="7"/>
        <v>0</v>
      </c>
      <c r="J47" s="129">
        <f>0.84*0.7*2</f>
        <v>1.1759999999999999</v>
      </c>
      <c r="K47" s="151">
        <v>91</v>
      </c>
      <c r="L47" s="22"/>
    </row>
    <row r="48" spans="1:12" ht="17.25" customHeight="1" x14ac:dyDescent="0.25">
      <c r="A48" s="214" t="s">
        <v>100</v>
      </c>
      <c r="B48" s="215"/>
      <c r="C48" s="215"/>
      <c r="D48" s="215"/>
      <c r="E48" s="203"/>
      <c r="F48" s="130"/>
      <c r="G48" s="131"/>
      <c r="H48" s="137"/>
      <c r="I48" s="137"/>
      <c r="J48" s="138"/>
      <c r="K48" s="155"/>
      <c r="L48" s="22"/>
    </row>
    <row r="49" spans="1:12" ht="105" customHeight="1" x14ac:dyDescent="0.25">
      <c r="A49" s="150">
        <v>35</v>
      </c>
      <c r="B49" s="136"/>
      <c r="C49" s="195" t="s">
        <v>101</v>
      </c>
      <c r="D49" s="182" t="s">
        <v>145</v>
      </c>
      <c r="E49" s="206">
        <v>255866</v>
      </c>
      <c r="F49" s="126"/>
      <c r="G49" s="127">
        <f t="shared" si="5"/>
        <v>0</v>
      </c>
      <c r="H49" s="128">
        <f>F49*I49</f>
        <v>0</v>
      </c>
      <c r="I49" s="128">
        <f>F49*K49</f>
        <v>0</v>
      </c>
      <c r="J49" s="129">
        <f>0.84*0.7*1.2</f>
        <v>0.70559999999999989</v>
      </c>
      <c r="K49" s="151">
        <v>59</v>
      </c>
      <c r="L49" s="22"/>
    </row>
    <row r="50" spans="1:12" ht="105" customHeight="1" x14ac:dyDescent="0.25">
      <c r="A50" s="150">
        <v>36</v>
      </c>
      <c r="B50" s="136"/>
      <c r="C50" s="195" t="s">
        <v>102</v>
      </c>
      <c r="D50" s="182" t="s">
        <v>144</v>
      </c>
      <c r="E50" s="206">
        <v>278772</v>
      </c>
      <c r="F50" s="126"/>
      <c r="G50" s="127">
        <f t="shared" si="5"/>
        <v>0</v>
      </c>
      <c r="H50" s="128">
        <f>F50*I50</f>
        <v>0</v>
      </c>
      <c r="I50" s="128">
        <f t="shared" ref="I50:I52" si="8">F50*K50</f>
        <v>0</v>
      </c>
      <c r="J50" s="129">
        <f>0.84*0.7*1.4</f>
        <v>0.82319999999999993</v>
      </c>
      <c r="K50" s="151">
        <v>59</v>
      </c>
      <c r="L50" s="22"/>
    </row>
    <row r="51" spans="1:12" ht="105" customHeight="1" x14ac:dyDescent="0.25">
      <c r="A51" s="150">
        <v>37</v>
      </c>
      <c r="B51" s="136"/>
      <c r="C51" s="195" t="s">
        <v>103</v>
      </c>
      <c r="D51" s="182" t="s">
        <v>135</v>
      </c>
      <c r="E51" s="206">
        <v>305916</v>
      </c>
      <c r="F51" s="126"/>
      <c r="G51" s="127">
        <f t="shared" si="5"/>
        <v>0</v>
      </c>
      <c r="H51" s="128">
        <f t="shared" ref="H51:H52" si="9">F51*I51</f>
        <v>0</v>
      </c>
      <c r="I51" s="128">
        <f t="shared" si="8"/>
        <v>0</v>
      </c>
      <c r="J51" s="129">
        <f>0.84*0.7*1.6</f>
        <v>0.94079999999999997</v>
      </c>
      <c r="K51" s="151">
        <v>71</v>
      </c>
      <c r="L51" s="22"/>
    </row>
    <row r="52" spans="1:12" ht="105" customHeight="1" x14ac:dyDescent="0.25">
      <c r="A52" s="150">
        <v>38</v>
      </c>
      <c r="B52" s="136"/>
      <c r="C52" s="195" t="s">
        <v>104</v>
      </c>
      <c r="D52" s="182" t="s">
        <v>146</v>
      </c>
      <c r="E52" s="206">
        <v>344422</v>
      </c>
      <c r="F52" s="126"/>
      <c r="G52" s="127">
        <f t="shared" si="5"/>
        <v>0</v>
      </c>
      <c r="H52" s="128">
        <f t="shared" si="9"/>
        <v>0</v>
      </c>
      <c r="I52" s="128">
        <f t="shared" si="8"/>
        <v>0</v>
      </c>
      <c r="J52" s="129">
        <f>0.84*0.7*1.8</f>
        <v>1.0584</v>
      </c>
      <c r="K52" s="151">
        <v>80</v>
      </c>
      <c r="L52" s="22"/>
    </row>
    <row r="53" spans="1:12" ht="105" customHeight="1" thickBot="1" x14ac:dyDescent="0.3">
      <c r="A53" s="156">
        <v>39</v>
      </c>
      <c r="B53" s="157"/>
      <c r="C53" s="197" t="s">
        <v>105</v>
      </c>
      <c r="D53" s="183" t="s">
        <v>147</v>
      </c>
      <c r="E53" s="209">
        <v>387211.5</v>
      </c>
      <c r="F53" s="158"/>
      <c r="G53" s="159">
        <f t="shared" si="5"/>
        <v>0</v>
      </c>
      <c r="H53" s="160">
        <f t="shared" ref="H53:H55" si="10">J53*F53</f>
        <v>0</v>
      </c>
      <c r="I53" s="160">
        <f t="shared" ref="I53:I55" si="11">K53*F53</f>
        <v>0</v>
      </c>
      <c r="J53" s="161">
        <f>0.84*0.7*2</f>
        <v>1.1759999999999999</v>
      </c>
      <c r="K53" s="162">
        <v>91</v>
      </c>
      <c r="L53" s="22"/>
    </row>
    <row r="54" spans="1:12" ht="75.75" hidden="1" customHeight="1" thickBot="1" x14ac:dyDescent="0.3">
      <c r="A54" s="119">
        <v>30</v>
      </c>
      <c r="B54" s="120"/>
      <c r="C54" s="121" t="s">
        <v>53</v>
      </c>
      <c r="D54" s="122" t="s">
        <v>55</v>
      </c>
      <c r="E54" s="210" t="e">
        <v>#REF!</v>
      </c>
      <c r="F54" s="123"/>
      <c r="G54" s="44" t="e">
        <f t="shared" ref="G54" si="12">E54*F54</f>
        <v>#REF!</v>
      </c>
      <c r="H54" s="41">
        <f t="shared" si="10"/>
        <v>0</v>
      </c>
      <c r="I54" s="41">
        <f t="shared" si="11"/>
        <v>0</v>
      </c>
      <c r="J54" s="100">
        <f t="shared" ref="J54:J55" si="13">0.85*0.65*2.05</f>
        <v>1.132625</v>
      </c>
      <c r="K54" s="101">
        <v>107</v>
      </c>
      <c r="L54" s="22"/>
    </row>
    <row r="55" spans="1:12" ht="70.5" hidden="1" customHeight="1" x14ac:dyDescent="0.25">
      <c r="A55" s="105">
        <v>31</v>
      </c>
      <c r="B55" s="109"/>
      <c r="C55" s="106" t="s">
        <v>53</v>
      </c>
      <c r="D55" s="110" t="s">
        <v>56</v>
      </c>
      <c r="E55" s="211" t="e">
        <v>#REF!</v>
      </c>
      <c r="F55" s="107"/>
      <c r="G55" s="44" t="e">
        <f>E55*F55</f>
        <v>#REF!</v>
      </c>
      <c r="H55" s="41">
        <f t="shared" si="10"/>
        <v>0</v>
      </c>
      <c r="I55" s="41">
        <f t="shared" si="11"/>
        <v>0</v>
      </c>
      <c r="J55" s="55">
        <f t="shared" si="13"/>
        <v>1.132625</v>
      </c>
      <c r="K55" s="42">
        <v>108</v>
      </c>
      <c r="L55" s="22"/>
    </row>
    <row r="56" spans="1:12" x14ac:dyDescent="0.25">
      <c r="D56" s="104"/>
      <c r="F56" s="174"/>
      <c r="G56" s="140">
        <f>SUM(G7:G53)</f>
        <v>0</v>
      </c>
      <c r="H56" s="139">
        <f>SUM(H7:H55)</f>
        <v>0</v>
      </c>
      <c r="I56" s="139">
        <f>SUM(I7:I55)</f>
        <v>0</v>
      </c>
      <c r="J56" s="7"/>
      <c r="K56" s="7"/>
      <c r="L56" s="22"/>
    </row>
    <row r="57" spans="1:12" x14ac:dyDescent="0.25">
      <c r="L57" s="22"/>
    </row>
    <row r="58" spans="1:12" x14ac:dyDescent="0.25">
      <c r="L58" s="22"/>
    </row>
    <row r="59" spans="1:12" x14ac:dyDescent="0.25">
      <c r="L59" s="22"/>
    </row>
    <row r="60" spans="1:12" x14ac:dyDescent="0.25">
      <c r="L60" s="22"/>
    </row>
    <row r="61" spans="1:12" x14ac:dyDescent="0.25">
      <c r="L61" s="22"/>
    </row>
    <row r="62" spans="1:12" x14ac:dyDescent="0.25">
      <c r="L62" s="22"/>
    </row>
  </sheetData>
  <mergeCells count="5">
    <mergeCell ref="A6:D6"/>
    <mergeCell ref="A48:D48"/>
    <mergeCell ref="A13:E13"/>
    <mergeCell ref="P1:R1"/>
    <mergeCell ref="V1:X1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9"/>
  <sheetViews>
    <sheetView zoomScale="115" zoomScaleNormal="115" workbookViewId="0">
      <pane ySplit="5" topLeftCell="A18" activePane="bottomLeft" state="frozen"/>
      <selection pane="bottomLeft" activeCell="K2" sqref="K2"/>
    </sheetView>
  </sheetViews>
  <sheetFormatPr defaultColWidth="9.140625" defaultRowHeight="15.75" x14ac:dyDescent="0.25"/>
  <cols>
    <col min="1" max="1" width="7.5703125" style="20" customWidth="1"/>
    <col min="2" max="2" width="33.7109375" style="7" customWidth="1"/>
    <col min="3" max="3" width="22" style="21" customWidth="1"/>
    <col min="4" max="4" width="30.140625" style="104" bestFit="1" customWidth="1"/>
    <col min="5" max="5" width="51.42578125" style="7" customWidth="1"/>
    <col min="6" max="6" width="13.140625" style="199" customWidth="1"/>
    <col min="7" max="7" width="19" style="20" customWidth="1"/>
    <col min="8" max="8" width="19.85546875" style="21" customWidth="1"/>
    <col min="9" max="9" width="14.85546875" style="37" customWidth="1"/>
    <col min="10" max="10" width="14.28515625" style="37" customWidth="1"/>
    <col min="11" max="11" width="10" style="52" customWidth="1"/>
    <col min="12" max="12" width="9.140625" style="36"/>
    <col min="13" max="13" width="12.42578125" style="7" customWidth="1"/>
    <col min="14" max="14" width="9.140625" style="7"/>
    <col min="15" max="15" width="10.85546875" style="7" bestFit="1" customWidth="1"/>
    <col min="16" max="16" width="11.85546875" style="118" bestFit="1" customWidth="1"/>
    <col min="17" max="17" width="10.5703125" style="118" bestFit="1" customWidth="1"/>
    <col min="18" max="20" width="9.140625" style="118"/>
    <col min="21" max="21" width="9.140625" style="7"/>
    <col min="22" max="22" width="10.85546875" style="118" customWidth="1"/>
    <col min="23" max="23" width="12.42578125" style="118" customWidth="1"/>
    <col min="24" max="26" width="9.140625" style="118"/>
    <col min="27" max="16384" width="9.140625" style="7"/>
  </cols>
  <sheetData>
    <row r="1" spans="1:25" ht="18.75" x14ac:dyDescent="0.25">
      <c r="A1" s="1" t="s">
        <v>1</v>
      </c>
      <c r="B1" s="18"/>
      <c r="C1" s="2" t="s">
        <v>2</v>
      </c>
      <c r="D1" s="3" t="s">
        <v>5</v>
      </c>
      <c r="E1" s="18"/>
      <c r="F1" s="198"/>
      <c r="G1" s="45"/>
      <c r="H1" s="46"/>
      <c r="I1" s="35"/>
      <c r="J1" s="35"/>
      <c r="P1" s="219"/>
      <c r="Q1" s="219"/>
      <c r="R1" s="219"/>
      <c r="S1" s="117"/>
      <c r="V1" s="219"/>
      <c r="W1" s="219"/>
      <c r="X1" s="219"/>
      <c r="Y1" s="117"/>
    </row>
    <row r="2" spans="1:25" x14ac:dyDescent="0.25">
      <c r="A2" s="95"/>
      <c r="B2" s="96"/>
      <c r="C2" s="97"/>
      <c r="D2" s="102"/>
      <c r="E2" s="96"/>
      <c r="P2" s="57"/>
      <c r="Q2" s="58"/>
      <c r="R2" s="57"/>
      <c r="V2" s="57"/>
      <c r="W2" s="58"/>
      <c r="X2" s="57"/>
    </row>
    <row r="3" spans="1:25" x14ac:dyDescent="0.25">
      <c r="A3" s="95"/>
      <c r="B3" s="96"/>
      <c r="C3" s="97"/>
      <c r="D3" s="102"/>
      <c r="E3" s="96"/>
      <c r="G3" s="26" t="s">
        <v>7</v>
      </c>
      <c r="H3" s="27">
        <f>H28+Лари!G56</f>
        <v>0</v>
      </c>
      <c r="I3" s="39">
        <f>I28+Лари!H56</f>
        <v>0</v>
      </c>
      <c r="J3" s="39">
        <f>J28+Лари!I56</f>
        <v>0</v>
      </c>
      <c r="O3" s="16"/>
      <c r="P3" s="57"/>
      <c r="Q3" s="60"/>
      <c r="R3" s="61"/>
      <c r="V3" s="57"/>
      <c r="W3" s="60"/>
      <c r="X3" s="61"/>
    </row>
    <row r="4" spans="1:25" ht="16.5" thickBot="1" x14ac:dyDescent="0.3">
      <c r="A4" s="28"/>
      <c r="B4" s="30"/>
      <c r="C4" s="29"/>
      <c r="D4" s="103"/>
      <c r="E4" s="30"/>
      <c r="G4" s="98" t="s">
        <v>8</v>
      </c>
      <c r="H4" s="99">
        <f>H28</f>
        <v>0</v>
      </c>
      <c r="I4" s="39">
        <f>I28</f>
        <v>0</v>
      </c>
      <c r="J4" s="39">
        <f>J28</f>
        <v>0</v>
      </c>
      <c r="K4" s="53"/>
      <c r="L4" s="4"/>
      <c r="O4" s="16"/>
      <c r="P4" s="57"/>
      <c r="Q4" s="62"/>
      <c r="R4" s="63"/>
      <c r="V4" s="57"/>
      <c r="W4" s="62"/>
      <c r="X4" s="63"/>
    </row>
    <row r="5" spans="1:25" ht="25.5" customHeight="1" x14ac:dyDescent="0.25">
      <c r="A5" s="141" t="s">
        <v>10</v>
      </c>
      <c r="B5" s="142" t="s">
        <v>13</v>
      </c>
      <c r="C5" s="142" t="s">
        <v>11</v>
      </c>
      <c r="D5" s="142" t="s">
        <v>52</v>
      </c>
      <c r="E5" s="142" t="s">
        <v>12</v>
      </c>
      <c r="F5" s="200" t="s">
        <v>15</v>
      </c>
      <c r="G5" s="166" t="s">
        <v>9</v>
      </c>
      <c r="H5" s="144" t="s">
        <v>16</v>
      </c>
      <c r="I5" s="145" t="s">
        <v>20</v>
      </c>
      <c r="J5" s="146" t="s">
        <v>17</v>
      </c>
      <c r="K5" s="147" t="s">
        <v>18</v>
      </c>
      <c r="L5" s="148" t="s">
        <v>19</v>
      </c>
      <c r="P5" s="57"/>
      <c r="Q5" s="64"/>
      <c r="R5" s="64"/>
      <c r="V5" s="57"/>
      <c r="W5" s="64"/>
      <c r="X5" s="64"/>
    </row>
    <row r="6" spans="1:25" ht="18.75" x14ac:dyDescent="0.25">
      <c r="A6" s="212" t="s">
        <v>106</v>
      </c>
      <c r="B6" s="224"/>
      <c r="C6" s="224"/>
      <c r="D6" s="224"/>
      <c r="E6" s="224"/>
      <c r="F6" s="201"/>
      <c r="G6" s="175"/>
      <c r="H6" s="131"/>
      <c r="I6" s="137"/>
      <c r="J6" s="137"/>
      <c r="K6" s="138"/>
      <c r="L6" s="155"/>
      <c r="M6" s="22"/>
    </row>
    <row r="7" spans="1:25" ht="110.25" x14ac:dyDescent="0.25">
      <c r="A7" s="167">
        <v>1</v>
      </c>
      <c r="B7" s="125"/>
      <c r="C7" s="188" t="s">
        <v>107</v>
      </c>
      <c r="D7" s="189" t="s">
        <v>109</v>
      </c>
      <c r="E7" s="184" t="s">
        <v>153</v>
      </c>
      <c r="F7" s="202">
        <v>619242</v>
      </c>
      <c r="G7" s="163"/>
      <c r="H7" s="164">
        <f>F7*G7</f>
        <v>0</v>
      </c>
      <c r="I7" s="128">
        <f t="shared" ref="I7:I27" si="0">K7*G7</f>
        <v>0</v>
      </c>
      <c r="J7" s="128">
        <f t="shared" ref="J7:J27" si="1">L7*G7</f>
        <v>0</v>
      </c>
      <c r="K7" s="129">
        <f>0.82*0.9*2</f>
        <v>1.476</v>
      </c>
      <c r="L7" s="151">
        <v>125</v>
      </c>
      <c r="M7" s="22"/>
    </row>
    <row r="8" spans="1:25" ht="110.25" x14ac:dyDescent="0.25">
      <c r="A8" s="167">
        <v>2</v>
      </c>
      <c r="B8" s="125"/>
      <c r="C8" s="188" t="s">
        <v>108</v>
      </c>
      <c r="D8" s="189" t="s">
        <v>110</v>
      </c>
      <c r="E8" s="184" t="s">
        <v>154</v>
      </c>
      <c r="F8" s="202">
        <v>689799.5</v>
      </c>
      <c r="G8" s="163"/>
      <c r="H8" s="164">
        <f t="shared" ref="H8:H27" si="2">F8*G8</f>
        <v>0</v>
      </c>
      <c r="I8" s="128">
        <f t="shared" si="0"/>
        <v>0</v>
      </c>
      <c r="J8" s="128">
        <f t="shared" si="1"/>
        <v>0</v>
      </c>
      <c r="K8" s="129">
        <f>0.82*0.9*2.5</f>
        <v>1.845</v>
      </c>
      <c r="L8" s="151">
        <v>148</v>
      </c>
      <c r="M8" s="22"/>
    </row>
    <row r="9" spans="1:25" ht="18.75" x14ac:dyDescent="0.25">
      <c r="A9" s="220" t="s">
        <v>111</v>
      </c>
      <c r="B9" s="221"/>
      <c r="C9" s="221"/>
      <c r="D9" s="221"/>
      <c r="E9" s="221"/>
      <c r="F9" s="203"/>
      <c r="G9" s="175"/>
      <c r="H9" s="131"/>
      <c r="I9" s="137"/>
      <c r="J9" s="137"/>
      <c r="K9" s="138"/>
      <c r="L9" s="155"/>
      <c r="M9" s="22"/>
    </row>
    <row r="10" spans="1:25" ht="126" x14ac:dyDescent="0.25">
      <c r="A10" s="167">
        <v>3</v>
      </c>
      <c r="B10" s="125"/>
      <c r="C10" s="188" t="s">
        <v>112</v>
      </c>
      <c r="D10" s="189" t="s">
        <v>109</v>
      </c>
      <c r="E10" s="184" t="s">
        <v>178</v>
      </c>
      <c r="F10" s="202">
        <v>691099.5</v>
      </c>
      <c r="G10" s="163"/>
      <c r="H10" s="164">
        <f t="shared" si="2"/>
        <v>0</v>
      </c>
      <c r="I10" s="128">
        <f t="shared" si="0"/>
        <v>0</v>
      </c>
      <c r="J10" s="128">
        <f>L10*G10</f>
        <v>0</v>
      </c>
      <c r="K10" s="129">
        <f>0.82*0.9*2</f>
        <v>1.476</v>
      </c>
      <c r="L10" s="151">
        <v>134</v>
      </c>
      <c r="M10" s="22"/>
    </row>
    <row r="11" spans="1:25" ht="126" x14ac:dyDescent="0.25">
      <c r="A11" s="167">
        <v>4</v>
      </c>
      <c r="B11" s="125"/>
      <c r="C11" s="188" t="s">
        <v>113</v>
      </c>
      <c r="D11" s="189" t="s">
        <v>110</v>
      </c>
      <c r="E11" s="184" t="s">
        <v>155</v>
      </c>
      <c r="F11" s="202">
        <v>751016.5</v>
      </c>
      <c r="G11" s="163"/>
      <c r="H11" s="164">
        <f t="shared" si="2"/>
        <v>0</v>
      </c>
      <c r="I11" s="128">
        <f t="shared" si="0"/>
        <v>0</v>
      </c>
      <c r="J11" s="128">
        <f t="shared" si="1"/>
        <v>0</v>
      </c>
      <c r="K11" s="129">
        <f>0.82*0.9*2.5</f>
        <v>1.845</v>
      </c>
      <c r="L11" s="151">
        <v>156</v>
      </c>
      <c r="M11" s="22"/>
    </row>
    <row r="12" spans="1:25" ht="18.75" x14ac:dyDescent="0.25">
      <c r="A12" s="220" t="s">
        <v>114</v>
      </c>
      <c r="B12" s="221"/>
      <c r="C12" s="221"/>
      <c r="D12" s="221"/>
      <c r="E12" s="221"/>
      <c r="F12" s="203"/>
      <c r="G12" s="175"/>
      <c r="H12" s="131"/>
      <c r="I12" s="137"/>
      <c r="J12" s="137"/>
      <c r="K12" s="138"/>
      <c r="L12" s="155"/>
      <c r="M12" s="22"/>
    </row>
    <row r="13" spans="1:25" ht="141.75" x14ac:dyDescent="0.25">
      <c r="A13" s="167">
        <v>5</v>
      </c>
      <c r="B13" s="125"/>
      <c r="C13" s="188" t="s">
        <v>115</v>
      </c>
      <c r="D13" s="189" t="s">
        <v>119</v>
      </c>
      <c r="E13" s="184" t="s">
        <v>148</v>
      </c>
      <c r="F13" s="202">
        <v>713654.5</v>
      </c>
      <c r="G13" s="163"/>
      <c r="H13" s="164">
        <f t="shared" si="2"/>
        <v>0</v>
      </c>
      <c r="I13" s="128">
        <f t="shared" si="0"/>
        <v>0</v>
      </c>
      <c r="J13" s="128">
        <f t="shared" si="1"/>
        <v>0</v>
      </c>
      <c r="K13" s="129">
        <f>0.8*0.9*1.9</f>
        <v>1.3680000000000001</v>
      </c>
      <c r="L13" s="151">
        <v>103</v>
      </c>
      <c r="M13" s="22"/>
    </row>
    <row r="14" spans="1:25" ht="123" customHeight="1" x14ac:dyDescent="0.25">
      <c r="A14" s="167">
        <v>6</v>
      </c>
      <c r="B14" s="125"/>
      <c r="C14" s="188" t="s">
        <v>116</v>
      </c>
      <c r="D14" s="189" t="s">
        <v>120</v>
      </c>
      <c r="E14" s="190" t="s">
        <v>156</v>
      </c>
      <c r="F14" s="202">
        <v>713654.5</v>
      </c>
      <c r="G14" s="163"/>
      <c r="H14" s="164">
        <f t="shared" si="2"/>
        <v>0</v>
      </c>
      <c r="I14" s="128">
        <f t="shared" si="0"/>
        <v>0</v>
      </c>
      <c r="J14" s="128">
        <f t="shared" si="1"/>
        <v>0</v>
      </c>
      <c r="K14" s="129">
        <f>8.5*0.9*1.9</f>
        <v>14.535</v>
      </c>
      <c r="L14" s="151">
        <v>103</v>
      </c>
      <c r="M14" s="22"/>
    </row>
    <row r="15" spans="1:25" ht="121.5" customHeight="1" x14ac:dyDescent="0.25">
      <c r="A15" s="167">
        <v>7</v>
      </c>
      <c r="B15" s="125"/>
      <c r="C15" s="188" t="s">
        <v>117</v>
      </c>
      <c r="D15" s="189" t="s">
        <v>121</v>
      </c>
      <c r="E15" s="190" t="s">
        <v>157</v>
      </c>
      <c r="F15" s="202">
        <v>735676.5</v>
      </c>
      <c r="G15" s="163"/>
      <c r="H15" s="164">
        <f t="shared" si="2"/>
        <v>0</v>
      </c>
      <c r="I15" s="128">
        <f t="shared" si="0"/>
        <v>0</v>
      </c>
      <c r="J15" s="128">
        <f t="shared" si="1"/>
        <v>0</v>
      </c>
      <c r="K15" s="129">
        <f>0.85*0.9*2.1</f>
        <v>1.6065</v>
      </c>
      <c r="L15" s="151">
        <v>113</v>
      </c>
      <c r="M15" s="22"/>
    </row>
    <row r="16" spans="1:25" ht="141.75" x14ac:dyDescent="0.25">
      <c r="A16" s="167">
        <v>8</v>
      </c>
      <c r="B16" s="125"/>
      <c r="C16" s="188" t="s">
        <v>118</v>
      </c>
      <c r="D16" s="189" t="s">
        <v>122</v>
      </c>
      <c r="E16" s="184" t="s">
        <v>158</v>
      </c>
      <c r="F16" s="202">
        <v>760454.5</v>
      </c>
      <c r="G16" s="163"/>
      <c r="H16" s="164">
        <f t="shared" si="2"/>
        <v>0</v>
      </c>
      <c r="I16" s="128">
        <f t="shared" si="0"/>
        <v>0</v>
      </c>
      <c r="J16" s="128">
        <f t="shared" si="1"/>
        <v>0</v>
      </c>
      <c r="K16" s="129">
        <f>0.85*0.9*2.5</f>
        <v>1.9125000000000001</v>
      </c>
      <c r="L16" s="151">
        <v>162</v>
      </c>
      <c r="M16" s="22"/>
    </row>
    <row r="17" spans="1:13" ht="18.75" customHeight="1" x14ac:dyDescent="0.25">
      <c r="A17" s="220" t="s">
        <v>123</v>
      </c>
      <c r="B17" s="221"/>
      <c r="C17" s="221"/>
      <c r="D17" s="221"/>
      <c r="E17" s="221"/>
      <c r="F17" s="203"/>
      <c r="G17" s="175"/>
      <c r="H17" s="131"/>
      <c r="I17" s="137"/>
      <c r="J17" s="137"/>
      <c r="K17" s="138"/>
      <c r="L17" s="155"/>
      <c r="M17" s="22"/>
    </row>
    <row r="18" spans="1:13" ht="126.75" customHeight="1" x14ac:dyDescent="0.25">
      <c r="A18" s="167">
        <v>9</v>
      </c>
      <c r="B18" s="125"/>
      <c r="C18" s="188" t="s">
        <v>124</v>
      </c>
      <c r="D18" s="189" t="s">
        <v>119</v>
      </c>
      <c r="E18" s="190" t="s">
        <v>149</v>
      </c>
      <c r="F18" s="202">
        <v>770770</v>
      </c>
      <c r="G18" s="163"/>
      <c r="H18" s="164">
        <f t="shared" si="2"/>
        <v>0</v>
      </c>
      <c r="I18" s="128">
        <f t="shared" si="0"/>
        <v>0</v>
      </c>
      <c r="J18" s="128">
        <f t="shared" si="1"/>
        <v>0</v>
      </c>
      <c r="K18" s="129">
        <f>0.8*0.9*1.9</f>
        <v>1.3680000000000001</v>
      </c>
      <c r="L18" s="151">
        <v>103</v>
      </c>
      <c r="M18" s="22"/>
    </row>
    <row r="19" spans="1:13" ht="141.75" x14ac:dyDescent="0.25">
      <c r="A19" s="167">
        <v>10</v>
      </c>
      <c r="B19" s="125"/>
      <c r="C19" s="188" t="s">
        <v>125</v>
      </c>
      <c r="D19" s="189" t="s">
        <v>120</v>
      </c>
      <c r="E19" s="184" t="s">
        <v>159</v>
      </c>
      <c r="F19" s="202">
        <v>770770</v>
      </c>
      <c r="G19" s="163"/>
      <c r="H19" s="164">
        <f t="shared" si="2"/>
        <v>0</v>
      </c>
      <c r="I19" s="128">
        <f t="shared" si="0"/>
        <v>0</v>
      </c>
      <c r="J19" s="128">
        <f t="shared" si="1"/>
        <v>0</v>
      </c>
      <c r="K19" s="129">
        <f>0.85*0.9*1.9</f>
        <v>1.4535</v>
      </c>
      <c r="L19" s="151">
        <v>103</v>
      </c>
      <c r="M19" s="22"/>
    </row>
    <row r="20" spans="1:13" ht="141.75" x14ac:dyDescent="0.25">
      <c r="A20" s="167">
        <v>11</v>
      </c>
      <c r="B20" s="125"/>
      <c r="C20" s="188" t="s">
        <v>126</v>
      </c>
      <c r="D20" s="189" t="s">
        <v>121</v>
      </c>
      <c r="E20" s="184" t="s">
        <v>160</v>
      </c>
      <c r="F20" s="202">
        <v>787982</v>
      </c>
      <c r="G20" s="163"/>
      <c r="H20" s="164">
        <f t="shared" si="2"/>
        <v>0</v>
      </c>
      <c r="I20" s="128">
        <f t="shared" si="0"/>
        <v>0</v>
      </c>
      <c r="J20" s="128">
        <f t="shared" si="1"/>
        <v>0</v>
      </c>
      <c r="K20" s="129">
        <f>0.85*0.9*2.1</f>
        <v>1.6065</v>
      </c>
      <c r="L20" s="151">
        <v>113</v>
      </c>
      <c r="M20" s="22"/>
    </row>
    <row r="21" spans="1:13" ht="141.75" x14ac:dyDescent="0.25">
      <c r="A21" s="167">
        <v>12</v>
      </c>
      <c r="B21" s="165"/>
      <c r="C21" s="188" t="s">
        <v>127</v>
      </c>
      <c r="D21" s="189" t="s">
        <v>122</v>
      </c>
      <c r="E21" s="184" t="s">
        <v>179</v>
      </c>
      <c r="F21" s="202">
        <v>814814</v>
      </c>
      <c r="G21" s="163"/>
      <c r="H21" s="164">
        <f t="shared" si="2"/>
        <v>0</v>
      </c>
      <c r="I21" s="128">
        <f t="shared" si="0"/>
        <v>0</v>
      </c>
      <c r="J21" s="128">
        <f t="shared" si="1"/>
        <v>0</v>
      </c>
      <c r="K21" s="129">
        <f>0.85*0.9*2.5</f>
        <v>1.9125000000000001</v>
      </c>
      <c r="L21" s="151">
        <v>162</v>
      </c>
      <c r="M21" s="22"/>
    </row>
    <row r="22" spans="1:13" ht="18.75" x14ac:dyDescent="0.25">
      <c r="A22" s="212" t="s">
        <v>128</v>
      </c>
      <c r="B22" s="224"/>
      <c r="C22" s="224"/>
      <c r="D22" s="224"/>
      <c r="E22" s="224"/>
      <c r="F22" s="203"/>
      <c r="G22" s="175"/>
      <c r="H22" s="131"/>
      <c r="I22" s="137"/>
      <c r="J22" s="137"/>
      <c r="K22" s="138"/>
      <c r="L22" s="155"/>
      <c r="M22" s="22"/>
    </row>
    <row r="23" spans="1:13" ht="94.5" x14ac:dyDescent="0.25">
      <c r="A23" s="167">
        <v>11</v>
      </c>
      <c r="B23" s="125"/>
      <c r="C23" s="223" t="s">
        <v>129</v>
      </c>
      <c r="D23" s="223"/>
      <c r="E23" s="194" t="s">
        <v>150</v>
      </c>
      <c r="F23" s="202">
        <v>196937</v>
      </c>
      <c r="G23" s="163"/>
      <c r="H23" s="164">
        <f t="shared" si="2"/>
        <v>0</v>
      </c>
      <c r="I23" s="128">
        <f t="shared" si="0"/>
        <v>0</v>
      </c>
      <c r="J23" s="128">
        <f t="shared" si="1"/>
        <v>0</v>
      </c>
      <c r="K23" s="129"/>
      <c r="L23" s="151"/>
      <c r="M23" s="22"/>
    </row>
    <row r="24" spans="1:13" ht="94.5" x14ac:dyDescent="0.25">
      <c r="A24" s="167">
        <v>12</v>
      </c>
      <c r="B24" s="125"/>
      <c r="C24" s="223" t="s">
        <v>130</v>
      </c>
      <c r="D24" s="223"/>
      <c r="E24" s="194" t="s">
        <v>151</v>
      </c>
      <c r="F24" s="202">
        <v>223262</v>
      </c>
      <c r="G24" s="163"/>
      <c r="H24" s="164">
        <f t="shared" si="2"/>
        <v>0</v>
      </c>
      <c r="I24" s="128">
        <f t="shared" si="0"/>
        <v>0</v>
      </c>
      <c r="J24" s="128">
        <f t="shared" si="1"/>
        <v>0</v>
      </c>
      <c r="K24" s="129"/>
      <c r="L24" s="151"/>
      <c r="M24" s="22"/>
    </row>
    <row r="25" spans="1:13" ht="110.25" customHeight="1" x14ac:dyDescent="0.25">
      <c r="A25" s="167">
        <v>13</v>
      </c>
      <c r="B25" s="125"/>
      <c r="C25" s="223" t="s">
        <v>131</v>
      </c>
      <c r="D25" s="223"/>
      <c r="E25" s="191"/>
      <c r="F25" s="202">
        <v>202039.5</v>
      </c>
      <c r="G25" s="163"/>
      <c r="H25" s="164">
        <f t="shared" si="2"/>
        <v>0</v>
      </c>
      <c r="I25" s="128">
        <f t="shared" si="0"/>
        <v>0</v>
      </c>
      <c r="J25" s="128">
        <f t="shared" si="1"/>
        <v>0</v>
      </c>
      <c r="K25" s="129"/>
      <c r="L25" s="151"/>
      <c r="M25" s="22"/>
    </row>
    <row r="26" spans="1:13" ht="110.25" customHeight="1" x14ac:dyDescent="0.25">
      <c r="A26" s="167">
        <v>14</v>
      </c>
      <c r="B26" s="125"/>
      <c r="C26" s="223" t="s">
        <v>132</v>
      </c>
      <c r="D26" s="223"/>
      <c r="E26" s="191"/>
      <c r="F26" s="202">
        <v>207129</v>
      </c>
      <c r="G26" s="163"/>
      <c r="H26" s="164">
        <f t="shared" si="2"/>
        <v>0</v>
      </c>
      <c r="I26" s="128">
        <f t="shared" si="0"/>
        <v>0</v>
      </c>
      <c r="J26" s="128">
        <f t="shared" si="1"/>
        <v>0</v>
      </c>
      <c r="K26" s="129"/>
      <c r="L26" s="151"/>
      <c r="M26" s="22"/>
    </row>
    <row r="27" spans="1:13" ht="110.25" customHeight="1" thickBot="1" x14ac:dyDescent="0.3">
      <c r="A27" s="168">
        <v>15</v>
      </c>
      <c r="B27" s="169"/>
      <c r="C27" s="222" t="s">
        <v>133</v>
      </c>
      <c r="D27" s="222"/>
      <c r="E27" s="192"/>
      <c r="F27" s="204">
        <v>233441</v>
      </c>
      <c r="G27" s="170"/>
      <c r="H27" s="171">
        <f t="shared" si="2"/>
        <v>0</v>
      </c>
      <c r="I27" s="160">
        <f t="shared" si="0"/>
        <v>0</v>
      </c>
      <c r="J27" s="160">
        <f t="shared" si="1"/>
        <v>0</v>
      </c>
      <c r="K27" s="161"/>
      <c r="L27" s="162"/>
      <c r="M27" s="22"/>
    </row>
    <row r="28" spans="1:13" x14ac:dyDescent="0.25">
      <c r="F28" s="205"/>
      <c r="H28" s="172">
        <f>SUM(H6:H27)</f>
        <v>0</v>
      </c>
      <c r="I28" s="173">
        <f>SUM(I6:I27)</f>
        <v>0</v>
      </c>
      <c r="J28" s="173">
        <f>SUM(J6:J27)</f>
        <v>0</v>
      </c>
    </row>
    <row r="29" spans="1:13" x14ac:dyDescent="0.25">
      <c r="I29" s="7"/>
      <c r="J29" s="7"/>
      <c r="K29" s="22"/>
      <c r="L29" s="22"/>
    </row>
  </sheetData>
  <mergeCells count="12">
    <mergeCell ref="V1:X1"/>
    <mergeCell ref="P1:R1"/>
    <mergeCell ref="A17:E17"/>
    <mergeCell ref="C27:D27"/>
    <mergeCell ref="A9:E9"/>
    <mergeCell ref="C26:D26"/>
    <mergeCell ref="A6:E6"/>
    <mergeCell ref="A22:E22"/>
    <mergeCell ref="C23:D23"/>
    <mergeCell ref="C24:D24"/>
    <mergeCell ref="C25:D25"/>
    <mergeCell ref="A12:E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S59"/>
  <sheetViews>
    <sheetView zoomScale="70" zoomScaleNormal="70" workbookViewId="0">
      <pane ySplit="10" topLeftCell="A47" activePane="bottomLeft" state="frozen"/>
      <selection pane="bottomLeft" activeCell="P6" sqref="P6"/>
    </sheetView>
  </sheetViews>
  <sheetFormatPr defaultColWidth="9.140625" defaultRowHeight="15.75" x14ac:dyDescent="0.25"/>
  <cols>
    <col min="1" max="1" width="7.5703125" style="20" customWidth="1"/>
    <col min="2" max="2" width="30" style="21" customWidth="1"/>
    <col min="3" max="3" width="54" style="20" customWidth="1"/>
    <col min="4" max="4" width="9.28515625" style="7" bestFit="1" customWidth="1"/>
    <col min="5" max="5" width="17" style="49" customWidth="1"/>
    <col min="6" max="6" width="22.42578125" style="22" customWidth="1"/>
    <col min="7" max="7" width="19" style="20" customWidth="1"/>
    <col min="8" max="8" width="17.28515625" style="21" customWidth="1"/>
    <col min="9" max="10" width="18.5703125" style="37" customWidth="1"/>
    <col min="11" max="11" width="10" style="52" customWidth="1"/>
    <col min="12" max="12" width="9.140625" style="36" customWidth="1"/>
    <col min="13" max="13" width="12.42578125" style="7" customWidth="1"/>
    <col min="14" max="14" width="9.140625" style="7"/>
    <col min="15" max="15" width="11.28515625" style="7" customWidth="1"/>
    <col min="16" max="16" width="16.28515625" style="7" customWidth="1"/>
    <col min="17" max="17" width="35.42578125" style="7" customWidth="1"/>
    <col min="18" max="19" width="10.85546875" style="7" bestFit="1" customWidth="1"/>
    <col min="20" max="16384" width="9.140625" style="7"/>
  </cols>
  <sheetData>
    <row r="1" spans="1:19" ht="18.75" x14ac:dyDescent="0.25">
      <c r="A1" s="1" t="s">
        <v>1</v>
      </c>
      <c r="B1" s="18"/>
      <c r="C1" s="45"/>
      <c r="D1" s="18"/>
      <c r="E1" s="48"/>
      <c r="F1" s="19"/>
      <c r="G1" s="45"/>
      <c r="H1" s="46"/>
      <c r="I1" s="35"/>
      <c r="J1" s="35"/>
      <c r="O1" s="9"/>
      <c r="P1" s="10"/>
      <c r="Q1" s="11"/>
    </row>
    <row r="2" spans="1:19" x14ac:dyDescent="0.25">
      <c r="A2" s="2" t="s">
        <v>2</v>
      </c>
      <c r="B2" s="18"/>
      <c r="C2" s="45"/>
      <c r="D2" s="18"/>
      <c r="E2" s="48"/>
      <c r="F2" s="19"/>
      <c r="G2" s="45"/>
      <c r="H2" s="46"/>
      <c r="I2" s="35"/>
      <c r="J2" s="35"/>
      <c r="O2" s="11"/>
      <c r="P2" s="12"/>
      <c r="Q2" s="11"/>
    </row>
    <row r="3" spans="1:19" x14ac:dyDescent="0.25">
      <c r="A3" s="2" t="s">
        <v>3</v>
      </c>
      <c r="B3" s="18"/>
      <c r="C3" s="45"/>
      <c r="D3" s="18"/>
      <c r="E3" s="48"/>
      <c r="F3" s="19"/>
      <c r="G3" s="45"/>
      <c r="H3" s="46"/>
      <c r="I3" s="35"/>
      <c r="J3" s="35"/>
      <c r="O3" s="13"/>
      <c r="P3" s="12"/>
      <c r="Q3" s="11"/>
    </row>
    <row r="4" spans="1:19" x14ac:dyDescent="0.25">
      <c r="A4" s="2" t="s">
        <v>4</v>
      </c>
      <c r="B4" s="18"/>
      <c r="C4" s="45"/>
      <c r="D4" s="18"/>
      <c r="E4" s="48"/>
      <c r="F4" s="19"/>
      <c r="G4" s="45"/>
      <c r="H4" s="46"/>
      <c r="I4" s="35"/>
      <c r="J4" s="35"/>
      <c r="O4" s="11"/>
      <c r="P4" s="12"/>
      <c r="Q4" s="11"/>
    </row>
    <row r="5" spans="1:19" x14ac:dyDescent="0.25">
      <c r="A5" s="3" t="s">
        <v>5</v>
      </c>
      <c r="B5" s="18"/>
      <c r="C5" s="45"/>
      <c r="D5" s="18"/>
      <c r="E5" s="48"/>
      <c r="F5" s="19"/>
      <c r="G5" s="45"/>
      <c r="H5" s="46"/>
      <c r="I5" s="35"/>
      <c r="J5" s="35"/>
      <c r="P5" s="56"/>
    </row>
    <row r="6" spans="1:19" x14ac:dyDescent="0.25">
      <c r="A6" s="2" t="s">
        <v>58</v>
      </c>
      <c r="B6" s="18"/>
      <c r="C6" s="45"/>
      <c r="D6" s="18"/>
      <c r="E6" s="48"/>
      <c r="F6" s="19"/>
      <c r="G6" s="45"/>
      <c r="H6" s="46"/>
      <c r="I6" s="35"/>
      <c r="J6" s="35"/>
      <c r="O6" s="11"/>
      <c r="P6" s="14"/>
      <c r="Q6" s="15"/>
    </row>
    <row r="8" spans="1:19" x14ac:dyDescent="0.25">
      <c r="A8" s="23"/>
      <c r="B8" s="24"/>
      <c r="C8" s="66"/>
      <c r="D8" s="25"/>
      <c r="E8" s="50"/>
      <c r="G8" s="26" t="s">
        <v>7</v>
      </c>
      <c r="H8" s="27" t="e">
        <f>Лари!G4+#REF!+Бонеты!H4+#REF!+'Снеж компл-е'!H9+#REF!</f>
        <v>#REF!</v>
      </c>
      <c r="I8" s="38" t="e">
        <f>SUM(Лари!H4,#REF!,Бонеты!I4,#REF!)</f>
        <v>#REF!</v>
      </c>
      <c r="J8" s="38" t="e">
        <f>SUM(Лари!I4,#REF!,Бонеты!J4,#REF!,'Снеж компл-е'!J9)</f>
        <v>#REF!</v>
      </c>
    </row>
    <row r="9" spans="1:19" ht="19.5" thickBot="1" x14ac:dyDescent="0.3">
      <c r="A9" s="28"/>
      <c r="B9" s="29"/>
      <c r="C9" s="28"/>
      <c r="D9" s="30"/>
      <c r="E9" s="47" t="s">
        <v>6</v>
      </c>
      <c r="F9" s="31"/>
      <c r="G9" s="32" t="s">
        <v>8</v>
      </c>
      <c r="H9" s="33" t="e">
        <f>H42</f>
        <v>#REF!</v>
      </c>
      <c r="I9" s="39">
        <f>I42</f>
        <v>0</v>
      </c>
      <c r="J9" s="39">
        <f>J42</f>
        <v>0</v>
      </c>
      <c r="K9" s="53"/>
      <c r="L9" s="4"/>
      <c r="O9" s="12"/>
      <c r="P9" s="11"/>
      <c r="S9" s="5"/>
    </row>
    <row r="10" spans="1:19" ht="36.75" customHeight="1" thickBot="1" x14ac:dyDescent="0.3">
      <c r="A10" s="71" t="s">
        <v>10</v>
      </c>
      <c r="B10" s="72" t="s">
        <v>13</v>
      </c>
      <c r="C10" s="72" t="s">
        <v>0</v>
      </c>
      <c r="D10" s="72" t="s">
        <v>11</v>
      </c>
      <c r="E10" s="94" t="s">
        <v>14</v>
      </c>
      <c r="F10" s="73" t="s">
        <v>15</v>
      </c>
      <c r="G10" s="74" t="s">
        <v>9</v>
      </c>
      <c r="H10" s="75" t="s">
        <v>16</v>
      </c>
      <c r="I10" s="76" t="s">
        <v>20</v>
      </c>
      <c r="J10" s="77" t="s">
        <v>17</v>
      </c>
      <c r="K10" s="54" t="s">
        <v>18</v>
      </c>
      <c r="L10" s="40" t="s">
        <v>19</v>
      </c>
      <c r="O10" s="12"/>
      <c r="P10" s="17"/>
    </row>
    <row r="11" spans="1:19" x14ac:dyDescent="0.25">
      <c r="A11" s="225" t="s">
        <v>37</v>
      </c>
      <c r="B11" s="226"/>
      <c r="C11" s="226"/>
      <c r="D11" s="226"/>
      <c r="E11" s="226"/>
      <c r="F11" s="108"/>
      <c r="G11" s="34"/>
      <c r="H11" s="44"/>
      <c r="I11" s="41"/>
      <c r="J11" s="41"/>
      <c r="K11" s="55"/>
      <c r="L11" s="42"/>
      <c r="O11" s="51"/>
      <c r="P11" s="51"/>
      <c r="Q11" s="51"/>
      <c r="R11" s="51"/>
    </row>
    <row r="12" spans="1:19" ht="120" customHeight="1" x14ac:dyDescent="0.25">
      <c r="A12" s="78">
        <v>1</v>
      </c>
      <c r="B12" s="79"/>
      <c r="C12" s="78" t="s">
        <v>21</v>
      </c>
      <c r="D12" s="78" t="s">
        <v>22</v>
      </c>
      <c r="E12" s="88">
        <v>1050</v>
      </c>
      <c r="F12" s="89" t="e">
        <f>ROUND((E12*Лари!#REF!),0)</f>
        <v>#REF!</v>
      </c>
      <c r="G12" s="34"/>
      <c r="H12" s="44" t="e">
        <f>F12*G12</f>
        <v>#REF!</v>
      </c>
      <c r="I12" s="41">
        <f>K12*G12</f>
        <v>0</v>
      </c>
      <c r="J12" s="41">
        <f>L12*G12</f>
        <v>0</v>
      </c>
      <c r="K12" s="55"/>
      <c r="L12" s="42"/>
      <c r="M12" s="22"/>
      <c r="O12" s="6"/>
      <c r="P12" s="6"/>
      <c r="Q12" s="8"/>
    </row>
    <row r="13" spans="1:19" x14ac:dyDescent="0.25">
      <c r="A13" s="227" t="s">
        <v>57</v>
      </c>
      <c r="B13" s="228"/>
      <c r="C13" s="228"/>
      <c r="D13" s="228"/>
      <c r="E13" s="228"/>
      <c r="F13" s="115"/>
      <c r="H13" s="44"/>
      <c r="I13" s="41"/>
      <c r="J13" s="41"/>
      <c r="K13" s="55"/>
      <c r="L13" s="42"/>
    </row>
    <row r="14" spans="1:19" ht="120" customHeight="1" x14ac:dyDescent="0.25">
      <c r="A14" s="81">
        <v>2</v>
      </c>
      <c r="B14" s="78"/>
      <c r="C14" s="82" t="s">
        <v>23</v>
      </c>
      <c r="D14" s="78" t="s">
        <v>22</v>
      </c>
      <c r="E14" s="88">
        <v>390</v>
      </c>
      <c r="F14" s="89" t="e">
        <f>ROUND((E14*Лари!#REF!),0)</f>
        <v>#REF!</v>
      </c>
      <c r="H14" s="44" t="e">
        <f t="shared" ref="H14:H26" si="0">F14*G14</f>
        <v>#REF!</v>
      </c>
      <c r="I14" s="41">
        <f t="shared" ref="I14:I26" si="1">K14*G14</f>
        <v>0</v>
      </c>
      <c r="J14" s="41">
        <f t="shared" ref="J14:J26" si="2">L14*G14</f>
        <v>0</v>
      </c>
      <c r="K14" s="55"/>
      <c r="L14" s="42"/>
    </row>
    <row r="15" spans="1:19" ht="80.099999999999994" customHeight="1" x14ac:dyDescent="0.25">
      <c r="A15" s="81">
        <v>3</v>
      </c>
      <c r="B15" s="79"/>
      <c r="C15" s="82" t="s">
        <v>24</v>
      </c>
      <c r="D15" s="78" t="s">
        <v>22</v>
      </c>
      <c r="E15" s="91">
        <v>720</v>
      </c>
      <c r="F15" s="89" t="e">
        <f>ROUND((E15*Лари!#REF!),0)</f>
        <v>#REF!</v>
      </c>
      <c r="H15" s="44" t="e">
        <f t="shared" si="0"/>
        <v>#REF!</v>
      </c>
      <c r="I15" s="41">
        <f t="shared" si="1"/>
        <v>0</v>
      </c>
      <c r="J15" s="41">
        <f t="shared" si="2"/>
        <v>0</v>
      </c>
      <c r="K15" s="55"/>
      <c r="L15" s="42"/>
    </row>
    <row r="16" spans="1:19" ht="99.95" customHeight="1" x14ac:dyDescent="0.25">
      <c r="A16" s="81">
        <v>4</v>
      </c>
      <c r="B16" s="79"/>
      <c r="C16" s="82" t="s">
        <v>25</v>
      </c>
      <c r="D16" s="78" t="s">
        <v>22</v>
      </c>
      <c r="E16" s="91">
        <v>1180</v>
      </c>
      <c r="F16" s="89" t="e">
        <f>ROUND((E16*Лари!#REF!),0)</f>
        <v>#REF!</v>
      </c>
      <c r="H16" s="44" t="e">
        <f t="shared" si="0"/>
        <v>#REF!</v>
      </c>
      <c r="I16" s="41">
        <f t="shared" si="1"/>
        <v>0</v>
      </c>
      <c r="J16" s="41">
        <f t="shared" si="2"/>
        <v>0</v>
      </c>
      <c r="K16" s="55"/>
      <c r="L16" s="42"/>
    </row>
    <row r="17" spans="1:12" ht="30" customHeight="1" x14ac:dyDescent="0.25">
      <c r="A17" s="81">
        <v>5</v>
      </c>
      <c r="B17" s="229"/>
      <c r="C17" s="111" t="s">
        <v>49</v>
      </c>
      <c r="D17" s="80">
        <v>1850</v>
      </c>
      <c r="E17" s="90">
        <v>3230</v>
      </c>
      <c r="F17" s="89" t="e">
        <f>ROUND((E17*Лари!#REF!),0)</f>
        <v>#REF!</v>
      </c>
      <c r="H17" s="44" t="e">
        <f t="shared" si="0"/>
        <v>#REF!</v>
      </c>
      <c r="I17" s="41">
        <f t="shared" si="1"/>
        <v>0</v>
      </c>
      <c r="J17" s="41">
        <f t="shared" si="2"/>
        <v>0</v>
      </c>
      <c r="K17" s="55"/>
      <c r="L17" s="42"/>
    </row>
    <row r="18" spans="1:12" ht="30" customHeight="1" x14ac:dyDescent="0.25">
      <c r="A18" s="81">
        <v>6</v>
      </c>
      <c r="B18" s="230"/>
      <c r="C18" s="112" t="s">
        <v>50</v>
      </c>
      <c r="D18" s="80">
        <v>2100</v>
      </c>
      <c r="E18" s="90">
        <v>2680</v>
      </c>
      <c r="F18" s="89" t="e">
        <f>ROUND((E18*Лари!#REF!),0)</f>
        <v>#REF!</v>
      </c>
      <c r="H18" s="44" t="e">
        <f t="shared" si="0"/>
        <v>#REF!</v>
      </c>
      <c r="I18" s="41">
        <f t="shared" si="1"/>
        <v>0</v>
      </c>
      <c r="J18" s="41">
        <f t="shared" si="2"/>
        <v>0</v>
      </c>
      <c r="K18" s="55"/>
      <c r="L18" s="42"/>
    </row>
    <row r="19" spans="1:12" ht="30" customHeight="1" x14ac:dyDescent="0.25">
      <c r="A19" s="81">
        <v>7</v>
      </c>
      <c r="B19" s="231"/>
      <c r="C19" s="113" t="s">
        <v>51</v>
      </c>
      <c r="D19" s="80">
        <v>2500</v>
      </c>
      <c r="E19" s="90">
        <v>2150</v>
      </c>
      <c r="F19" s="89" t="e">
        <f>ROUND((E19*Лари!#REF!),0)</f>
        <v>#REF!</v>
      </c>
      <c r="H19" s="44" t="e">
        <f t="shared" si="0"/>
        <v>#REF!</v>
      </c>
      <c r="I19" s="41">
        <f t="shared" si="1"/>
        <v>0</v>
      </c>
      <c r="J19" s="41">
        <f t="shared" si="2"/>
        <v>0</v>
      </c>
      <c r="K19" s="55"/>
      <c r="L19" s="42"/>
    </row>
    <row r="20" spans="1:12" x14ac:dyDescent="0.25">
      <c r="A20" s="227" t="s">
        <v>26</v>
      </c>
      <c r="B20" s="228"/>
      <c r="C20" s="228"/>
      <c r="D20" s="228"/>
      <c r="E20" s="228"/>
      <c r="F20" s="115"/>
      <c r="H20" s="44"/>
      <c r="I20" s="41"/>
      <c r="J20" s="41"/>
      <c r="K20" s="55"/>
      <c r="L20" s="42"/>
    </row>
    <row r="21" spans="1:12" ht="80.099999999999994" customHeight="1" x14ac:dyDescent="0.25">
      <c r="A21" s="86">
        <v>8</v>
      </c>
      <c r="B21" s="92"/>
      <c r="C21" s="85" t="s">
        <v>27</v>
      </c>
      <c r="D21" s="86" t="s">
        <v>22</v>
      </c>
      <c r="E21" s="93">
        <v>130</v>
      </c>
      <c r="F21" s="89" t="e">
        <f>ROUND((E21*Лари!#REF!),0)</f>
        <v>#REF!</v>
      </c>
      <c r="H21" s="44" t="e">
        <f t="shared" si="0"/>
        <v>#REF!</v>
      </c>
      <c r="I21" s="41">
        <f t="shared" si="1"/>
        <v>0</v>
      </c>
      <c r="J21" s="41">
        <f t="shared" si="2"/>
        <v>0</v>
      </c>
      <c r="K21" s="55"/>
      <c r="L21" s="42"/>
    </row>
    <row r="22" spans="1:12" ht="57.75" customHeight="1" x14ac:dyDescent="0.25">
      <c r="A22" s="78">
        <v>9</v>
      </c>
      <c r="B22" s="78"/>
      <c r="C22" s="82" t="s">
        <v>28</v>
      </c>
      <c r="D22" s="78" t="s">
        <v>22</v>
      </c>
      <c r="E22" s="88">
        <v>520</v>
      </c>
      <c r="F22" s="89" t="e">
        <f>ROUND((E22*Лари!#REF!),0)</f>
        <v>#REF!</v>
      </c>
      <c r="H22" s="44" t="e">
        <f t="shared" si="0"/>
        <v>#REF!</v>
      </c>
      <c r="I22" s="41">
        <f t="shared" si="1"/>
        <v>0</v>
      </c>
      <c r="J22" s="41">
        <f t="shared" si="2"/>
        <v>0</v>
      </c>
      <c r="K22" s="55"/>
      <c r="L22" s="42"/>
    </row>
    <row r="23" spans="1:12" ht="80.099999999999994" customHeight="1" x14ac:dyDescent="0.25">
      <c r="A23" s="78">
        <v>10</v>
      </c>
      <c r="B23" s="78"/>
      <c r="C23" s="82" t="s">
        <v>29</v>
      </c>
      <c r="D23" s="78" t="s">
        <v>22</v>
      </c>
      <c r="E23" s="90">
        <v>130</v>
      </c>
      <c r="F23" s="89" t="e">
        <f>ROUND((E23*Лари!#REF!),0)</f>
        <v>#REF!</v>
      </c>
      <c r="H23" s="44" t="e">
        <f t="shared" si="0"/>
        <v>#REF!</v>
      </c>
      <c r="I23" s="41">
        <f t="shared" si="1"/>
        <v>0</v>
      </c>
      <c r="J23" s="41">
        <f t="shared" si="2"/>
        <v>0</v>
      </c>
      <c r="K23" s="55"/>
      <c r="L23" s="42"/>
    </row>
    <row r="24" spans="1:12" ht="80.099999999999994" customHeight="1" x14ac:dyDescent="0.25">
      <c r="A24" s="78">
        <v>11</v>
      </c>
      <c r="B24" s="78"/>
      <c r="C24" s="82" t="s">
        <v>30</v>
      </c>
      <c r="D24" s="78" t="s">
        <v>22</v>
      </c>
      <c r="E24" s="91">
        <v>390</v>
      </c>
      <c r="F24" s="89" t="e">
        <f>ROUND((E24*Лари!#REF!),0)</f>
        <v>#REF!</v>
      </c>
      <c r="H24" s="44" t="e">
        <f t="shared" si="0"/>
        <v>#REF!</v>
      </c>
      <c r="I24" s="41">
        <f t="shared" si="1"/>
        <v>0</v>
      </c>
      <c r="J24" s="41">
        <f t="shared" si="2"/>
        <v>0</v>
      </c>
      <c r="K24" s="55"/>
      <c r="L24" s="42"/>
    </row>
    <row r="25" spans="1:12" ht="80.099999999999994" customHeight="1" x14ac:dyDescent="0.25">
      <c r="A25" s="78">
        <v>12</v>
      </c>
      <c r="B25" s="78"/>
      <c r="C25" s="82" t="s">
        <v>31</v>
      </c>
      <c r="D25" s="78" t="s">
        <v>22</v>
      </c>
      <c r="E25" s="91">
        <v>520</v>
      </c>
      <c r="F25" s="89" t="e">
        <f>ROUND((E25*Лари!#REF!),0)</f>
        <v>#REF!</v>
      </c>
      <c r="H25" s="44" t="e">
        <f t="shared" si="0"/>
        <v>#REF!</v>
      </c>
      <c r="I25" s="41">
        <f t="shared" si="1"/>
        <v>0</v>
      </c>
      <c r="J25" s="41">
        <f t="shared" si="2"/>
        <v>0</v>
      </c>
      <c r="K25" s="55"/>
      <c r="L25" s="42"/>
    </row>
    <row r="26" spans="1:12" ht="80.099999999999994" customHeight="1" x14ac:dyDescent="0.25">
      <c r="A26" s="78">
        <v>13</v>
      </c>
      <c r="B26" s="78"/>
      <c r="C26" s="82" t="s">
        <v>32</v>
      </c>
      <c r="D26" s="78" t="s">
        <v>22</v>
      </c>
      <c r="E26" s="91">
        <v>390</v>
      </c>
      <c r="F26" s="89" t="e">
        <f>ROUND((E26*Лари!#REF!),0)</f>
        <v>#REF!</v>
      </c>
      <c r="H26" s="44" t="e">
        <f t="shared" si="0"/>
        <v>#REF!</v>
      </c>
      <c r="I26" s="41">
        <f t="shared" si="1"/>
        <v>0</v>
      </c>
      <c r="J26" s="41">
        <f t="shared" si="2"/>
        <v>0</v>
      </c>
      <c r="K26" s="55"/>
      <c r="L26" s="42"/>
    </row>
    <row r="27" spans="1:12" x14ac:dyDescent="0.25">
      <c r="A27" s="227" t="s">
        <v>33</v>
      </c>
      <c r="B27" s="228"/>
      <c r="C27" s="228"/>
      <c r="D27" s="228"/>
      <c r="E27" s="228"/>
      <c r="F27" s="115"/>
      <c r="H27" s="44"/>
      <c r="I27" s="41"/>
      <c r="J27" s="41"/>
      <c r="K27" s="55"/>
      <c r="L27" s="42"/>
    </row>
    <row r="28" spans="1:12" ht="30" customHeight="1" x14ac:dyDescent="0.25">
      <c r="A28" s="78">
        <v>14</v>
      </c>
      <c r="B28" s="232"/>
      <c r="C28" s="111" t="s">
        <v>38</v>
      </c>
      <c r="D28" s="80">
        <v>2100</v>
      </c>
      <c r="E28" s="88">
        <v>4010</v>
      </c>
      <c r="F28" s="89" t="e">
        <f>ROUND((E28*Лари!#REF!),0)</f>
        <v>#REF!</v>
      </c>
      <c r="H28" s="44" t="e">
        <f t="shared" ref="H28:H38" si="3">F28*G28</f>
        <v>#REF!</v>
      </c>
      <c r="I28" s="41">
        <f t="shared" ref="I28:I38" si="4">K28*G28</f>
        <v>0</v>
      </c>
      <c r="J28" s="41">
        <f t="shared" ref="J28:J38" si="5">L28*G28</f>
        <v>0</v>
      </c>
      <c r="K28" s="55"/>
      <c r="L28" s="42"/>
    </row>
    <row r="29" spans="1:12" ht="30" customHeight="1" x14ac:dyDescent="0.25">
      <c r="A29" s="78">
        <v>15</v>
      </c>
      <c r="B29" s="234"/>
      <c r="C29" s="113" t="s">
        <v>39</v>
      </c>
      <c r="D29" s="80">
        <v>2500</v>
      </c>
      <c r="E29" s="88">
        <v>5185</v>
      </c>
      <c r="F29" s="89" t="e">
        <f>ROUND((E29*Лари!#REF!),0)</f>
        <v>#REF!</v>
      </c>
      <c r="H29" s="44" t="e">
        <f t="shared" si="3"/>
        <v>#REF!</v>
      </c>
      <c r="I29" s="41">
        <f t="shared" si="4"/>
        <v>0</v>
      </c>
      <c r="J29" s="41">
        <f t="shared" si="5"/>
        <v>0</v>
      </c>
      <c r="K29" s="55"/>
      <c r="L29" s="42"/>
    </row>
    <row r="30" spans="1:12" ht="30" customHeight="1" x14ac:dyDescent="0.25">
      <c r="A30" s="78">
        <v>16</v>
      </c>
      <c r="B30" s="232"/>
      <c r="C30" s="111" t="s">
        <v>40</v>
      </c>
      <c r="D30" s="80">
        <v>2100</v>
      </c>
      <c r="E30" s="88">
        <v>6440</v>
      </c>
      <c r="F30" s="89" t="e">
        <f>ROUND((E30*Лари!#REF!),0)</f>
        <v>#REF!</v>
      </c>
      <c r="H30" s="44" t="e">
        <f t="shared" si="3"/>
        <v>#REF!</v>
      </c>
      <c r="I30" s="41">
        <f t="shared" si="4"/>
        <v>0</v>
      </c>
      <c r="J30" s="41">
        <f t="shared" si="5"/>
        <v>0</v>
      </c>
      <c r="K30" s="55"/>
      <c r="L30" s="42"/>
    </row>
    <row r="31" spans="1:12" ht="30" customHeight="1" x14ac:dyDescent="0.25">
      <c r="A31" s="78">
        <v>17</v>
      </c>
      <c r="B31" s="234"/>
      <c r="C31" s="113" t="s">
        <v>41</v>
      </c>
      <c r="D31" s="80">
        <v>2500</v>
      </c>
      <c r="E31" s="91">
        <v>5070</v>
      </c>
      <c r="F31" s="89" t="e">
        <f>ROUND((E31*Лари!#REF!),0)</f>
        <v>#REF!</v>
      </c>
      <c r="H31" s="44" t="e">
        <f t="shared" si="3"/>
        <v>#REF!</v>
      </c>
      <c r="I31" s="41">
        <f t="shared" si="4"/>
        <v>0</v>
      </c>
      <c r="J31" s="41">
        <f t="shared" si="5"/>
        <v>0</v>
      </c>
      <c r="K31" s="55"/>
      <c r="L31" s="42"/>
    </row>
    <row r="32" spans="1:12" x14ac:dyDescent="0.25">
      <c r="A32" s="78">
        <v>18</v>
      </c>
      <c r="B32" s="232"/>
      <c r="C32" s="83" t="s">
        <v>42</v>
      </c>
      <c r="D32" s="80">
        <v>250</v>
      </c>
      <c r="E32" s="88">
        <v>4355</v>
      </c>
      <c r="F32" s="89" t="e">
        <f>ROUND((E32*Лари!#REF!),0)</f>
        <v>#REF!</v>
      </c>
      <c r="H32" s="44" t="e">
        <f t="shared" si="3"/>
        <v>#REF!</v>
      </c>
      <c r="I32" s="41">
        <f t="shared" si="4"/>
        <v>0</v>
      </c>
      <c r="J32" s="41">
        <f t="shared" si="5"/>
        <v>0</v>
      </c>
      <c r="K32" s="55"/>
      <c r="L32" s="42"/>
    </row>
    <row r="33" spans="1:12" x14ac:dyDescent="0.25">
      <c r="A33" s="78">
        <v>19</v>
      </c>
      <c r="B33" s="233"/>
      <c r="C33" s="84" t="s">
        <v>43</v>
      </c>
      <c r="D33" s="80">
        <v>350</v>
      </c>
      <c r="E33" s="88">
        <v>5070</v>
      </c>
      <c r="F33" s="89" t="e">
        <f>ROUND((E33*Лари!#REF!),0)</f>
        <v>#REF!</v>
      </c>
      <c r="H33" s="44" t="e">
        <f t="shared" si="3"/>
        <v>#REF!</v>
      </c>
      <c r="I33" s="41">
        <f t="shared" si="4"/>
        <v>0</v>
      </c>
      <c r="J33" s="41">
        <f t="shared" si="5"/>
        <v>0</v>
      </c>
      <c r="K33" s="55"/>
      <c r="L33" s="42"/>
    </row>
    <row r="34" spans="1:12" x14ac:dyDescent="0.25">
      <c r="A34" s="78">
        <v>20</v>
      </c>
      <c r="B34" s="233"/>
      <c r="C34" s="84" t="s">
        <v>44</v>
      </c>
      <c r="D34" s="80">
        <v>400</v>
      </c>
      <c r="E34" s="88">
        <v>5850</v>
      </c>
      <c r="F34" s="89" t="e">
        <f>ROUND((E34*Лари!#REF!),0)</f>
        <v>#REF!</v>
      </c>
      <c r="H34" s="44" t="e">
        <f t="shared" si="3"/>
        <v>#REF!</v>
      </c>
      <c r="I34" s="41">
        <f t="shared" si="4"/>
        <v>0</v>
      </c>
      <c r="J34" s="41">
        <f t="shared" si="5"/>
        <v>0</v>
      </c>
      <c r="K34" s="55"/>
      <c r="L34" s="42"/>
    </row>
    <row r="35" spans="1:12" x14ac:dyDescent="0.25">
      <c r="A35" s="78">
        <v>21</v>
      </c>
      <c r="B35" s="233"/>
      <c r="C35" s="84" t="s">
        <v>45</v>
      </c>
      <c r="D35" s="80">
        <v>500</v>
      </c>
      <c r="E35" s="88">
        <v>6500</v>
      </c>
      <c r="F35" s="89" t="e">
        <f>ROUND((E35*Лари!#REF!),0)</f>
        <v>#REF!</v>
      </c>
      <c r="H35" s="44" t="e">
        <f t="shared" si="3"/>
        <v>#REF!</v>
      </c>
      <c r="I35" s="41">
        <f t="shared" si="4"/>
        <v>0</v>
      </c>
      <c r="J35" s="41">
        <f t="shared" si="5"/>
        <v>0</v>
      </c>
      <c r="K35" s="55"/>
      <c r="L35" s="42"/>
    </row>
    <row r="36" spans="1:12" x14ac:dyDescent="0.25">
      <c r="A36" s="78">
        <v>22</v>
      </c>
      <c r="B36" s="233"/>
      <c r="C36" s="84" t="s">
        <v>46</v>
      </c>
      <c r="D36" s="80">
        <v>600</v>
      </c>
      <c r="E36" s="88">
        <v>7670</v>
      </c>
      <c r="F36" s="89" t="e">
        <f>ROUND((E36*Лари!#REF!),0)</f>
        <v>#REF!</v>
      </c>
      <c r="H36" s="44" t="e">
        <f t="shared" si="3"/>
        <v>#REF!</v>
      </c>
      <c r="I36" s="41">
        <f t="shared" si="4"/>
        <v>0</v>
      </c>
      <c r="J36" s="41">
        <f t="shared" si="5"/>
        <v>0</v>
      </c>
      <c r="K36" s="55"/>
      <c r="L36" s="42"/>
    </row>
    <row r="37" spans="1:12" x14ac:dyDescent="0.25">
      <c r="A37" s="78">
        <v>23</v>
      </c>
      <c r="B37" s="233"/>
      <c r="C37" s="84" t="s">
        <v>47</v>
      </c>
      <c r="D37" s="80">
        <v>700</v>
      </c>
      <c r="E37" s="88">
        <v>8060</v>
      </c>
      <c r="F37" s="89" t="e">
        <f>ROUND((E37*Лари!#REF!),0)</f>
        <v>#REF!</v>
      </c>
      <c r="H37" s="44" t="e">
        <f t="shared" si="3"/>
        <v>#REF!</v>
      </c>
      <c r="I37" s="41">
        <f t="shared" si="4"/>
        <v>0</v>
      </c>
      <c r="J37" s="41">
        <f t="shared" si="5"/>
        <v>0</v>
      </c>
      <c r="K37" s="55"/>
      <c r="L37" s="42"/>
    </row>
    <row r="38" spans="1:12" x14ac:dyDescent="0.25">
      <c r="A38" s="78">
        <v>24</v>
      </c>
      <c r="B38" s="234"/>
      <c r="C38" s="85" t="s">
        <v>48</v>
      </c>
      <c r="D38" s="80">
        <v>800</v>
      </c>
      <c r="E38" s="88">
        <v>9360</v>
      </c>
      <c r="F38" s="89" t="e">
        <f>ROUND((E38*Лари!#REF!),0)</f>
        <v>#REF!</v>
      </c>
      <c r="H38" s="44" t="e">
        <f t="shared" si="3"/>
        <v>#REF!</v>
      </c>
      <c r="I38" s="41">
        <f t="shared" si="4"/>
        <v>0</v>
      </c>
      <c r="J38" s="41">
        <f t="shared" si="5"/>
        <v>0</v>
      </c>
      <c r="K38" s="55"/>
      <c r="L38" s="42"/>
    </row>
    <row r="39" spans="1:12" x14ac:dyDescent="0.25">
      <c r="A39" s="227" t="s">
        <v>34</v>
      </c>
      <c r="B39" s="228"/>
      <c r="C39" s="228"/>
      <c r="D39" s="228"/>
      <c r="E39" s="228"/>
      <c r="F39" s="115"/>
      <c r="H39" s="44"/>
      <c r="I39" s="41"/>
      <c r="J39" s="41"/>
      <c r="K39" s="55"/>
      <c r="L39" s="42"/>
    </row>
    <row r="40" spans="1:12" ht="57.75" customHeight="1" x14ac:dyDescent="0.25">
      <c r="A40" s="81">
        <v>25</v>
      </c>
      <c r="B40" s="87"/>
      <c r="C40" s="82" t="s">
        <v>35</v>
      </c>
      <c r="D40" s="78" t="s">
        <v>22</v>
      </c>
      <c r="E40" s="90">
        <v>850</v>
      </c>
      <c r="F40" s="89" t="e">
        <f>ROUND((E40*Лари!#REF!),0)</f>
        <v>#REF!</v>
      </c>
      <c r="H40" s="44" t="e">
        <f>F40*G40</f>
        <v>#REF!</v>
      </c>
      <c r="I40" s="41">
        <f>K40*G40</f>
        <v>0</v>
      </c>
      <c r="J40" s="41">
        <f>L40*G40</f>
        <v>0</v>
      </c>
      <c r="K40" s="55"/>
      <c r="L40" s="42"/>
    </row>
    <row r="41" spans="1:12" ht="50.1" customHeight="1" thickBot="1" x14ac:dyDescent="0.3">
      <c r="A41" s="81">
        <v>26</v>
      </c>
      <c r="B41" s="87"/>
      <c r="C41" s="114" t="s">
        <v>36</v>
      </c>
      <c r="D41" s="78" t="s">
        <v>22</v>
      </c>
      <c r="E41" s="90">
        <v>2405</v>
      </c>
      <c r="F41" s="89" t="e">
        <f>ROUND((E41*Лари!#REF!),0)</f>
        <v>#REF!</v>
      </c>
      <c r="H41" s="44" t="e">
        <f>F41*G41</f>
        <v>#REF!</v>
      </c>
      <c r="I41" s="41">
        <f>K41*G41</f>
        <v>0</v>
      </c>
      <c r="J41" s="41">
        <f>L41*G41</f>
        <v>0</v>
      </c>
      <c r="K41" s="55"/>
      <c r="L41" s="42"/>
    </row>
    <row r="42" spans="1:12" ht="16.5" thickBot="1" x14ac:dyDescent="0.3">
      <c r="A42" s="67"/>
      <c r="H42" s="68" t="e">
        <f>SUM(H11:H41)</f>
        <v>#REF!</v>
      </c>
      <c r="I42" s="69">
        <f>SUM(I11:I41)</f>
        <v>0</v>
      </c>
      <c r="J42" s="69">
        <f>SUM(J11:J41)</f>
        <v>0</v>
      </c>
    </row>
    <row r="54" spans="5:7" x14ac:dyDescent="0.25">
      <c r="E54" s="70"/>
      <c r="F54" s="31"/>
      <c r="G54" s="43"/>
    </row>
    <row r="55" spans="5:7" x14ac:dyDescent="0.25">
      <c r="E55" s="70"/>
      <c r="F55" s="31"/>
      <c r="G55" s="43"/>
    </row>
    <row r="56" spans="5:7" x14ac:dyDescent="0.25">
      <c r="E56" s="70"/>
      <c r="F56" s="31"/>
      <c r="G56" s="43"/>
    </row>
    <row r="57" spans="5:7" x14ac:dyDescent="0.25">
      <c r="E57" s="70"/>
      <c r="F57" s="31"/>
      <c r="G57" s="43"/>
    </row>
    <row r="58" spans="5:7" x14ac:dyDescent="0.25">
      <c r="E58" s="70"/>
      <c r="F58" s="31"/>
      <c r="G58" s="43"/>
    </row>
    <row r="59" spans="5:7" x14ac:dyDescent="0.25">
      <c r="E59" s="70"/>
      <c r="F59" s="31"/>
      <c r="G59" s="43"/>
    </row>
  </sheetData>
  <mergeCells count="9">
    <mergeCell ref="A11:E11"/>
    <mergeCell ref="A20:E20"/>
    <mergeCell ref="A27:E27"/>
    <mergeCell ref="B17:B19"/>
    <mergeCell ref="A39:E39"/>
    <mergeCell ref="B32:B38"/>
    <mergeCell ref="B28:B29"/>
    <mergeCell ref="B30:B31"/>
    <mergeCell ref="A13:E13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Лари</vt:lpstr>
      <vt:lpstr>Бонеты</vt:lpstr>
      <vt:lpstr>Снеж компл-е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Данилюк</dc:creator>
  <cp:lastModifiedBy>pc186</cp:lastModifiedBy>
  <cp:lastPrinted>2015-11-30T08:47:24Z</cp:lastPrinted>
  <dcterms:created xsi:type="dcterms:W3CDTF">2014-08-26T13:37:12Z</dcterms:created>
  <dcterms:modified xsi:type="dcterms:W3CDTF">2024-05-17T08:50:29Z</dcterms:modified>
</cp:coreProperties>
</file>