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vin\Dropbox\HDB Excel Portfolio\Term Contract Data Model\"/>
    </mc:Choice>
  </mc:AlternateContent>
  <xr:revisionPtr revIDLastSave="0" documentId="13_ncr:1_{84D4E4B1-79AB-4532-B6CC-ED3B1FD9C597}" xr6:coauthVersionLast="47" xr6:coauthVersionMax="47" xr10:uidLastSave="{00000000-0000-0000-0000-000000000000}"/>
  <bookViews>
    <workbookView xWindow="-120" yWindow="-120" windowWidth="20730" windowHeight="11160" tabRatio="745" activeTab="2" xr2:uid="{E43FCEC6-C9ED-47C7-BACD-C336B333E991}"/>
  </bookViews>
  <sheets>
    <sheet name="Baseline Fees" sheetId="1" r:id="rId1"/>
    <sheet name="Actual Fees" sheetId="3" r:id="rId2"/>
    <sheet name="Pivot Table BvA" sheetId="4" r:id="rId3"/>
    <sheet name="All Baselines" sheetId="10" r:id="rId4"/>
    <sheet name="All Actuals" sheetId="9" r:id="rId5"/>
    <sheet name="Claims" sheetId="5" r:id="rId6"/>
    <sheet name="All Claims" sheetId="7" r:id="rId7"/>
    <sheet name="Claims Lookup" sheetId="8" r:id="rId8"/>
    <sheet name="Lookup" sheetId="2" r:id="rId9"/>
  </sheets>
  <definedNames>
    <definedName name="ExternalData_1" localSheetId="6" hidden="1">'All Claims'!$A$1:$E$32</definedName>
    <definedName name="ExternalData_2" localSheetId="4" hidden="1">'All Actuals'!$A$1:$E$48</definedName>
    <definedName name="ExternalData_3" localSheetId="3" hidden="1">'All Baselines'!$A$1:$E$46</definedName>
  </definedNames>
  <calcPr calcId="191029"/>
  <pivotCaches>
    <pivotCache cacheId="1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line vs Actual  for Pivot Table_c1ab5f4b-26d5-4316-b5f1-afe306120f7f" name="Baseline vs Actual  for Pivot Table" connection="Query - Baseline vs Actual (for Pivot Table)"/>
          <x15:modelTable id="Calendar" name="Calendar" connection="Connec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H2" i="7" s="1" a="1"/>
  <c r="H2" i="7" s="1"/>
  <c r="J2" i="7" s="1"/>
  <c r="F3" i="7"/>
  <c r="F4" i="7"/>
  <c r="F5" i="7"/>
  <c r="F6" i="7"/>
  <c r="H6" i="7" s="1" a="1"/>
  <c r="H6" i="7" s="1"/>
  <c r="J6" i="7" s="1"/>
  <c r="F7" i="7"/>
  <c r="F8" i="7"/>
  <c r="F9" i="7"/>
  <c r="F10" i="7"/>
  <c r="H10" i="7" s="1" a="1"/>
  <c r="H10" i="7" s="1"/>
  <c r="J10" i="7" s="1"/>
  <c r="F11" i="7"/>
  <c r="F12" i="7"/>
  <c r="F13" i="7"/>
  <c r="F14" i="7"/>
  <c r="H14" i="7" s="1" a="1"/>
  <c r="H14" i="7" s="1"/>
  <c r="J14" i="7" s="1"/>
  <c r="F15" i="7"/>
  <c r="F16" i="7"/>
  <c r="F17" i="7"/>
  <c r="F18" i="7"/>
  <c r="H18" i="7" s="1" a="1"/>
  <c r="H18" i="7" s="1"/>
  <c r="J18" i="7" s="1"/>
  <c r="F19" i="7"/>
  <c r="F20" i="7"/>
  <c r="F21" i="7"/>
  <c r="F22" i="7"/>
  <c r="H22" i="7" s="1" a="1"/>
  <c r="H22" i="7" s="1"/>
  <c r="J22" i="7" s="1"/>
  <c r="F23" i="7"/>
  <c r="F24" i="7"/>
  <c r="F25" i="7"/>
  <c r="F26" i="7"/>
  <c r="H26" i="7" s="1" a="1"/>
  <c r="H26" i="7" s="1"/>
  <c r="J26" i="7" s="1"/>
  <c r="F27" i="7"/>
  <c r="F28" i="7"/>
  <c r="F29" i="7"/>
  <c r="F30" i="7"/>
  <c r="H30" i="7" s="1" a="1"/>
  <c r="H30" i="7" s="1"/>
  <c r="J30" i="7" s="1"/>
  <c r="F31" i="7"/>
  <c r="F32" i="7"/>
  <c r="G2" i="7"/>
  <c r="G3" i="7"/>
  <c r="K3" i="7" s="1"/>
  <c r="M3" i="7" s="1"/>
  <c r="O3" i="7" s="1"/>
  <c r="G4" i="7"/>
  <c r="G5" i="7"/>
  <c r="G6" i="7"/>
  <c r="G7" i="7"/>
  <c r="K7" i="7" s="1"/>
  <c r="M7" i="7" s="1"/>
  <c r="O7" i="7" s="1"/>
  <c r="G8" i="7"/>
  <c r="G9" i="7"/>
  <c r="G10" i="7"/>
  <c r="G11" i="7"/>
  <c r="K11" i="7" s="1"/>
  <c r="M11" i="7" s="1"/>
  <c r="O11" i="7" s="1"/>
  <c r="G12" i="7"/>
  <c r="G13" i="7"/>
  <c r="G14" i="7"/>
  <c r="G15" i="7"/>
  <c r="K15" i="7" s="1"/>
  <c r="M15" i="7" s="1"/>
  <c r="O15" i="7" s="1"/>
  <c r="G16" i="7"/>
  <c r="G17" i="7"/>
  <c r="G18" i="7"/>
  <c r="G19" i="7"/>
  <c r="K19" i="7" s="1"/>
  <c r="M19" i="7" s="1"/>
  <c r="O19" i="7" s="1"/>
  <c r="G20" i="7"/>
  <c r="G21" i="7"/>
  <c r="G22" i="7"/>
  <c r="G23" i="7"/>
  <c r="K23" i="7" s="1"/>
  <c r="G24" i="7"/>
  <c r="G25" i="7"/>
  <c r="G26" i="7"/>
  <c r="G27" i="7"/>
  <c r="G28" i="7"/>
  <c r="G29" i="7"/>
  <c r="G30" i="7"/>
  <c r="G31" i="7"/>
  <c r="G32" i="7"/>
  <c r="H4" i="7" a="1"/>
  <c r="H4" i="7" s="1"/>
  <c r="J4" i="7" s="1"/>
  <c r="H5" i="7" a="1"/>
  <c r="H5" i="7" s="1"/>
  <c r="H7" i="7" a="1"/>
  <c r="H7" i="7" s="1"/>
  <c r="J7" i="7" s="1"/>
  <c r="H8" i="7" a="1"/>
  <c r="H8" i="7" s="1"/>
  <c r="J8" i="7" s="1"/>
  <c r="H9" i="7" a="1"/>
  <c r="H9" i="7" s="1"/>
  <c r="H11" i="7" a="1"/>
  <c r="H11" i="7" s="1"/>
  <c r="J11" i="7" s="1"/>
  <c r="H12" i="7" a="1"/>
  <c r="H12" i="7" s="1"/>
  <c r="J12" i="7" s="1"/>
  <c r="H13" i="7" a="1"/>
  <c r="H13" i="7" s="1"/>
  <c r="H15" i="7" a="1"/>
  <c r="H15" i="7" s="1"/>
  <c r="J15" i="7" s="1"/>
  <c r="H16" i="7" a="1"/>
  <c r="H16" i="7" s="1"/>
  <c r="J16" i="7" s="1"/>
  <c r="H17" i="7" a="1"/>
  <c r="H17" i="7" s="1"/>
  <c r="H19" i="7" a="1"/>
  <c r="H19" i="7" s="1"/>
  <c r="J19" i="7" s="1"/>
  <c r="H20" i="7" a="1"/>
  <c r="H20" i="7" s="1"/>
  <c r="J20" i="7" s="1"/>
  <c r="H21" i="7" a="1"/>
  <c r="H21" i="7" s="1"/>
  <c r="H23" i="7" a="1"/>
  <c r="H23" i="7" s="1"/>
  <c r="J23" i="7" s="1"/>
  <c r="H24" i="7" a="1"/>
  <c r="H24" i="7" s="1"/>
  <c r="J24" i="7" s="1"/>
  <c r="H25" i="7" a="1"/>
  <c r="H25" i="7" s="1"/>
  <c r="H27" i="7" a="1"/>
  <c r="H27" i="7" s="1"/>
  <c r="J27" i="7" s="1"/>
  <c r="H28" i="7" a="1"/>
  <c r="H28" i="7" s="1"/>
  <c r="J28" i="7" s="1"/>
  <c r="H29" i="7" a="1"/>
  <c r="H29" i="7" s="1"/>
  <c r="H31" i="7" a="1"/>
  <c r="H31" i="7" s="1"/>
  <c r="H32" i="7" a="1"/>
  <c r="H32" i="7" s="1"/>
  <c r="J32" i="7" s="1"/>
  <c r="I2" i="7"/>
  <c r="I3" i="7"/>
  <c r="I4" i="7"/>
  <c r="K4" i="7" s="1"/>
  <c r="M4" i="7" s="1"/>
  <c r="O4" i="7" s="1"/>
  <c r="I5" i="7"/>
  <c r="K5" i="7" s="1"/>
  <c r="M5" i="7" s="1"/>
  <c r="O5" i="7" s="1"/>
  <c r="I6" i="7"/>
  <c r="I7" i="7"/>
  <c r="I8" i="7"/>
  <c r="K8" i="7" s="1"/>
  <c r="M8" i="7" s="1"/>
  <c r="O8" i="7" s="1"/>
  <c r="I9" i="7"/>
  <c r="K9" i="7" s="1"/>
  <c r="M9" i="7" s="1"/>
  <c r="O9" i="7" s="1"/>
  <c r="I10" i="7"/>
  <c r="I11" i="7"/>
  <c r="I12" i="7"/>
  <c r="K12" i="7" s="1"/>
  <c r="M12" i="7" s="1"/>
  <c r="O12" i="7" s="1"/>
  <c r="I13" i="7"/>
  <c r="K13" i="7" s="1"/>
  <c r="M13" i="7" s="1"/>
  <c r="O13" i="7" s="1"/>
  <c r="I14" i="7"/>
  <c r="I15" i="7"/>
  <c r="I16" i="7"/>
  <c r="K16" i="7" s="1"/>
  <c r="M16" i="7" s="1"/>
  <c r="O16" i="7" s="1"/>
  <c r="I17" i="7"/>
  <c r="K17" i="7" s="1"/>
  <c r="I18" i="7"/>
  <c r="I19" i="7"/>
  <c r="I20" i="7"/>
  <c r="K20" i="7" s="1"/>
  <c r="M20" i="7" s="1"/>
  <c r="O20" i="7" s="1"/>
  <c r="I21" i="7"/>
  <c r="K21" i="7" s="1"/>
  <c r="I22" i="7"/>
  <c r="I23" i="7"/>
  <c r="I24" i="7"/>
  <c r="K24" i="7" s="1"/>
  <c r="M24" i="7" s="1"/>
  <c r="O24" i="7" s="1"/>
  <c r="I25" i="7"/>
  <c r="K25" i="7" s="1"/>
  <c r="I26" i="7"/>
  <c r="I27" i="7"/>
  <c r="I28" i="7"/>
  <c r="K28" i="7" s="1"/>
  <c r="M28" i="7" s="1"/>
  <c r="O28" i="7" s="1"/>
  <c r="I29" i="7"/>
  <c r="K29" i="7" s="1"/>
  <c r="I30" i="7"/>
  <c r="I31" i="7"/>
  <c r="I32" i="7"/>
  <c r="K2" i="7"/>
  <c r="K6" i="7"/>
  <c r="K10" i="7"/>
  <c r="K14" i="7"/>
  <c r="K18" i="7"/>
  <c r="M18" i="7" s="1"/>
  <c r="O18" i="7" s="1"/>
  <c r="K22" i="7"/>
  <c r="M22" i="7" s="1"/>
  <c r="O22" i="7" s="1"/>
  <c r="K26" i="7"/>
  <c r="K30" i="7"/>
  <c r="K32" i="7"/>
  <c r="M32" i="7" s="1"/>
  <c r="O32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M30" i="7" s="1"/>
  <c r="O30" i="7" s="1"/>
  <c r="L31" i="7"/>
  <c r="L32" i="7"/>
  <c r="M2" i="7"/>
  <c r="O2" i="7" s="1"/>
  <c r="M6" i="7"/>
  <c r="O6" i="7" s="1"/>
  <c r="M10" i="7"/>
  <c r="O10" i="7" s="1"/>
  <c r="M14" i="7"/>
  <c r="O14" i="7" s="1"/>
  <c r="M26" i="7"/>
  <c r="O26" i="7" s="1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M25" i="7" l="1"/>
  <c r="O25" i="7" s="1"/>
  <c r="J31" i="7"/>
  <c r="H3" i="7" a="1"/>
  <c r="H3" i="7" s="1"/>
  <c r="J3" i="7" s="1"/>
  <c r="M21" i="7"/>
  <c r="O21" i="7" s="1"/>
  <c r="M23" i="7"/>
  <c r="O23" i="7" s="1"/>
  <c r="K31" i="7"/>
  <c r="M31" i="7" s="1"/>
  <c r="O31" i="7" s="1"/>
  <c r="K27" i="7"/>
  <c r="M27" i="7" s="1"/>
  <c r="O27" i="7" s="1"/>
  <c r="M29" i="7"/>
  <c r="O29" i="7" s="1"/>
  <c r="M17" i="7"/>
  <c r="O17" i="7" s="1"/>
  <c r="J29" i="7"/>
  <c r="J25" i="7"/>
  <c r="J21" i="7"/>
  <c r="J17" i="7"/>
  <c r="J13" i="7"/>
  <c r="J9" i="7"/>
  <c r="J5" i="7"/>
  <c r="G60" i="5" a="1"/>
  <c r="G60" i="5" s="1"/>
  <c r="G63" i="5" a="1"/>
  <c r="G63" i="5" s="1"/>
  <c r="G62" i="5" a="1"/>
  <c r="G62" i="5" s="1"/>
  <c r="G61" i="5" a="1"/>
  <c r="G61" i="5" s="1"/>
  <c r="G59" i="5" a="1"/>
  <c r="G59" i="5" s="1"/>
  <c r="G58" i="5" a="1"/>
  <c r="G58" i="5" s="1"/>
  <c r="G57" i="5" a="1"/>
  <c r="G57" i="5" s="1"/>
  <c r="G56" i="5" a="1"/>
  <c r="G56" i="5" s="1"/>
  <c r="G55" i="5" a="1"/>
  <c r="G55" i="5" s="1"/>
  <c r="E14" i="3"/>
  <c r="G14" i="3"/>
  <c r="I14" i="3"/>
  <c r="E13" i="3"/>
  <c r="G13" i="3"/>
  <c r="I13" i="3"/>
  <c r="E14" i="1"/>
  <c r="G14" i="1"/>
  <c r="I14" i="1"/>
  <c r="E13" i="1"/>
  <c r="G13" i="1"/>
  <c r="I13" i="1"/>
  <c r="G54" i="5" l="1" a="1"/>
  <c r="G5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E12" i="3"/>
  <c r="G12" i="3"/>
  <c r="I12" i="3"/>
  <c r="E12" i="1"/>
  <c r="G12" i="1"/>
  <c r="I12" i="1"/>
  <c r="E11" i="3"/>
  <c r="G11" i="3"/>
  <c r="I11" i="3"/>
  <c r="E11" i="1"/>
  <c r="G11" i="1"/>
  <c r="I11" i="1"/>
  <c r="E8" i="3"/>
  <c r="E9" i="3"/>
  <c r="E10" i="3"/>
  <c r="G8" i="3"/>
  <c r="G9" i="3"/>
  <c r="G10" i="3"/>
  <c r="I8" i="3"/>
  <c r="I9" i="3"/>
  <c r="I10" i="3"/>
  <c r="E10" i="1"/>
  <c r="G10" i="1"/>
  <c r="I10" i="1"/>
  <c r="E9" i="1"/>
  <c r="G9" i="1"/>
  <c r="I9" i="1"/>
  <c r="E8" i="1"/>
  <c r="G8" i="1"/>
  <c r="I8" i="1"/>
  <c r="I7" i="3" l="1"/>
  <c r="G7" i="3"/>
  <c r="E7" i="3"/>
  <c r="I6" i="3"/>
  <c r="G6" i="3"/>
  <c r="E6" i="3"/>
  <c r="I5" i="3"/>
  <c r="G5" i="3"/>
  <c r="E5" i="3"/>
  <c r="I5" i="1"/>
  <c r="I6" i="1"/>
  <c r="I7" i="1"/>
  <c r="G5" i="1"/>
  <c r="G6" i="1"/>
  <c r="G7" i="1"/>
  <c r="E5" i="1"/>
  <c r="E6" i="1"/>
  <c r="E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FA9A7-745E-41EA-AA87-A617470C776B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BD04DB9E-10E2-4D58-8719-B7E0F4AB1C9A}" keepAlive="1" name="Query - Actual Consultancy Fees" description="Connection to the 'Actual Consultancy Fees' query in the workbook." type="5" refreshedVersion="0" background="1">
    <dbPr connection="Provider=Microsoft.Mashup.OleDb.1;Data Source=$Workbook$;Location=&quot;Actual Consultancy Fees&quot;;Extended Properties=&quot;&quot;" command="SELECT * FROM [Actual Consultancy Fees]"/>
  </connection>
  <connection id="3" xr16:uid="{3B09515A-41A9-4135-9C9B-288FF8A8D470}" keepAlive="1" name="Query - Adjusted Consultancy Fees (Actual)" description="Connection to the 'Adjusted Consultancy Fees (Actual)' query in the workbook." type="5" refreshedVersion="0" background="1">
    <dbPr connection="Provider=Microsoft.Mashup.OleDb.1;Data Source=$Workbook$;Location=&quot;Adjusted Consultancy Fees (Actual)&quot;;Extended Properties=&quot;&quot;" command="SELECT * FROM [Adjusted Consultancy Fees (Actual)]"/>
  </connection>
  <connection id="4" xr16:uid="{5F0EEB6A-5CAB-4EE7-B86B-B98DA198FC27}" keepAlive="1" name="Query - Adjusted Consultancy Fees (Baseline)" description="Connection to the 'Adjusted Consultancy Fees (Baseline)' query in the workbook." type="5" refreshedVersion="0" background="1">
    <dbPr connection="Provider=Microsoft.Mashup.OleDb.1;Data Source=$Workbook$;Location=&quot;Adjusted Consultancy Fees (Baseline)&quot;;Extended Properties=&quot;&quot;" command="SELECT * FROM [Adjusted Consultancy Fees (Baseline)]"/>
  </connection>
  <connection id="5" xr16:uid="{0718D478-D04A-4317-9DDF-1AC243B47747}" keepAlive="1" name="Query - Adjustment Needed to Consultancy Fees (Actual)" description="Connection to the 'Adjustment Needed to Consultancy Fees (Actual)' query in the workbook." type="5" refreshedVersion="0" background="1">
    <dbPr connection="Provider=Microsoft.Mashup.OleDb.1;Data Source=$Workbook$;Location=&quot;Adjustment Needed to Consultancy Fees (Actual)&quot;;Extended Properties=&quot;&quot;" command="SELECT * FROM [Adjustment Needed to Consultancy Fees (Actual)]"/>
  </connection>
  <connection id="6" xr16:uid="{ED9C12DC-407D-4284-873C-5FAAF4B86821}" keepAlive="1" name="Query - Adjustment Needed to Consultancy Fees (Basline)" description="Connection to the 'Adjustment Needed to Consultancy Fees (Basline)' query in the workbook." type="5" refreshedVersion="0" background="1">
    <dbPr connection="Provider=Microsoft.Mashup.OleDb.1;Data Source=$Workbook$;Location=&quot;Adjustment Needed to Consultancy Fees (Basline)&quot;;Extended Properties=&quot;&quot;" command="SELECT * FROM [Adjustment Needed to Consultancy Fees (Basline)]"/>
  </connection>
  <connection id="7" xr16:uid="{2253717E-3E38-43B2-8E33-623C04046223}" keepAlive="1" name="Query - All Actuals" description="Connection to the 'All Actuals' query in the workbook." type="5" refreshedVersion="7" background="1" saveData="1">
    <dbPr connection="Provider=Microsoft.Mashup.OleDb.1;Data Source=$Workbook$;Location=&quot;All Actuals&quot;;Extended Properties=&quot;&quot;" command="SELECT * FROM [All Actuals]"/>
  </connection>
  <connection id="8" xr16:uid="{D8422088-741A-49AC-AD22-4254200D41DF}" keepAlive="1" name="Query - All Baselines" description="Connection to the 'All Baselines' query in the workbook." type="5" refreshedVersion="7" background="1" saveData="1">
    <dbPr connection="Provider=Microsoft.Mashup.OleDb.1;Data Source=$Workbook$;Location=&quot;All Baselines&quot;;Extended Properties=&quot;&quot;" command="SELECT * FROM [All Baselines]"/>
  </connection>
  <connection id="9" xr16:uid="{2C768626-344A-4EA0-94F2-A276178CC283}" keepAlive="1" name="Query - All Claims" description="Connection to the 'All Claims' query in the workbook." type="5" refreshedVersion="7" background="1" saveData="1">
    <dbPr connection="Provider=Microsoft.Mashup.OleDb.1;Data Source=$Workbook$;Location=&quot;All Claims&quot;;Extended Properties=&quot;&quot;" command="SELECT * FROM [All Claims]"/>
  </connection>
  <connection id="10" xr16:uid="{DE945755-E9FE-437E-9EB7-A815C7C81020}" keepAlive="1" name="Query - Appended Actual Fees" description="Connection to the 'Appended Actual Fees' query in the workbook." type="5" refreshedVersion="0" background="1">
    <dbPr connection="Provider=Microsoft.Mashup.OleDb.1;Data Source=$Workbook$;Location=&quot;Appended Actual Fees&quot;;Extended Properties=&quot;&quot;" command="SELECT * FROM [Appended Actual Fees]"/>
  </connection>
  <connection id="11" xr16:uid="{F1971C28-3EBE-4E42-AC92-7F954DDEFC42}" keepAlive="1" name="Query - Appended Baseline Fees" description="Connection to the 'Appended Baseline Fees' query in the workbook." type="5" refreshedVersion="0" background="1">
    <dbPr connection="Provider=Microsoft.Mashup.OleDb.1;Data Source=$Workbook$;Location=&quot;Appended Baseline Fees&quot;;Extended Properties=&quot;&quot;" command="SELECT * FROM [Appended Baseline Fees]"/>
  </connection>
  <connection id="12" xr16:uid="{C6116939-B0DA-45B7-8BC1-759EAAAD89AE}" keepAlive="1" name="Query - Base Consultancy Fees" description="Connection to the 'Base Consultancy Fees' query in the workbook." type="5" refreshedVersion="0" background="1">
    <dbPr connection="Provider=Microsoft.Mashup.OleDb.1;Data Source=$Workbook$;Location=&quot;Base Consultancy Fees&quot;;Extended Properties=&quot;&quot;" command="SELECT * FROM [Base Consultancy Fees]"/>
  </connection>
  <connection id="13" xr16:uid="{617EC753-5AF5-4DC1-9CA2-DB46DD365ECC}" name="Query - Baseline vs Actual (for Pivot Table)" description="Connection to the 'Baseline vs Actual (for Pivot Table)' query in the workbook." type="100" refreshedVersion="7" minRefreshableVersion="5">
    <extLst>
      <ext xmlns:x15="http://schemas.microsoft.com/office/spreadsheetml/2010/11/main" uri="{DE250136-89BD-433C-8126-D09CA5730AF9}">
        <x15:connection id="bac29438-41a3-458e-8ba7-fca1f7500751"/>
      </ext>
    </extLst>
  </connection>
  <connection id="14" xr16:uid="{4AA22169-4749-491F-AA79-68705183CE8D}" keepAlive="1" name="Query - Non Consultancy Fees (Actual)" description="Connection to the 'Non Consultancy Fees (Actual)' query in the workbook." type="5" refreshedVersion="0" background="1">
    <dbPr connection="Provider=Microsoft.Mashup.OleDb.1;Data Source=$Workbook$;Location=&quot;Non Consultancy Fees (Actual)&quot;;Extended Properties=&quot;&quot;" command="SELECT * FROM [Non Consultancy Fees (Actual)]"/>
  </connection>
  <connection id="15" xr16:uid="{2C843829-934D-4B2A-B0DE-6FDAC079D67B}" keepAlive="1" name="Query - Non Consultancy Fees (Baseline)" description="Connection to the 'Non Consultancy Fees (Baseline)' query in the workbook." type="5" refreshedVersion="0" background="1">
    <dbPr connection="Provider=Microsoft.Mashup.OleDb.1;Data Source=$Workbook$;Location=&quot;Non Consultancy Fees (Baseline)&quot;;Extended Properties=&quot;&quot;" command="SELECT * FROM [Non Consultancy Fees (Baseline)]"/>
  </connection>
  <connection id="16" xr16:uid="{DCE2D3E0-7E8D-454F-AD73-C0F6D941E57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<sst xmlns="http://schemas.openxmlformats.org/spreadsheetml/2006/main" count="944" uniqueCount="59">
  <si>
    <t>Zone</t>
  </si>
  <si>
    <t>WI No.</t>
  </si>
  <si>
    <t>Project Cost</t>
  </si>
  <si>
    <t>C&amp;S Consultancy Fees</t>
  </si>
  <si>
    <t>M&amp;E Consultancy Fees</t>
  </si>
  <si>
    <t>QS Consultancy Fees</t>
  </si>
  <si>
    <t>Authority Submission</t>
  </si>
  <si>
    <t>RTO Fees</t>
  </si>
  <si>
    <t>Services Diversion Fees</t>
  </si>
  <si>
    <t>South</t>
  </si>
  <si>
    <t>Type of Consultant Fee</t>
  </si>
  <si>
    <t>Fee Percentage</t>
  </si>
  <si>
    <t>West</t>
  </si>
  <si>
    <t>Is there C&amp;S Consultant?</t>
  </si>
  <si>
    <t>Is there M&amp;E Consultant?</t>
  </si>
  <si>
    <t>Is there QS Consultant?</t>
  </si>
  <si>
    <t>Yes</t>
  </si>
  <si>
    <t>No</t>
  </si>
  <si>
    <t>Row Labels</t>
  </si>
  <si>
    <t>Grand Total</t>
  </si>
  <si>
    <t>Consultancy Fees</t>
  </si>
  <si>
    <t>Project Fees</t>
  </si>
  <si>
    <t>Services Diversion</t>
  </si>
  <si>
    <t>Variance ($)</t>
  </si>
  <si>
    <t xml:space="preserve">Baseline </t>
  </si>
  <si>
    <t xml:space="preserve">Actual </t>
  </si>
  <si>
    <t>Variance (%)</t>
  </si>
  <si>
    <t>WI</t>
  </si>
  <si>
    <t>Fee Category</t>
  </si>
  <si>
    <t>Type of Fee</t>
  </si>
  <si>
    <t>Claim No.</t>
  </si>
  <si>
    <t>Claim Amount</t>
  </si>
  <si>
    <t>Will There Be More than 1 Claim?</t>
  </si>
  <si>
    <t>Claim Date</t>
  </si>
  <si>
    <t>East</t>
  </si>
  <si>
    <t>North</t>
  </si>
  <si>
    <t>Will There Be More than 2 Claims?</t>
  </si>
  <si>
    <t>More than 1 Claim?</t>
  </si>
  <si>
    <t>More than 2 Claims?</t>
  </si>
  <si>
    <t>100% of Actual</t>
  </si>
  <si>
    <t>100% Actual</t>
  </si>
  <si>
    <t>Claim Category</t>
  </si>
  <si>
    <t>Claims Category</t>
  </si>
  <si>
    <t>Amount</t>
  </si>
  <si>
    <t>Claim #1 Amount</t>
  </si>
  <si>
    <t>Balance After Claim #1</t>
  </si>
  <si>
    <t>Claim #2 Amount</t>
  </si>
  <si>
    <t>Balance After Claim #2</t>
  </si>
  <si>
    <t>Final Balance Amount</t>
  </si>
  <si>
    <t>Total Baseline</t>
  </si>
  <si>
    <t>Total Actual
(Total Claimable Amount)</t>
  </si>
  <si>
    <t>Maximum Claimable Amount for Claim #1</t>
  </si>
  <si>
    <t>Difference Between Maximable Claimable for Claim #1 and Claimed Mount</t>
  </si>
  <si>
    <t>Condition for Claim #1</t>
  </si>
  <si>
    <t>95% of Baseline</t>
  </si>
  <si>
    <t>60% of Baseline</t>
  </si>
  <si>
    <t>Total Claim Amount from Claim #3 Onwards</t>
  </si>
  <si>
    <t>yes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</si>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</sst>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\$#,##0.00;\(\$#,##0.00\);\$#,##0.00"/>
    <numFmt numFmtId="165" formatCode="0.00%;\-0.00%;0.00%"/>
    <numFmt numFmtId="166" formatCode="dd\-mmm\-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0" fontId="0" fillId="0" borderId="0" xfId="0" applyNumberFormat="1"/>
    <xf numFmtId="44" fontId="0" fillId="0" borderId="0" xfId="0" applyNumberFormat="1"/>
    <xf numFmtId="4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Fill="1" applyAlignment="1">
      <alignment horizontal="center" vertical="center" wrapText="1"/>
    </xf>
    <xf numFmtId="4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6" fontId="0" fillId="0" borderId="0" xfId="0" applyNumberFormat="1" applyFill="1"/>
    <xf numFmtId="0" fontId="0" fillId="0" borderId="0" xfId="0" applyNumberForma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NumberFormat="1" applyFont="1" applyFill="1" applyAlignment="1">
      <alignment horizontal="center" vertical="center"/>
    </xf>
    <xf numFmtId="44" fontId="1" fillId="0" borderId="0" xfId="0" applyNumberFormat="1" applyFont="1" applyFill="1"/>
    <xf numFmtId="166" fontId="1" fillId="0" borderId="0" xfId="0" applyNumberFormat="1" applyFont="1" applyFill="1"/>
    <xf numFmtId="0" fontId="1" fillId="0" borderId="0" xfId="0" applyFont="1"/>
    <xf numFmtId="44" fontId="1" fillId="0" borderId="0" xfId="0" applyNumberFormat="1" applyFont="1"/>
    <xf numFmtId="44" fontId="1" fillId="0" borderId="0" xfId="0" applyNumberFormat="1" applyFont="1" applyAlignment="1">
      <alignment wrapText="1"/>
    </xf>
    <xf numFmtId="9" fontId="0" fillId="0" borderId="0" xfId="0" applyNumberFormat="1"/>
    <xf numFmtId="0" fontId="2" fillId="0" borderId="0" xfId="0" applyFont="1" applyFill="1" applyAlignment="1">
      <alignment horizontal="center" vertical="center"/>
    </xf>
    <xf numFmtId="44" fontId="0" fillId="0" borderId="0" xfId="0" applyNumberFormat="1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/>
    <xf numFmtId="44" fontId="4" fillId="0" borderId="0" xfId="0" applyNumberFormat="1" applyFont="1"/>
    <xf numFmtId="44" fontId="4" fillId="0" borderId="0" xfId="0" applyNumberFormat="1" applyFont="1" applyAlignment="1">
      <alignment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0" xfId="0" applyNumberFormat="1" applyFont="1" applyFill="1" applyAlignment="1">
      <alignment horizontal="center" vertical="center"/>
    </xf>
    <xf numFmtId="44" fontId="4" fillId="0" borderId="0" xfId="0" applyNumberFormat="1" applyFont="1" applyFill="1"/>
    <xf numFmtId="166" fontId="4" fillId="0" borderId="0" xfId="0" applyNumberFormat="1" applyFont="1" applyFill="1"/>
  </cellXfs>
  <cellStyles count="1">
    <cellStyle name="Normal" xfId="0" builtinId="0"/>
  </cellStyles>
  <dxfs count="6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14" formatCode="0.00%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6" formatCode="dd\-mmm\-yyyy"/>
      <fill>
        <patternFill patternType="none"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9" Type="http://schemas.openxmlformats.org/officeDocument/2006/relationships/customXml" Target="../customXml/item22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42" Type="http://schemas.openxmlformats.org/officeDocument/2006/relationships/customXml" Target="../customXml/item2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41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40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vin Choo" refreshedDate="44634.571019328701" backgroundQuery="1" createdVersion="7" refreshedVersion="7" minRefreshableVersion="3" recordCount="0" supportSubquery="1" supportAdvancedDrill="1" xr:uid="{DBF3ED39-AF8A-4CA7-83B5-1EABDC59990F}">
  <cacheSource type="external" connectionId="16"/>
  <cacheFields count="8">
    <cacheField name="[Baseline vs Actual  for Pivot Table].[Zone].[Zone]" caption="Zone" numFmtId="0" level="1">
      <sharedItems count="4">
        <s v="East"/>
        <s v="North"/>
        <s v="South"/>
        <s v="West"/>
      </sharedItems>
    </cacheField>
    <cacheField name="[Baseline vs Actual  for Pivot Table].[Type of Fee].[Type of Fee]" caption="Type of Fee" numFmtId="0" hierarchy="3" level="1">
      <sharedItems count="6">
        <s v="C&amp;S Consultancy Fees"/>
        <s v="M&amp;E Consultancy Fees"/>
        <s v="QS Consultancy Fees"/>
        <s v="Project Cost"/>
        <s v="Services Diversion Fees"/>
        <s v="Authority Submission"/>
      </sharedItems>
    </cacheField>
    <cacheField name="[Baseline vs Actual  for Pivot Table].[WI No.].[WI No.]" caption="WI No." numFmtId="0" hierarchy="1" level="1">
      <sharedItems containsSemiMixedTypes="0" containsString="0" containsNumber="1" containsInteger="1" minValue="1" maxValue="35" count="7">
        <n v="7"/>
        <n v="1"/>
        <n v="2"/>
        <n v="3"/>
        <n v="4"/>
        <n v="14"/>
        <n v="35"/>
      </sharedItems>
      <extLst>
        <ext xmlns:x15="http://schemas.microsoft.com/office/spreadsheetml/2010/11/main" uri="{4F2E5C28-24EA-4eb8-9CBF-B6C8F9C3D259}">
          <x15:cachedUniqueNames>
            <x15:cachedUniqueName index="0" name="[Baseline vs Actual  for Pivot Table].[WI No.].&amp;[7]"/>
            <x15:cachedUniqueName index="1" name="[Baseline vs Actual  for Pivot Table].[WI No.].&amp;[1]"/>
            <x15:cachedUniqueName index="2" name="[Baseline vs Actual  for Pivot Table].[WI No.].&amp;[2]"/>
            <x15:cachedUniqueName index="3" name="[Baseline vs Actual  for Pivot Table].[WI No.].&amp;[3]"/>
            <x15:cachedUniqueName index="4" name="[Baseline vs Actual  for Pivot Table].[WI No.].&amp;[4]"/>
            <x15:cachedUniqueName index="5" name="[Baseline vs Actual  for Pivot Table].[WI No.].&amp;[14]"/>
            <x15:cachedUniqueName index="6" name="[Baseline vs Actual  for Pivot Table].[WI No.].&amp;[35]"/>
          </x15:cachedUniqueNames>
        </ext>
      </extLst>
    </cacheField>
    <cacheField name="[Baseline vs Actual  for Pivot Table].[Fee Category].[Fee Category]" caption="Fee Category" numFmtId="0" hierarchy="2" level="1">
      <sharedItems count="4">
        <s v="Consultancy Fees"/>
        <s v="Project Fees"/>
        <s v="Services Diversion"/>
        <s v="Authority Submission"/>
      </sharedItems>
    </cacheField>
    <cacheField name="[Measures].[Total Baseline]" caption="Total Baseline" numFmtId="0" hierarchy="14" level="32767"/>
    <cacheField name="[Measures].[Total Actual]" caption="Total Actual" numFmtId="0" hierarchy="15" level="32767"/>
    <cacheField name="[Measures].[Variance ($)]" caption="Variance ($)" numFmtId="0" hierarchy="16" level="32767"/>
    <cacheField name="[Measures].[Variance (%)]" caption="Variance (%)" numFmtId="0" hierarchy="17" level="32767"/>
  </cacheFields>
  <cacheHierarchies count="22">
    <cacheHierarchy uniqueName="[Baseline vs Actual  for Pivot Table].[Zone]" caption="Zone" attribute="1" defaultMemberUniqueName="[Baseline vs Actual  for Pivot Table].[Zone].[All]" allUniqueName="[Baseline vs Actual  for Pivot Table].[Zone].[All]" dimensionUniqueName="[Baseline vs Actual  for Pivot Table]" displayFolder="" count="2" memberValueDatatype="130" unbalanced="0">
      <fieldsUsage count="2">
        <fieldUsage x="-1"/>
        <fieldUsage x="0"/>
      </fieldsUsage>
    </cacheHierarchy>
    <cacheHierarchy uniqueName="[Baseline vs Actual  for Pivot Table].[WI No.]" caption="WI No." attribute="1" defaultMemberUniqueName="[Baseline vs Actual  for Pivot Table].[WI No.].[All]" allUniqueName="[Baseline vs Actual  for Pivot Table].[WI No.].[All]" dimensionUniqueName="[Baseline vs Actual  for Pivot Table]" displayFolder="" count="2" memberValueDatatype="20" unbalanced="0">
      <fieldsUsage count="2">
        <fieldUsage x="-1"/>
        <fieldUsage x="2"/>
      </fieldsUsage>
    </cacheHierarchy>
    <cacheHierarchy uniqueName="[Baseline vs Actual  for Pivot Table].[Fee Category]" caption="Fee Category" attribute="1" defaultMemberUniqueName="[Baseline vs Actual  for Pivot Table].[Fee Category].[All]" allUniqueName="[Baseline vs Actual  for Pivot Table].[Fee Category].[All]" dimensionUniqueName="[Baseline vs Actual  for Pivot Table]" displayFolder="" count="2" memberValueDatatype="130" unbalanced="0">
      <fieldsUsage count="2">
        <fieldUsage x="-1"/>
        <fieldUsage x="3"/>
      </fieldsUsage>
    </cacheHierarchy>
    <cacheHierarchy uniqueName="[Baseline vs Actual  for Pivot Table].[Type of Fee]" caption="Type of Fee" attribute="1" defaultMemberUniqueName="[Baseline vs Actual  for Pivot Table].[Type of Fee].[All]" allUniqueName="[Baseline vs Actual  for Pivot Table].[Type of Fee].[All]" dimensionUniqueName="[Baseline vs Actual  for Pivot Table]" displayFolder="" count="2" memberValueDatatype="130" unbalanced="0">
      <fieldsUsage count="2">
        <fieldUsage x="-1"/>
        <fieldUsage x="1"/>
      </fieldsUsage>
    </cacheHierarchy>
    <cacheHierarchy uniqueName="[Baseline vs Actual  for Pivot Table].[Amount]" caption="Amount" attribute="1" defaultMemberUniqueName="[Baseline vs Actual  for Pivot Table].[Amount].[All]" allUniqueName="[Baseline vs Actual  for Pivot Table].[Amount].[All]" dimensionUniqueName="[Baseline vs Actual  for Pivot Table]" displayFolder="" count="0" memberValueDatatype="5" unbalanced="0"/>
    <cacheHierarchy uniqueName="[Baseline vs Actual  for Pivot Table].[Baseline / Actual]" caption="Baseline / Actual" attribute="1" defaultMemberUniqueName="[Baseline vs Actual  for Pivot Table].[Baseline / Actual].[All]" allUniqueName="[Baseline vs Actual  for Pivot Table].[Baseline / Actual].[All]" dimensionUniqueName="[Baseline vs Actual  for Pivot Table]" displayFolder="" count="0" memberValueDatatype="130" unbalanced="0"/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te Hierarchy]" caption="Date Hierarchy" time="1" defaultMemberUniqueName="[Calendar].[Date Hierarchy].[All]" allUniqueName="[Calendar].[Date Hierarchy].[All]" dimensionUniqueName="[Calendar]" displayFolder="" count="0" unbalanced="0"/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Month Number]" caption="Month Number" attribute="1" time="1" defaultMemberUniqueName="[Calendar].[Month Number].[All]" allUniqueName="[Calendar].[Month Number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0" memberValueDatatype="130" unbalanced="0"/>
    <cacheHierarchy uniqueName="[Calendar].[MMM-YYYY]" caption="MMM-YYYY" attribute="1" time="1" defaultMemberUniqueName="[Calendar].[MMM-YYYY].[All]" allUniqueName="[Calendar].[MMM-YYYY].[All]" dimensionUniqueName="[Calendar]" displayFolder="" count="0" memberValueDatatype="130" unbalanced="0"/>
    <cacheHierarchy uniqueName="[Calendar].[Day Of Week Number]" caption="Day Of Week Number" attribute="1" time="1" defaultMemberUniqueName="[Calendar].[Day Of Week Number].[All]" allUniqueName="[Calendar].[Day Of Week Number].[All]" dimensionUniqueName="[Calendar]" displayFolder="" count="0" memberValueDatatype="20" unbalanced="0"/>
    <cacheHierarchy uniqueName="[Calendar].[Day Of Week]" caption="Day Of Week" attribute="1" time="1" defaultMemberUniqueName="[Calendar].[Day Of Week].[All]" allUniqueName="[Calendar].[Day Of Week].[All]" dimensionUniqueName="[Calendar]" displayFolder="" count="0" memberValueDatatype="130" unbalanced="0"/>
    <cacheHierarchy uniqueName="[Measures].[Total Baseline]" caption="Total Baseline" measure="1" displayFolder="" measureGroup="Baseline vs Actual  for Pivot Table" count="0" oneField="1">
      <fieldsUsage count="1">
        <fieldUsage x="4"/>
      </fieldsUsage>
    </cacheHierarchy>
    <cacheHierarchy uniqueName="[Measures].[Total Actual]" caption="Total Actual" measure="1" displayFolder="" measureGroup="Baseline vs Actual  for Pivot Table" count="0" oneField="1">
      <fieldsUsage count="1">
        <fieldUsage x="5"/>
      </fieldsUsage>
    </cacheHierarchy>
    <cacheHierarchy uniqueName="[Measures].[Variance ($)]" caption="Variance ($)" measure="1" displayFolder="" measureGroup="Baseline vs Actual  for Pivot Table" count="0" oneField="1">
      <fieldsUsage count="1">
        <fieldUsage x="6"/>
      </fieldsUsage>
    </cacheHierarchy>
    <cacheHierarchy uniqueName="[Measures].[Variance (%)]" caption="Variance (%)" measure="1" displayFolder="" measureGroup="Baseline vs Actual  for Pivot Table" count="0" oneField="1">
      <fieldsUsage count="1">
        <fieldUsage x="7"/>
      </fieldsUsage>
    </cacheHierarchy>
    <cacheHierarchy uniqueName="[Measures].[__XL_Count Baseline vs Actual  for Pivot Table]" caption="__XL_Count Baseline vs Actual  for Pivot Table" measure="1" displayFolder="" measureGroup="Baseline vs Actual  for Pivot Table" count="0" hidden="1"/>
    <cacheHierarchy uniqueName="[Measures].[__XL_Count Calendar]" caption="__XL_Count Calendar" measure="1" displayFolder="" measureGroup="Calendar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Baseline vs Actual  for Pivot Tabl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line vs Actual  for Pivot Table" uniqueName="[Baseline vs Actual  for Pivot Table]" caption="Baseline vs Actual  for Pivot Table"/>
    <dimension name="Calendar" uniqueName="[Calendar]" caption="Calendar"/>
    <dimension measure="1" name="Measures" uniqueName="[Measures]" caption="Measures"/>
  </dimensions>
  <measureGroups count="2">
    <measureGroup name="Baseline vs Actual  for Pivot Table" caption="Baseline vs Actual  for Pivot Table"/>
    <measureGroup name="Calendar" caption="Calendar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CEF73-6FC5-4327-981A-E61629BB0E72}" name="PivotTable1" cacheId="12" applyNumberFormats="0" applyBorderFormats="0" applyFontFormats="0" applyPatternFormats="0" applyAlignmentFormats="0" applyWidthHeightFormats="1" dataCaption="Values" tag="bbd61076-88ee-4743-8eea-42bb7e777e98" updatedVersion="7" minRefreshableVersion="3" useAutoFormatting="1" colGrandTotals="0" itemPrintTitles="1" createdVersion="7" indent="0" outline="1" outlineData="1" multipleFieldFilters="0">
  <location ref="A4:E93" firstHeaderRow="0" firstDataRow="1" firstDataCol="1"/>
  <pivotFields count="8">
    <pivotField axis="axisRow" allDrilled="1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dataSourceSort="1" defaultSubtotal="0" defaultAttributeDrillState="1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2"/>
    <field x="3"/>
    <field x="1"/>
  </rowFields>
  <rowItems count="89">
    <i>
      <x/>
    </i>
    <i r="1">
      <x/>
    </i>
    <i r="2">
      <x/>
    </i>
    <i r="3">
      <x/>
    </i>
    <i r="3">
      <x v="1"/>
    </i>
    <i r="3">
      <x v="2"/>
    </i>
    <i r="2">
      <x v="1"/>
    </i>
    <i r="3">
      <x v="3"/>
    </i>
    <i r="2">
      <x v="2"/>
    </i>
    <i r="3">
      <x v="4"/>
    </i>
    <i>
      <x v="1"/>
    </i>
    <i r="1">
      <x v="1"/>
    </i>
    <i r="2">
      <x/>
    </i>
    <i r="3">
      <x/>
    </i>
    <i r="3">
      <x v="1"/>
    </i>
    <i r="3">
      <x v="2"/>
    </i>
    <i r="2">
      <x v="1"/>
    </i>
    <i r="3">
      <x v="3"/>
    </i>
    <i r="1">
      <x v="2"/>
    </i>
    <i r="2">
      <x/>
    </i>
    <i r="3">
      <x/>
    </i>
    <i r="3">
      <x v="1"/>
    </i>
    <i r="3">
      <x v="2"/>
    </i>
    <i r="2">
      <x v="1"/>
    </i>
    <i r="3">
      <x v="3"/>
    </i>
    <i r="1">
      <x v="3"/>
    </i>
    <i r="2">
      <x v="3"/>
    </i>
    <i r="3">
      <x v="5"/>
    </i>
    <i r="2">
      <x/>
    </i>
    <i r="3">
      <x/>
    </i>
    <i r="3">
      <x v="1"/>
    </i>
    <i r="3">
      <x v="2"/>
    </i>
    <i r="2">
      <x v="1"/>
    </i>
    <i r="3">
      <x v="3"/>
    </i>
    <i r="2">
      <x v="2"/>
    </i>
    <i r="3">
      <x v="4"/>
    </i>
    <i r="1">
      <x v="4"/>
    </i>
    <i r="2">
      <x/>
    </i>
    <i r="3">
      <x/>
    </i>
    <i r="3">
      <x v="1"/>
    </i>
    <i r="3">
      <x v="2"/>
    </i>
    <i r="2">
      <x v="1"/>
    </i>
    <i r="3">
      <x v="3"/>
    </i>
    <i r="1">
      <x v="5"/>
    </i>
    <i r="2">
      <x v="3"/>
    </i>
    <i r="3">
      <x v="5"/>
    </i>
    <i r="2">
      <x/>
    </i>
    <i r="3">
      <x/>
    </i>
    <i r="3">
      <x v="1"/>
    </i>
    <i r="3">
      <x v="2"/>
    </i>
    <i r="2">
      <x v="1"/>
    </i>
    <i r="3">
      <x v="3"/>
    </i>
    <i r="2">
      <x v="2"/>
    </i>
    <i r="3">
      <x v="4"/>
    </i>
    <i>
      <x v="2"/>
    </i>
    <i r="1">
      <x v="2"/>
    </i>
    <i r="2">
      <x/>
    </i>
    <i r="3">
      <x/>
    </i>
    <i r="3">
      <x v="1"/>
    </i>
    <i r="3">
      <x v="2"/>
    </i>
    <i r="2">
      <x v="1"/>
    </i>
    <i r="3">
      <x v="3"/>
    </i>
    <i r="1">
      <x v="3"/>
    </i>
    <i r="2">
      <x/>
    </i>
    <i r="3">
      <x/>
    </i>
    <i r="3">
      <x v="1"/>
    </i>
    <i r="3">
      <x v="2"/>
    </i>
    <i r="2">
      <x v="1"/>
    </i>
    <i r="3">
      <x v="3"/>
    </i>
    <i r="1">
      <x v="5"/>
    </i>
    <i r="2">
      <x v="3"/>
    </i>
    <i r="3">
      <x v="5"/>
    </i>
    <i r="2">
      <x/>
    </i>
    <i r="3">
      <x/>
    </i>
    <i r="3">
      <x v="1"/>
    </i>
    <i r="3">
      <x v="2"/>
    </i>
    <i r="2">
      <x v="1"/>
    </i>
    <i r="3">
      <x v="3"/>
    </i>
    <i r="2">
      <x v="2"/>
    </i>
    <i r="3">
      <x v="4"/>
    </i>
    <i>
      <x v="3"/>
    </i>
    <i r="1">
      <x v="6"/>
    </i>
    <i r="2">
      <x/>
    </i>
    <i r="3">
      <x/>
    </i>
    <i r="3">
      <x v="1"/>
    </i>
    <i r="3">
      <x v="2"/>
    </i>
    <i r="2">
      <x v="1"/>
    </i>
    <i r="3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Baseline " fld="4" subtotal="count" baseField="0" baseItem="0"/>
    <dataField name="Actual " fld="5" subtotal="count" baseField="0" baseItem="0"/>
    <dataField fld="6" subtotal="count" baseField="0" baseItem="0"/>
    <dataField fld="7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</pivotAreas>
    </conditionalFormat>
  </conditional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Baseline "/>
    <pivotHierarchy dragToRow="0" dragToCol="0" dragToPage="0" dragToData="1" caption="Actual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0"/>
    <rowHierarchyUsage hierarchyUsage="1"/>
    <rowHierarchyUsage hierarchyUsage="2"/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Baseline vs Actual  for Pivot 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BB984C02-93E2-4457-9F66-ABA31747885C}" autoFormatId="16" applyNumberFormats="0" applyBorderFormats="0" applyFontFormats="0" applyPatternFormats="0" applyAlignmentFormats="0" applyWidthHeightFormats="0">
  <queryTableRefresh nextId="6">
    <queryTableFields count="5">
      <queryTableField id="1" name="Zone" tableColumnId="1"/>
      <queryTableField id="2" name="WI No." tableColumnId="2"/>
      <queryTableField id="3" name="Fee Category" tableColumnId="3"/>
      <queryTableField id="4" name="Type of Fee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DE6DDB8-EBAA-4CAE-9BE3-C917B93C0074}" autoFormatId="16" applyNumberFormats="0" applyBorderFormats="0" applyFontFormats="0" applyPatternFormats="0" applyAlignmentFormats="0" applyWidthHeightFormats="0">
  <queryTableRefresh nextId="7">
    <queryTableFields count="5">
      <queryTableField id="1" name="Zone" tableColumnId="1"/>
      <queryTableField id="2" name="WI No." tableColumnId="2"/>
      <queryTableField id="3" name="Fee Category" tableColumnId="3"/>
      <queryTableField id="4" name="Type of Fee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76BF264-54B7-4004-BA19-56D7CC363A10}" autoFormatId="16" applyNumberFormats="0" applyBorderFormats="0" applyFontFormats="0" applyPatternFormats="0" applyAlignmentFormats="0" applyWidthHeightFormats="0">
  <queryTableRefresh nextId="20" unboundColumnsRight="10">
    <queryTableFields count="15">
      <queryTableField id="1" name="Zone" tableColumnId="1"/>
      <queryTableField id="2" name="WI" tableColumnId="2"/>
      <queryTableField id="3" name="Fee Category" tableColumnId="3"/>
      <queryTableField id="4" name="Type of Fee" tableColumnId="4"/>
      <queryTableField id="6" name="Claims Category" tableColumnId="6"/>
      <queryTableField id="15" dataBound="0" tableColumnId="14"/>
      <queryTableField id="7" dataBound="0" tableColumnId="7"/>
      <queryTableField id="14" dataBound="0" tableColumnId="5"/>
      <queryTableField id="8" dataBound="0" tableColumnId="8"/>
      <queryTableField id="16" dataBound="0" tableColumnId="15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A4B25-29B2-4FEF-A9CD-D733601722D1}" name="BaselineTbl" displayName="BaselineTbl" ref="A4:K14" totalsRowShown="0">
  <autoFilter ref="A4:K14" xr:uid="{0CDA4B25-29B2-4FEF-A9CD-D733601722D1}"/>
  <tableColumns count="11">
    <tableColumn id="1" xr3:uid="{3E435EDB-5AA3-4D34-8A0B-324909D30DF4}" name="Zone"/>
    <tableColumn id="2" xr3:uid="{700F552A-EAEE-45CB-B04E-ED20ECDC3874}" name="WI No."/>
    <tableColumn id="3" xr3:uid="{BC83A361-EC72-4729-ACB5-6A65168ED159}" name="Project Cost" dataDxfId="59"/>
    <tableColumn id="10" xr3:uid="{174F1932-8E0E-484F-9A6E-547696657D8B}" name="Is there C&amp;S Consultant?" dataDxfId="58"/>
    <tableColumn id="4" xr3:uid="{FC5AF12B-3867-4302-9474-DF2B4CE2993F}" name="C&amp;S Consultancy Fees" dataDxfId="57">
      <calculatedColumnFormula>IF(BaselineTbl[[#This Row],[Is there C&amp;S Consultant?]]="Yes",INDEX(ConsultantFee[Fee Percentage],MATCH(BaselineTbl[[#Headers],[C&amp;S Consultancy Fees]],ConsultantFee[Type of Consultant Fee],0))*BaselineTbl[[#This Row],[Project Cost]],0)</calculatedColumnFormula>
    </tableColumn>
    <tableColumn id="11" xr3:uid="{4551C8C3-12B4-4A5A-9B0F-7DDF57095B72}" name="Is there M&amp;E Consultant?" dataDxfId="56"/>
    <tableColumn id="5" xr3:uid="{1E1391B0-F951-497A-BCBE-0B1D28046704}" name="M&amp;E Consultancy Fees" dataDxfId="55">
      <calculatedColumnFormula>IF(BaselineTbl[[#This Row],[Is there M&amp;E Consultant?]]="Yes",INDEX(ConsultantFee[Fee Percentage],MATCH(BaselineTbl[[#Headers],[M&amp;E Consultancy Fees]],ConsultantFee[Type of Consultant Fee],0))*BaselineTbl[[#This Row],[Project Cost]],0)</calculatedColumnFormula>
    </tableColumn>
    <tableColumn id="12" xr3:uid="{CA225450-739A-4133-9FED-07BBDFB1AD40}" name="Is there QS Consultant?" dataDxfId="54"/>
    <tableColumn id="6" xr3:uid="{304D2DE1-BF86-43F7-ACC0-ECE49218849C}" name="QS Consultancy Fees" dataDxfId="53">
      <calculatedColumnFormula>IF(BaselineTbl[[#This Row],[Is there QS Consultant?]]="Yes",INDEX(ConsultantFee[Fee Percentage],MATCH(BaselineTbl[[#Headers],[QS Consultancy Fees]],ConsultantFee[Type of Consultant Fee],0))*BaselineTbl[[#This Row],[Project Cost]],0)</calculatedColumnFormula>
    </tableColumn>
    <tableColumn id="7" xr3:uid="{D853F685-1A5C-4087-91D3-F1D98986710B}" name="Authority Submission" dataDxfId="52"/>
    <tableColumn id="9" xr3:uid="{EDE18EBC-F229-4C37-B061-CDCF8C3C2872}" name="Services Diversion Fee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FD3CA9-6721-4984-8683-BFC734B21E88}" name="ActualTbl" displayName="ActualTbl" ref="A4:K14" totalsRowShown="0">
  <autoFilter ref="A4:K14" xr:uid="{0CDA4B25-29B2-4FEF-A9CD-D733601722D1}"/>
  <tableColumns count="11">
    <tableColumn id="1" xr3:uid="{A4D12AEA-28C6-490F-AC27-B35E23039C06}" name="Zone"/>
    <tableColumn id="2" xr3:uid="{73FEB196-6A91-43D7-9FF0-3D5CD198F574}" name="WI No."/>
    <tableColumn id="3" xr3:uid="{16EEAAE0-3C5B-4999-A7EC-5EEACDDA8FFC}" name="Project Cost" dataDxfId="50"/>
    <tableColumn id="10" xr3:uid="{9FDC8D02-578B-4854-B8C9-1DBFA3D480E5}" name="Is there C&amp;S Consultant?" dataDxfId="49"/>
    <tableColumn id="4" xr3:uid="{C4B9B19B-6C0A-4FFB-9E81-542BD23D0C1D}" name="C&amp;S Consultancy Fees" dataDxfId="48">
      <calculatedColumnFormula>IF(ActualTbl[[#This Row],[Is there C&amp;S Consultant?]]="Yes",INDEX(ConsultantFee[Fee Percentage],MATCH(ActualTbl[[#Headers],[C&amp;S Consultancy Fees]],ConsultantFee[Type of Consultant Fee],0))*ActualTbl[[#This Row],[Project Cost]],0)</calculatedColumnFormula>
    </tableColumn>
    <tableColumn id="11" xr3:uid="{95905F7A-D9DB-4F0F-8974-2B48429A8A33}" name="Is there M&amp;E Consultant?" dataDxfId="47"/>
    <tableColumn id="5" xr3:uid="{37653AEE-F2D0-4029-AADE-B6BBF0BA8912}" name="M&amp;E Consultancy Fees" dataDxfId="46">
      <calculatedColumnFormula>IF(ActualTbl[[#This Row],[Is there M&amp;E Consultant?]]="Yes",INDEX(ConsultantFee[Fee Percentage],MATCH(ActualTbl[[#Headers],[M&amp;E Consultancy Fees]],ConsultantFee[Type of Consultant Fee],0))*ActualTbl[[#This Row],[Project Cost]],0)</calculatedColumnFormula>
    </tableColumn>
    <tableColumn id="12" xr3:uid="{E6F35931-DDE6-465B-A906-C8DE6FC01D21}" name="Is there QS Consultant?" dataDxfId="45"/>
    <tableColumn id="6" xr3:uid="{DF2BCC7A-ACA1-49AD-AEFE-CD47D8F0B80A}" name="QS Consultancy Fees" dataDxfId="44">
      <calculatedColumnFormula>IF(ActualTbl[[#This Row],[Is there QS Consultant?]]="Yes",INDEX(ConsultantFee[Fee Percentage],MATCH(ActualTbl[[#Headers],[QS Consultancy Fees]],ConsultantFee[Type of Consultant Fee],0))*ActualTbl[[#This Row],[Project Cost]],0)</calculatedColumnFormula>
    </tableColumn>
    <tableColumn id="7" xr3:uid="{F8C58D33-D273-4B3D-924C-95D446B8910D}" name="Authority Submission" dataDxfId="43"/>
    <tableColumn id="9" xr3:uid="{CD4C0D20-3103-44BC-83E0-8E142D73A5CD}" name="Services Diversion Fees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5DCD78-0A09-437C-AB28-40660FF14839}" name="All_Baselines" displayName="All_Baselines" ref="A1:E46" tableType="queryTable" totalsRowShown="0">
  <autoFilter ref="A1:E46" xr:uid="{445DCD78-0A09-437C-AB28-40660FF14839}"/>
  <tableColumns count="5">
    <tableColumn id="1" xr3:uid="{5D89A5D0-4BD1-4CC2-90DD-792DD75CB284}" uniqueName="1" name="Zone" queryTableFieldId="1" dataDxfId="19"/>
    <tableColumn id="2" xr3:uid="{FBE7E0CD-260A-4EF5-841E-F90C5746C4C0}" uniqueName="2" name="WI No." queryTableFieldId="2"/>
    <tableColumn id="3" xr3:uid="{AEC8F5C8-76A6-4115-998A-8C98B9EDF6BB}" uniqueName="3" name="Fee Category" queryTableFieldId="3"/>
    <tableColumn id="4" xr3:uid="{67D5E6E0-B51F-4DDE-B81F-004DBBCAB254}" uniqueName="4" name="Type of Fee" queryTableFieldId="4" dataDxfId="18"/>
    <tableColumn id="5" xr3:uid="{599DBBF5-B8D3-493B-B904-9BEC97EA7EE1}" uniqueName="5" name="Amount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1CBD3E-1678-4427-9543-38C52294DD34}" name="All_Actuals" displayName="All_Actuals" ref="A1:E48" tableType="queryTable" totalsRowShown="0">
  <autoFilter ref="A1:E48" xr:uid="{8D1CBD3E-1678-4427-9543-38C52294DD34}"/>
  <tableColumns count="5">
    <tableColumn id="1" xr3:uid="{7C76D25B-E465-47BC-8A42-A0BF3D095BA8}" uniqueName="1" name="Zone" queryTableFieldId="1" dataDxfId="16"/>
    <tableColumn id="2" xr3:uid="{1610BD4D-524B-4371-A9C0-F69E94C7BE88}" uniqueName="2" name="WI No." queryTableFieldId="2"/>
    <tableColumn id="3" xr3:uid="{0319A647-1555-45E8-856A-F9FF60906350}" uniqueName="3" name="Fee Category" queryTableFieldId="3"/>
    <tableColumn id="4" xr3:uid="{26C67047-8BB0-4A45-96CC-DB64F7E412B6}" uniqueName="4" name="Type of Fee" queryTableFieldId="4" dataDxfId="15"/>
    <tableColumn id="5" xr3:uid="{DFB70C1A-2D23-4DB0-A88C-59A525563F4D}" uniqueName="5" name="Amount" queryTableFieldId="5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FFF01E-E82D-44E3-81DD-1B3143300299}" name="ClaimsTbl" displayName="ClaimsTbl" ref="A5:J63" totalsRowShown="0" headerRowDxfId="40" dataDxfId="39" tableBorderDxfId="38">
  <autoFilter ref="A5:J63" xr:uid="{28FFF01E-E82D-44E3-81DD-1B3143300299}">
    <filterColumn colId="1">
      <filters>
        <filter val="2"/>
      </filters>
    </filterColumn>
  </autoFilter>
  <sortState xmlns:xlrd2="http://schemas.microsoft.com/office/spreadsheetml/2017/richdata2" ref="A6:I10">
    <sortCondition ref="A5:A10"/>
  </sortState>
  <tableColumns count="10">
    <tableColumn id="1" xr3:uid="{EBF13BF9-E5C3-4E81-B561-D7C08CCED644}" name="Zone" dataDxfId="37"/>
    <tableColumn id="2" xr3:uid="{550FBB9E-D8AE-4563-820C-C432AE56815A}" name="WI" dataDxfId="36"/>
    <tableColumn id="3" xr3:uid="{AE6E644B-4652-4FA1-A9F7-D115FD7156A3}" name="Fee Category" dataDxfId="35"/>
    <tableColumn id="4" xr3:uid="{5C7399C2-9A12-467F-AE03-5E9A15FBCD48}" name="Type of Fee" dataDxfId="34"/>
    <tableColumn id="7" xr3:uid="{82508489-B124-4E34-B5B6-29284B3E8808}" name="Will There Be More than 1 Claim?" dataDxfId="33"/>
    <tableColumn id="11" xr3:uid="{554CDCFA-A9FF-450E-8362-E637521F4CBB}" name="Will There Be More than 2 Claims?" dataDxfId="32"/>
    <tableColumn id="12" xr3:uid="{EC2935A9-105B-4E10-B406-A42264646F34}" name="Claims Category" dataDxfId="31">
      <calculatedColumnFormula array="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calculatedColumnFormula>
    </tableColumn>
    <tableColumn id="5" xr3:uid="{E54C7C9B-30B3-41D4-892B-F2E11680F16B}" name="Claim No." dataDxfId="30"/>
    <tableColumn id="6" xr3:uid="{341BCF25-2C9E-4BFD-B5AD-AE7A375FA46C}" name="Claim Amount" dataDxfId="29"/>
    <tableColumn id="10" xr3:uid="{3AFC9109-6F4B-47EA-B901-81AD343DAFDF}" name="Claim Date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AC5ADF-7683-48D3-AFDA-409E2E6F1CAB}" name="All_Claims" displayName="All_Claims" ref="A1:O32" tableType="queryTable" totalsRowShown="0" headerRowDxfId="26">
  <autoFilter ref="A1:O32" xr:uid="{7FAC5ADF-7683-48D3-AFDA-409E2E6F1CAB}"/>
  <tableColumns count="15">
    <tableColumn id="1" xr3:uid="{A4C7B843-BAF9-43D2-B7E1-52ACE7351160}" uniqueName="1" name="Zone" queryTableFieldId="1" dataDxfId="13"/>
    <tableColumn id="2" xr3:uid="{3EDD9916-9D13-48F0-A373-BDDEE3D48329}" uniqueName="2" name="WI" queryTableFieldId="2"/>
    <tableColumn id="3" xr3:uid="{AB14CB26-D248-4AE7-A14F-2F0F939F642E}" uniqueName="3" name="Fee Category" queryTableFieldId="3" dataDxfId="12"/>
    <tableColumn id="4" xr3:uid="{BFF95C9D-001C-4BCA-AC15-264AB705B9E8}" uniqueName="4" name="Type of Fee" queryTableFieldId="4" dataDxfId="11"/>
    <tableColumn id="6" xr3:uid="{EB282BA4-3D0C-4B0E-85A6-D29D8360E992}" uniqueName="6" name="Claims Category" queryTableFieldId="6" dataDxfId="10"/>
    <tableColumn id="14" xr3:uid="{11985D30-C951-4AF4-89DC-68E5A4557FF4}" uniqueName="14" name="Total Baseline" queryTableFieldId="15" dataDxfId="9">
      <calculatedColumnFormula>SUMIFS(All_Baselines[Amount],All_Baselines[Zone],All_Claims[[#This Row],[Zone]],All_Baselines[WI No.],All_Claims[[#This Row],[WI]],All_Baselines[Fee Category],All_Claims[[#This Row],[Fee Category]],All_Baselines[Type of Fee],All_Claims[[#This Row],[Type of Fee]])</calculatedColumnFormula>
    </tableColumn>
    <tableColumn id="7" xr3:uid="{6D55084F-B94E-4287-9E85-4BB999A55380}" uniqueName="7" name="Total Actual_x000a_(Total Claimable Amount)" queryTableFieldId="7" dataDxfId="8">
      <calculatedColumnFormula>SUMIFS(All_Actuals[Amount],All_Actuals[Zone],All_Claims[[#This Row],[Zone]],All_Actuals[WI No.],All_Claims[[#This Row],[WI]],All_Actuals[Fee Category],All_Claims[[#This Row],[Fee Category]],All_Actuals[Type of Fee],All_Claims[[#This Row],[Type of Fee]])</calculatedColumnFormula>
    </tableColumn>
    <tableColumn id="5" xr3:uid="{BAD0DD93-DD2D-4008-9168-17FD16883D56}" uniqueName="5" name="Maximum Claimable Amount for Claim #1" queryTableFieldId="14" dataDxfId="7">
      <calculatedColumnFormula array="1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calculatedColumnFormula>
    </tableColumn>
    <tableColumn id="8" xr3:uid="{60132314-155D-4CD8-8643-B58397EE7757}" uniqueName="8" name="Claim #1 Amount" queryTableFieldId="8" dataDxfId="6">
      <calculatedColumnFormula>SUMIFS(ClaimsTbl[Claim Amount],ClaimsTbl[Zone],All_Claims[[#This Row],[Zone]],ClaimsTbl[WI],All_Claims[[#This Row],[WI]],ClaimsTbl[Fee Category],All_Claims[[#This Row],[Fee Category]],ClaimsTbl[Type of Fee],All_Claims[[#This Row],[Type of Fee]],ClaimsTbl[Claim No.],1)</calculatedColumnFormula>
    </tableColumn>
    <tableColumn id="15" xr3:uid="{6153FF35-E96F-46C7-842A-37815069E82F}" uniqueName="15" name="Difference Between Maximable Claimable for Claim #1 and Claimed Mount" queryTableFieldId="16" dataDxfId="5">
      <calculatedColumnFormula>All_Claims[[#This Row],[Maximum Claimable Amount for Claim '#1]]-All_Claims[[#This Row],[Claim '#1 Amount]]</calculatedColumnFormula>
    </tableColumn>
    <tableColumn id="9" xr3:uid="{6B79940E-48DD-42BF-96B2-40C5569C9CD7}" uniqueName="9" name="Balance After Claim #1" queryTableFieldId="9" dataDxfId="4">
      <calculatedColumnFormula>All_Claims[[#This Row],[Total Actual
(Total Claimable Amount)]]-All_Claims[[#This Row],[Claim '#1 Amount]]</calculatedColumnFormula>
    </tableColumn>
    <tableColumn id="10" xr3:uid="{2E863DDD-3FCA-43F2-B199-7CE3F334812A}" uniqueName="10" name="Claim #2 Amount" queryTableFieldId="10" dataDxfId="3">
      <calculatedColumnFormula>SUMIFS(ClaimsTbl[Claim Amount],ClaimsTbl[Zone],All_Claims[[#This Row],[Zone]],ClaimsTbl[WI],All_Claims[[#This Row],[WI]],ClaimsTbl[Fee Category],All_Claims[[#This Row],[Fee Category]],ClaimsTbl[Type of Fee],All_Claims[[#This Row],[Type of Fee]],ClaimsTbl[Claim No.],2)</calculatedColumnFormula>
    </tableColumn>
    <tableColumn id="11" xr3:uid="{52A0DEF5-1171-4E9E-8912-1DD578EF317C}" uniqueName="11" name="Balance After Claim #2" queryTableFieldId="11" dataDxfId="2">
      <calculatedColumnFormula>All_Claims[[#This Row],[Balance After Claim '#1]]-All_Claims[[#This Row],[Claim '#2 Amount]]</calculatedColumnFormula>
    </tableColumn>
    <tableColumn id="12" xr3:uid="{5AB7A2C1-AA4C-486D-B8EF-44F350A1E829}" uniqueName="12" name="Total Claim Amount from Claim #3 Onwards" queryTableFieldId="12" dataDxfId="1">
      <calculatedColumnFormula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calculatedColumnFormula>
    </tableColumn>
    <tableColumn id="13" xr3:uid="{627D5C96-3B0B-48CB-A33B-F57225383D1D}" uniqueName="13" name="Final Balance Amount" queryTableFieldId="13" dataDxfId="0">
      <calculatedColumnFormula>All_Claims[[#This Row],[Balance After Claim '#2]]-All_Claims[[#This Row],[Total Claim Amount from Claim '#3 Onwards]]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F7B8E1-A5F7-4D0B-AD4F-369B185EFEAF}" name="ClaimsLookupTbl" displayName="ClaimsLookupTbl" ref="B4:F14" totalsRowShown="0">
  <autoFilter ref="B4:F14" xr:uid="{25F7B8E1-A5F7-4D0B-AD4F-369B185EFEAF}"/>
  <tableColumns count="5">
    <tableColumn id="5" xr3:uid="{B30115F0-D6D7-4FFF-BDA5-8775FD537CF7}" name="Claim Category" dataDxfId="25"/>
    <tableColumn id="1" xr3:uid="{6D59D175-9B9B-40ED-894D-8F36B8C67A43}" name="Fee Category" dataDxfId="24"/>
    <tableColumn id="2" xr3:uid="{BDB2C7B0-3539-4051-A5A3-D743879EAE90}" name="More than 1 Claim?" dataDxfId="23"/>
    <tableColumn id="3" xr3:uid="{68A83F2A-DC0E-4E0A-8671-51A0805B9A8B}" name="More than 2 Claims?" dataDxfId="22"/>
    <tableColumn id="4" xr3:uid="{E9CE8D56-5D7A-4785-980C-E562070CCD91}" name="Condition for Claim #1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4030D4-F06F-4749-B210-A895EFB66DF3}" name="ConsultantFee" displayName="ConsultantFee" ref="B3:C6" totalsRowShown="0">
  <autoFilter ref="B3:C6" xr:uid="{4A4030D4-F06F-4749-B210-A895EFB66DF3}"/>
  <tableColumns count="2">
    <tableColumn id="1" xr3:uid="{592E27C1-BE8F-49CD-91C4-008A65181A27}" name="Type of Consultant Fee"/>
    <tableColumn id="2" xr3:uid="{93A4D145-1E9B-49F7-9051-D7612D31828F}" name="Fee Percentage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4BD4AB-7916-4B38-A25F-D193D2B9ADCC}" name="FeeCategory" displayName="FeeCategory" ref="F3:F8" totalsRowShown="0">
  <autoFilter ref="F3:F8" xr:uid="{8E4BD4AB-7916-4B38-A25F-D193D2B9ADCC}"/>
  <tableColumns count="1">
    <tableColumn id="1" xr3:uid="{07D6A799-4203-49C1-9BA6-76B3E2E22250}" name="Fee Catego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5E8007-BFEF-45FF-B725-D6E06A205116}" name="FeeTypeTbl" displayName="FeeTypeTbl" ref="H3:H10" totalsRowShown="0">
  <autoFilter ref="H3:H10" xr:uid="{A95E8007-BFEF-45FF-B725-D6E06A205116}"/>
  <tableColumns count="1">
    <tableColumn id="1" xr3:uid="{6FBF60E7-BD26-4FB3-AADD-86ACFCBF0FEB}" name="Type of 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4E15-4150-4B6D-86D1-216E2FC72CE9}">
  <sheetPr>
    <tabColor theme="4"/>
  </sheetPr>
  <dimension ref="A4:K14"/>
  <sheetViews>
    <sheetView workbookViewId="0">
      <selection activeCell="F12" sqref="F12"/>
    </sheetView>
  </sheetViews>
  <sheetFormatPr defaultRowHeight="15" x14ac:dyDescent="0.25"/>
  <cols>
    <col min="2" max="2" width="9.28515625" customWidth="1"/>
    <col min="3" max="3" width="15.42578125" style="2" bestFit="1" customWidth="1"/>
    <col min="4" max="4" width="26" style="3" bestFit="1" customWidth="1"/>
    <col min="5" max="5" width="24.5703125" style="2" bestFit="1" customWidth="1"/>
    <col min="6" max="6" width="26.7109375" style="3" bestFit="1" customWidth="1"/>
    <col min="7" max="7" width="25.28515625" style="2" bestFit="1" customWidth="1"/>
    <col min="8" max="8" width="24.5703125" style="2" bestFit="1" customWidth="1"/>
    <col min="9" max="9" width="23.140625" style="2" bestFit="1" customWidth="1"/>
    <col min="10" max="10" width="24.140625" style="2" bestFit="1" customWidth="1"/>
    <col min="11" max="11" width="23.85546875" style="2" customWidth="1"/>
  </cols>
  <sheetData>
    <row r="4" spans="1:11" x14ac:dyDescent="0.25">
      <c r="A4" t="s">
        <v>0</v>
      </c>
      <c r="B4" t="s">
        <v>1</v>
      </c>
      <c r="C4" s="2" t="s">
        <v>2</v>
      </c>
      <c r="D4" s="3" t="s">
        <v>13</v>
      </c>
      <c r="E4" s="2" t="s">
        <v>3</v>
      </c>
      <c r="F4" s="3" t="s">
        <v>14</v>
      </c>
      <c r="G4" s="2" t="s">
        <v>4</v>
      </c>
      <c r="H4" s="2" t="s">
        <v>15</v>
      </c>
      <c r="I4" s="2" t="s">
        <v>5</v>
      </c>
      <c r="J4" s="2" t="s">
        <v>6</v>
      </c>
      <c r="K4" s="2" t="s">
        <v>8</v>
      </c>
    </row>
    <row r="5" spans="1:11" x14ac:dyDescent="0.25">
      <c r="A5" t="s">
        <v>9</v>
      </c>
      <c r="B5">
        <v>14</v>
      </c>
      <c r="C5" s="2">
        <v>5000</v>
      </c>
      <c r="D5" s="3" t="s">
        <v>16</v>
      </c>
      <c r="E5" s="2">
        <f>IF(BaselineTbl[[#This Row],[Is there C&amp;S Consultant?]]="Yes",INDEX(ConsultantFee[Fee Percentage],MATCH(BaselineTbl[[#Headers],[C&amp;S Consultancy Fees]],ConsultantFee[Type of Consultant Fee],0))*BaselineTbl[[#This Row],[Project Cost]],0)</f>
        <v>90</v>
      </c>
      <c r="F5" s="3" t="s">
        <v>16</v>
      </c>
      <c r="G5" s="2">
        <f>IF(BaselineTbl[[#This Row],[Is there M&amp;E Consultant?]]="Yes",INDEX(ConsultantFee[Fee Percentage],MATCH(BaselineTbl[[#Headers],[M&amp;E Consultancy Fees]],ConsultantFee[Type of Consultant Fee],0))*BaselineTbl[[#This Row],[Project Cost]],0)</f>
        <v>40</v>
      </c>
      <c r="H5" s="2" t="s">
        <v>16</v>
      </c>
      <c r="I5" s="2">
        <f>IF(BaselineTbl[[#This Row],[Is there QS Consultant?]]="Yes",INDEX(ConsultantFee[Fee Percentage],MATCH(BaselineTbl[[#Headers],[QS Consultancy Fees]],ConsultantFee[Type of Consultant Fee],0))*BaselineTbl[[#This Row],[Project Cost]],0)</f>
        <v>30</v>
      </c>
      <c r="J5" s="2">
        <v>300</v>
      </c>
      <c r="K5" s="2">
        <v>0</v>
      </c>
    </row>
    <row r="6" spans="1:11" x14ac:dyDescent="0.25">
      <c r="A6" t="s">
        <v>12</v>
      </c>
      <c r="B6">
        <v>35</v>
      </c>
      <c r="C6" s="2">
        <v>25000</v>
      </c>
      <c r="D6" s="3" t="s">
        <v>16</v>
      </c>
      <c r="E6" s="2">
        <f>IF(BaselineTbl[[#This Row],[Is there C&amp;S Consultant?]]="Yes",INDEX(ConsultantFee[Fee Percentage],MATCH(BaselineTbl[[#Headers],[C&amp;S Consultancy Fees]],ConsultantFee[Type of Consultant Fee],0))*BaselineTbl[[#This Row],[Project Cost]],0)</f>
        <v>449.99999999999994</v>
      </c>
      <c r="F6" s="3" t="s">
        <v>16</v>
      </c>
      <c r="G6" s="2">
        <f>IF(BaselineTbl[[#This Row],[Is there M&amp;E Consultant?]]="Yes",INDEX(ConsultantFee[Fee Percentage],MATCH(BaselineTbl[[#Headers],[M&amp;E Consultancy Fees]],ConsultantFee[Type of Consultant Fee],0))*BaselineTbl[[#This Row],[Project Cost]],0)</f>
        <v>200</v>
      </c>
      <c r="H6" s="2" t="s">
        <v>16</v>
      </c>
      <c r="I6" s="2">
        <f>IF(BaselineTbl[[#This Row],[Is there QS Consultant?]]="Yes",INDEX(ConsultantFee[Fee Percentage],MATCH(BaselineTbl[[#Headers],[QS Consultancy Fees]],ConsultantFee[Type of Consultant Fee],0))*BaselineTbl[[#This Row],[Project Cost]],0)</f>
        <v>150</v>
      </c>
    </row>
    <row r="7" spans="1:11" x14ac:dyDescent="0.25">
      <c r="A7" t="s">
        <v>34</v>
      </c>
      <c r="B7">
        <v>7</v>
      </c>
      <c r="C7" s="2">
        <v>111000</v>
      </c>
      <c r="D7" s="3" t="s">
        <v>16</v>
      </c>
      <c r="E7" s="2">
        <f>IF(BaselineTbl[[#This Row],[Is there C&amp;S Consultant?]]="Yes",INDEX(ConsultantFee[Fee Percentage],MATCH(BaselineTbl[[#Headers],[C&amp;S Consultancy Fees]],ConsultantFee[Type of Consultant Fee],0))*BaselineTbl[[#This Row],[Project Cost]],0)</f>
        <v>1997.9999999999998</v>
      </c>
      <c r="F7" s="3" t="s">
        <v>17</v>
      </c>
      <c r="G7" s="2">
        <f>IF(BaselineTbl[[#This Row],[Is there M&amp;E Consultant?]]="Yes",INDEX(ConsultantFee[Fee Percentage],MATCH(BaselineTbl[[#Headers],[M&amp;E Consultancy Fees]],ConsultantFee[Type of Consultant Fee],0))*BaselineTbl[[#This Row],[Project Cost]],0)</f>
        <v>0</v>
      </c>
      <c r="H7" s="2" t="s">
        <v>16</v>
      </c>
      <c r="I7" s="2">
        <f>IF(BaselineTbl[[#This Row],[Is there QS Consultant?]]="Yes",INDEX(ConsultantFee[Fee Percentage],MATCH(BaselineTbl[[#Headers],[QS Consultancy Fees]],ConsultantFee[Type of Consultant Fee],0))*BaselineTbl[[#This Row],[Project Cost]],0)</f>
        <v>666</v>
      </c>
      <c r="K7" s="2">
        <v>10000</v>
      </c>
    </row>
    <row r="8" spans="1:11" x14ac:dyDescent="0.25">
      <c r="A8" t="s">
        <v>35</v>
      </c>
      <c r="B8">
        <v>14</v>
      </c>
      <c r="C8" s="2">
        <v>2000</v>
      </c>
      <c r="D8" s="3" t="s">
        <v>16</v>
      </c>
      <c r="E8" s="2">
        <f>IF(BaselineTbl[[#This Row],[Is there C&amp;S Consultant?]]="Yes",INDEX(ConsultantFee[Fee Percentage],MATCH(BaselineTbl[[#Headers],[C&amp;S Consultancy Fees]],ConsultantFee[Type of Consultant Fee],0))*BaselineTbl[[#This Row],[Project Cost]],0)</f>
        <v>36</v>
      </c>
      <c r="F8" s="3" t="s">
        <v>16</v>
      </c>
      <c r="G8" s="2">
        <f>IF(BaselineTbl[[#This Row],[Is there M&amp;E Consultant?]]="Yes",INDEX(ConsultantFee[Fee Percentage],MATCH(BaselineTbl[[#Headers],[M&amp;E Consultancy Fees]],ConsultantFee[Type of Consultant Fee],0))*BaselineTbl[[#This Row],[Project Cost]],0)</f>
        <v>16</v>
      </c>
      <c r="H8" s="2" t="s">
        <v>16</v>
      </c>
      <c r="I8" s="2">
        <f>IF(BaselineTbl[[#This Row],[Is there QS Consultant?]]="Yes",INDEX(ConsultantFee[Fee Percentage],MATCH(BaselineTbl[[#Headers],[QS Consultancy Fees]],ConsultantFee[Type of Consultant Fee],0))*BaselineTbl[[#This Row],[Project Cost]],0)</f>
        <v>12</v>
      </c>
    </row>
    <row r="9" spans="1:11" x14ac:dyDescent="0.25">
      <c r="A9" t="s">
        <v>9</v>
      </c>
      <c r="B9">
        <v>2</v>
      </c>
      <c r="C9" s="2">
        <v>17000</v>
      </c>
      <c r="D9" s="3" t="s">
        <v>16</v>
      </c>
      <c r="E9" s="2">
        <f>IF(BaselineTbl[[#This Row],[Is there C&amp;S Consultant?]]="Yes",INDEX(ConsultantFee[Fee Percentage],MATCH(BaselineTbl[[#Headers],[C&amp;S Consultancy Fees]],ConsultantFee[Type of Consultant Fee],0))*BaselineTbl[[#This Row],[Project Cost]],0)</f>
        <v>306</v>
      </c>
      <c r="F9" s="3" t="s">
        <v>17</v>
      </c>
      <c r="G9" s="2">
        <f>IF(BaselineTbl[[#This Row],[Is there M&amp;E Consultant?]]="Yes",INDEX(ConsultantFee[Fee Percentage],MATCH(BaselineTbl[[#Headers],[M&amp;E Consultancy Fees]],ConsultantFee[Type of Consultant Fee],0))*BaselineTbl[[#This Row],[Project Cost]],0)</f>
        <v>0</v>
      </c>
      <c r="H9" s="2" t="s">
        <v>16</v>
      </c>
      <c r="I9" s="2">
        <f>IF(BaselineTbl[[#This Row],[Is there QS Consultant?]]="Yes",INDEX(ConsultantFee[Fee Percentage],MATCH(BaselineTbl[[#Headers],[QS Consultancy Fees]],ConsultantFee[Type of Consultant Fee],0))*BaselineTbl[[#This Row],[Project Cost]],0)</f>
        <v>102</v>
      </c>
    </row>
    <row r="10" spans="1:11" x14ac:dyDescent="0.25">
      <c r="A10" t="s">
        <v>9</v>
      </c>
      <c r="B10">
        <v>3</v>
      </c>
      <c r="C10" s="2">
        <v>35000</v>
      </c>
      <c r="D10" s="3" t="s">
        <v>16</v>
      </c>
      <c r="E10" s="2">
        <f>IF(BaselineTbl[[#This Row],[Is there C&amp;S Consultant?]]="Yes",INDEX(ConsultantFee[Fee Percentage],MATCH(BaselineTbl[[#Headers],[C&amp;S Consultancy Fees]],ConsultantFee[Type of Consultant Fee],0))*BaselineTbl[[#This Row],[Project Cost]],0)</f>
        <v>630</v>
      </c>
      <c r="F10" s="3" t="s">
        <v>17</v>
      </c>
      <c r="G10" s="2">
        <f>IF(BaselineTbl[[#This Row],[Is there M&amp;E Consultant?]]="Yes",INDEX(ConsultantFee[Fee Percentage],MATCH(BaselineTbl[[#Headers],[M&amp;E Consultancy Fees]],ConsultantFee[Type of Consultant Fee],0))*BaselineTbl[[#This Row],[Project Cost]],0)</f>
        <v>0</v>
      </c>
      <c r="H10" s="2" t="s">
        <v>16</v>
      </c>
      <c r="I10" s="2">
        <f>IF(BaselineTbl[[#This Row],[Is there QS Consultant?]]="Yes",INDEX(ConsultantFee[Fee Percentage],MATCH(BaselineTbl[[#Headers],[QS Consultancy Fees]],ConsultantFee[Type of Consultant Fee],0))*BaselineTbl[[#This Row],[Project Cost]],0)</f>
        <v>210</v>
      </c>
    </row>
    <row r="11" spans="1:11" x14ac:dyDescent="0.25">
      <c r="A11" s="31" t="s">
        <v>35</v>
      </c>
      <c r="B11" s="31">
        <v>2</v>
      </c>
      <c r="C11" s="32">
        <v>40000</v>
      </c>
      <c r="D11" s="33" t="s">
        <v>16</v>
      </c>
      <c r="E11" s="32">
        <f>IF(BaselineTbl[[#This Row],[Is there C&amp;S Consultant?]]="Yes",INDEX(ConsultantFee[Fee Percentage],MATCH(BaselineTbl[[#Headers],[C&amp;S Consultancy Fees]],ConsultantFee[Type of Consultant Fee],0))*BaselineTbl[[#This Row],[Project Cost]],0)</f>
        <v>720</v>
      </c>
      <c r="F11" s="33" t="s">
        <v>16</v>
      </c>
      <c r="G11" s="32">
        <f>IF(BaselineTbl[[#This Row],[Is there M&amp;E Consultant?]]="Yes",INDEX(ConsultantFee[Fee Percentage],MATCH(BaselineTbl[[#Headers],[M&amp;E Consultancy Fees]],ConsultantFee[Type of Consultant Fee],0))*BaselineTbl[[#This Row],[Project Cost]],0)</f>
        <v>320</v>
      </c>
      <c r="H11" s="32" t="s">
        <v>16</v>
      </c>
      <c r="I11" s="32">
        <f>IF(BaselineTbl[[#This Row],[Is there QS Consultant?]]="Yes",INDEX(ConsultantFee[Fee Percentage],MATCH(BaselineTbl[[#Headers],[QS Consultancy Fees]],ConsultantFee[Type of Consultant Fee],0))*BaselineTbl[[#This Row],[Project Cost]],0)</f>
        <v>240</v>
      </c>
      <c r="J11" s="32"/>
      <c r="K11" s="32"/>
    </row>
    <row r="12" spans="1:11" x14ac:dyDescent="0.25">
      <c r="A12" s="31" t="s">
        <v>35</v>
      </c>
      <c r="B12" s="31">
        <v>1</v>
      </c>
      <c r="C12" s="32">
        <v>5000</v>
      </c>
      <c r="D12" s="33" t="s">
        <v>16</v>
      </c>
      <c r="E12" s="32">
        <f>IF(BaselineTbl[[#This Row],[Is there C&amp;S Consultant?]]="Yes",INDEX(ConsultantFee[Fee Percentage],MATCH(BaselineTbl[[#Headers],[C&amp;S Consultancy Fees]],ConsultantFee[Type of Consultant Fee],0))*BaselineTbl[[#This Row],[Project Cost]],0)</f>
        <v>90</v>
      </c>
      <c r="F12" s="33" t="s">
        <v>17</v>
      </c>
      <c r="G12" s="32">
        <f>IF(BaselineTbl[[#This Row],[Is there M&amp;E Consultant?]]="Yes",INDEX(ConsultantFee[Fee Percentage],MATCH(BaselineTbl[[#Headers],[M&amp;E Consultancy Fees]],ConsultantFee[Type of Consultant Fee],0))*BaselineTbl[[#This Row],[Project Cost]],0)</f>
        <v>0</v>
      </c>
      <c r="H12" s="32" t="s">
        <v>16</v>
      </c>
      <c r="I12" s="32">
        <f>IF(BaselineTbl[[#This Row],[Is there QS Consultant?]]="Yes",INDEX(ConsultantFee[Fee Percentage],MATCH(BaselineTbl[[#Headers],[QS Consultancy Fees]],ConsultantFee[Type of Consultant Fee],0))*BaselineTbl[[#This Row],[Project Cost]],0)</f>
        <v>30</v>
      </c>
      <c r="J12" s="32"/>
      <c r="K12" s="32"/>
    </row>
    <row r="13" spans="1:11" x14ac:dyDescent="0.25">
      <c r="A13" s="41" t="s">
        <v>35</v>
      </c>
      <c r="B13" s="41">
        <v>3</v>
      </c>
      <c r="C13" s="42">
        <v>62200</v>
      </c>
      <c r="D13" s="43" t="s">
        <v>16</v>
      </c>
      <c r="E13" s="42">
        <f>IF(BaselineTbl[[#This Row],[Is there C&amp;S Consultant?]]="Yes",INDEX(ConsultantFee[Fee Percentage],MATCH(BaselineTbl[[#Headers],[C&amp;S Consultancy Fees]],ConsultantFee[Type of Consultant Fee],0))*BaselineTbl[[#This Row],[Project Cost]],0)</f>
        <v>1119.5999999999999</v>
      </c>
      <c r="F13" s="43" t="s">
        <v>16</v>
      </c>
      <c r="G13" s="42">
        <f>IF(BaselineTbl[[#This Row],[Is there M&amp;E Consultant?]]="Yes",INDEX(ConsultantFee[Fee Percentage],MATCH(BaselineTbl[[#Headers],[M&amp;E Consultancy Fees]],ConsultantFee[Type of Consultant Fee],0))*BaselineTbl[[#This Row],[Project Cost]],0)</f>
        <v>497.6</v>
      </c>
      <c r="H13" s="42" t="s">
        <v>16</v>
      </c>
      <c r="I13" s="42">
        <f>IF(BaselineTbl[[#This Row],[Is there QS Consultant?]]="Yes",INDEX(ConsultantFee[Fee Percentage],MATCH(BaselineTbl[[#Headers],[QS Consultancy Fees]],ConsultantFee[Type of Consultant Fee],0))*BaselineTbl[[#This Row],[Project Cost]],0)</f>
        <v>373.2</v>
      </c>
      <c r="J13" s="42">
        <v>300</v>
      </c>
      <c r="K13" s="42">
        <v>10000</v>
      </c>
    </row>
    <row r="14" spans="1:11" x14ac:dyDescent="0.25">
      <c r="A14" s="41" t="s">
        <v>35</v>
      </c>
      <c r="B14" s="41">
        <v>4</v>
      </c>
      <c r="C14" s="42">
        <v>30000</v>
      </c>
      <c r="D14" s="43" t="s">
        <v>16</v>
      </c>
      <c r="E14" s="42">
        <f>IF(BaselineTbl[[#This Row],[Is there C&amp;S Consultant?]]="Yes",INDEX(ConsultantFee[Fee Percentage],MATCH(BaselineTbl[[#Headers],[C&amp;S Consultancy Fees]],ConsultantFee[Type of Consultant Fee],0))*BaselineTbl[[#This Row],[Project Cost]],0)</f>
        <v>540</v>
      </c>
      <c r="F14" s="43" t="s">
        <v>17</v>
      </c>
      <c r="G14" s="42">
        <f>IF(BaselineTbl[[#This Row],[Is there M&amp;E Consultant?]]="Yes",INDEX(ConsultantFee[Fee Percentage],MATCH(BaselineTbl[[#Headers],[M&amp;E Consultancy Fees]],ConsultantFee[Type of Consultant Fee],0))*BaselineTbl[[#This Row],[Project Cost]],0)</f>
        <v>0</v>
      </c>
      <c r="H14" s="42" t="s">
        <v>16</v>
      </c>
      <c r="I14" s="42">
        <f>IF(BaselineTbl[[#This Row],[Is there QS Consultant?]]="Yes",INDEX(ConsultantFee[Fee Percentage],MATCH(BaselineTbl[[#Headers],[QS Consultancy Fees]],ConsultantFee[Type of Consultant Fee],0))*BaselineTbl[[#This Row],[Project Cost]],0)</f>
        <v>180</v>
      </c>
      <c r="J14" s="42"/>
      <c r="K14" s="4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E27D-EFE7-455A-9223-7BF8CF367504}">
  <sheetPr>
    <tabColor theme="4"/>
  </sheetPr>
  <dimension ref="A4:K14"/>
  <sheetViews>
    <sheetView workbookViewId="0">
      <selection activeCell="F22" sqref="F22"/>
    </sheetView>
  </sheetViews>
  <sheetFormatPr defaultRowHeight="15" x14ac:dyDescent="0.25"/>
  <cols>
    <col min="2" max="2" width="9.28515625" customWidth="1"/>
    <col min="3" max="3" width="15.42578125" style="2" bestFit="1" customWidth="1"/>
    <col min="4" max="4" width="26" style="3" bestFit="1" customWidth="1"/>
    <col min="5" max="5" width="24.5703125" style="2" bestFit="1" customWidth="1"/>
    <col min="6" max="6" width="26.7109375" style="3" bestFit="1" customWidth="1"/>
    <col min="7" max="7" width="25.28515625" style="2" bestFit="1" customWidth="1"/>
    <col min="8" max="8" width="24.5703125" style="2" bestFit="1" customWidth="1"/>
    <col min="9" max="9" width="23.140625" style="2" bestFit="1" customWidth="1"/>
    <col min="10" max="10" width="24.140625" style="2" bestFit="1" customWidth="1"/>
    <col min="11" max="11" width="23.85546875" style="2" customWidth="1"/>
  </cols>
  <sheetData>
    <row r="4" spans="1:11" x14ac:dyDescent="0.25">
      <c r="A4" t="s">
        <v>0</v>
      </c>
      <c r="B4" t="s">
        <v>1</v>
      </c>
      <c r="C4" s="2" t="s">
        <v>2</v>
      </c>
      <c r="D4" s="3" t="s">
        <v>13</v>
      </c>
      <c r="E4" s="2" t="s">
        <v>3</v>
      </c>
      <c r="F4" s="3" t="s">
        <v>14</v>
      </c>
      <c r="G4" s="2" t="s">
        <v>4</v>
      </c>
      <c r="H4" s="2" t="s">
        <v>15</v>
      </c>
      <c r="I4" s="2" t="s">
        <v>5</v>
      </c>
      <c r="J4" s="2" t="s">
        <v>6</v>
      </c>
      <c r="K4" s="2" t="s">
        <v>8</v>
      </c>
    </row>
    <row r="5" spans="1:11" x14ac:dyDescent="0.25">
      <c r="A5" t="s">
        <v>9</v>
      </c>
      <c r="B5">
        <v>14</v>
      </c>
      <c r="C5" s="2">
        <v>1176.8</v>
      </c>
      <c r="D5" s="3" t="s">
        <v>16</v>
      </c>
      <c r="E5" s="2">
        <f>IF(ActualTbl[[#This Row],[Is there C&amp;S Consultant?]]="Yes",INDEX(ConsultantFee[Fee Percentage],MATCH(ActualTbl[[#Headers],[C&amp;S Consultancy Fees]],ConsultantFee[Type of Consultant Fee],0))*ActualTbl[[#This Row],[Project Cost]],0)</f>
        <v>21.182399999999998</v>
      </c>
      <c r="F5" s="3" t="s">
        <v>16</v>
      </c>
      <c r="G5" s="2">
        <f>IF(ActualTbl[[#This Row],[Is there M&amp;E Consultant?]]="Yes",INDEX(ConsultantFee[Fee Percentage],MATCH(ActualTbl[[#Headers],[M&amp;E Consultancy Fees]],ConsultantFee[Type of Consultant Fee],0))*ActualTbl[[#This Row],[Project Cost]],0)</f>
        <v>9.4144000000000005</v>
      </c>
      <c r="H5" s="2" t="s">
        <v>16</v>
      </c>
      <c r="I5" s="2">
        <f>IF(ActualTbl[[#This Row],[Is there QS Consultant?]]="Yes",INDEX(ConsultantFee[Fee Percentage],MATCH(ActualTbl[[#Headers],[QS Consultancy Fees]],ConsultantFee[Type of Consultant Fee],0))*ActualTbl[[#This Row],[Project Cost]],0)</f>
        <v>7.0607999999999995</v>
      </c>
      <c r="J5" s="2">
        <v>300</v>
      </c>
      <c r="K5" s="2">
        <v>0</v>
      </c>
    </row>
    <row r="6" spans="1:11" x14ac:dyDescent="0.25">
      <c r="A6" t="s">
        <v>12</v>
      </c>
      <c r="B6">
        <v>35</v>
      </c>
      <c r="C6" s="2">
        <v>17015.150000000001</v>
      </c>
      <c r="D6" s="3" t="s">
        <v>16</v>
      </c>
      <c r="E6" s="2">
        <f>IF(ActualTbl[[#This Row],[Is there C&amp;S Consultant?]]="Yes",INDEX(ConsultantFee[Fee Percentage],MATCH(ActualTbl[[#Headers],[C&amp;S Consultancy Fees]],ConsultantFee[Type of Consultant Fee],0))*ActualTbl[[#This Row],[Project Cost]],0)</f>
        <v>306.27269999999999</v>
      </c>
      <c r="F6" s="3" t="s">
        <v>16</v>
      </c>
      <c r="G6" s="2">
        <f>IF(ActualTbl[[#This Row],[Is there M&amp;E Consultant?]]="Yes",INDEX(ConsultantFee[Fee Percentage],MATCH(ActualTbl[[#Headers],[M&amp;E Consultancy Fees]],ConsultantFee[Type of Consultant Fee],0))*ActualTbl[[#This Row],[Project Cost]],0)</f>
        <v>136.12120000000002</v>
      </c>
      <c r="H6" s="2" t="s">
        <v>16</v>
      </c>
      <c r="I6" s="2">
        <f>IF(ActualTbl[[#This Row],[Is there QS Consultant?]]="Yes",INDEX(ConsultantFee[Fee Percentage],MATCH(ActualTbl[[#Headers],[QS Consultancy Fees]],ConsultantFee[Type of Consultant Fee],0))*ActualTbl[[#This Row],[Project Cost]],0)</f>
        <v>102.0909</v>
      </c>
    </row>
    <row r="7" spans="1:11" x14ac:dyDescent="0.25">
      <c r="A7" t="s">
        <v>34</v>
      </c>
      <c r="B7">
        <v>7</v>
      </c>
      <c r="C7" s="2">
        <v>85575.43</v>
      </c>
      <c r="D7" s="3" t="s">
        <v>16</v>
      </c>
      <c r="E7" s="2">
        <f>IF(ActualTbl[[#This Row],[Is there C&amp;S Consultant?]]="Yes",INDEX(ConsultantFee[Fee Percentage],MATCH(ActualTbl[[#Headers],[C&amp;S Consultancy Fees]],ConsultantFee[Type of Consultant Fee],0))*ActualTbl[[#This Row],[Project Cost]],0)</f>
        <v>1540.3577399999997</v>
      </c>
      <c r="F7" s="3" t="s">
        <v>17</v>
      </c>
      <c r="G7" s="2">
        <f>IF(ActualTbl[[#This Row],[Is there M&amp;E Consultant?]]="Yes",INDEX(ConsultantFee[Fee Percentage],MATCH(ActualTbl[[#Headers],[M&amp;E Consultancy Fees]],ConsultantFee[Type of Consultant Fee],0))*ActualTbl[[#This Row],[Project Cost]],0)</f>
        <v>0</v>
      </c>
      <c r="H7" s="2" t="s">
        <v>16</v>
      </c>
      <c r="I7" s="2">
        <f>IF(ActualTbl[[#This Row],[Is there QS Consultant?]]="Yes",INDEX(ConsultantFee[Fee Percentage],MATCH(ActualTbl[[#Headers],[QS Consultancy Fees]],ConsultantFee[Type of Consultant Fee],0))*ActualTbl[[#This Row],[Project Cost]],0)</f>
        <v>513.45258000000001</v>
      </c>
      <c r="K7" s="2">
        <v>8000</v>
      </c>
    </row>
    <row r="8" spans="1:11" x14ac:dyDescent="0.25">
      <c r="A8" t="s">
        <v>35</v>
      </c>
      <c r="B8">
        <v>14</v>
      </c>
      <c r="C8" s="2">
        <v>5000</v>
      </c>
      <c r="D8" s="3" t="s">
        <v>16</v>
      </c>
      <c r="E8" s="2">
        <f>IF(ActualTbl[[#This Row],[Is there C&amp;S Consultant?]]="Yes",INDEX(ConsultantFee[Fee Percentage],MATCH(ActualTbl[[#Headers],[C&amp;S Consultancy Fees]],ConsultantFee[Type of Consultant Fee],0))*ActualTbl[[#This Row],[Project Cost]],0)</f>
        <v>90</v>
      </c>
      <c r="F8" s="3" t="s">
        <v>16</v>
      </c>
      <c r="G8" s="2">
        <f>IF(ActualTbl[[#This Row],[Is there M&amp;E Consultant?]]="Yes",INDEX(ConsultantFee[Fee Percentage],MATCH(ActualTbl[[#Headers],[M&amp;E Consultancy Fees]],ConsultantFee[Type of Consultant Fee],0))*ActualTbl[[#This Row],[Project Cost]],0)</f>
        <v>40</v>
      </c>
      <c r="H8" s="2" t="s">
        <v>16</v>
      </c>
      <c r="I8" s="2">
        <f>IF(ActualTbl[[#This Row],[Is there QS Consultant?]]="Yes",INDEX(ConsultantFee[Fee Percentage],MATCH(ActualTbl[[#Headers],[QS Consultancy Fees]],ConsultantFee[Type of Consultant Fee],0))*ActualTbl[[#This Row],[Project Cost]],0)</f>
        <v>30</v>
      </c>
      <c r="J8" s="2">
        <v>0</v>
      </c>
      <c r="K8" s="2">
        <v>0</v>
      </c>
    </row>
    <row r="9" spans="1:11" x14ac:dyDescent="0.25">
      <c r="A9" t="s">
        <v>9</v>
      </c>
      <c r="B9">
        <v>2</v>
      </c>
      <c r="C9" s="2">
        <v>13235.31</v>
      </c>
      <c r="D9" s="3" t="s">
        <v>16</v>
      </c>
      <c r="E9" s="2">
        <f>IF(ActualTbl[[#This Row],[Is there C&amp;S Consultant?]]="Yes",INDEX(ConsultantFee[Fee Percentage],MATCH(ActualTbl[[#Headers],[C&amp;S Consultancy Fees]],ConsultantFee[Type of Consultant Fee],0))*ActualTbl[[#This Row],[Project Cost]],0)</f>
        <v>238.23557999999997</v>
      </c>
      <c r="F9" s="3" t="s">
        <v>17</v>
      </c>
      <c r="G9" s="2">
        <f>IF(ActualTbl[[#This Row],[Is there M&amp;E Consultant?]]="Yes",INDEX(ConsultantFee[Fee Percentage],MATCH(ActualTbl[[#Headers],[M&amp;E Consultancy Fees]],ConsultantFee[Type of Consultant Fee],0))*ActualTbl[[#This Row],[Project Cost]],0)</f>
        <v>0</v>
      </c>
      <c r="H9" s="2" t="s">
        <v>16</v>
      </c>
      <c r="I9" s="2">
        <f>IF(ActualTbl[[#This Row],[Is there QS Consultant?]]="Yes",INDEX(ConsultantFee[Fee Percentage],MATCH(ActualTbl[[#Headers],[QS Consultancy Fees]],ConsultantFee[Type of Consultant Fee],0))*ActualTbl[[#This Row],[Project Cost]],0)</f>
        <v>79.411860000000004</v>
      </c>
    </row>
    <row r="10" spans="1:11" x14ac:dyDescent="0.25">
      <c r="A10" t="s">
        <v>9</v>
      </c>
      <c r="B10">
        <v>3</v>
      </c>
      <c r="C10" s="2">
        <v>25200.58</v>
      </c>
      <c r="D10" s="3" t="s">
        <v>16</v>
      </c>
      <c r="E10" s="2">
        <f>IF(ActualTbl[[#This Row],[Is there C&amp;S Consultant?]]="Yes",INDEX(ConsultantFee[Fee Percentage],MATCH(ActualTbl[[#Headers],[C&amp;S Consultancy Fees]],ConsultantFee[Type of Consultant Fee],0))*ActualTbl[[#This Row],[Project Cost]],0)</f>
        <v>453.61043999999998</v>
      </c>
      <c r="F10" s="3" t="s">
        <v>17</v>
      </c>
      <c r="G10" s="2">
        <f>IF(ActualTbl[[#This Row],[Is there M&amp;E Consultant?]]="Yes",INDEX(ConsultantFee[Fee Percentage],MATCH(ActualTbl[[#Headers],[M&amp;E Consultancy Fees]],ConsultantFee[Type of Consultant Fee],0))*ActualTbl[[#This Row],[Project Cost]],0)</f>
        <v>0</v>
      </c>
      <c r="H10" s="2" t="s">
        <v>16</v>
      </c>
      <c r="I10" s="2">
        <f>IF(ActualTbl[[#This Row],[Is there QS Consultant?]]="Yes",INDEX(ConsultantFee[Fee Percentage],MATCH(ActualTbl[[#Headers],[QS Consultancy Fees]],ConsultantFee[Type of Consultant Fee],0))*ActualTbl[[#This Row],[Project Cost]],0)</f>
        <v>151.20348000000001</v>
      </c>
    </row>
    <row r="11" spans="1:11" x14ac:dyDescent="0.25">
      <c r="A11" s="31" t="s">
        <v>35</v>
      </c>
      <c r="B11" s="31">
        <v>2</v>
      </c>
      <c r="C11" s="32">
        <v>35000</v>
      </c>
      <c r="D11" s="33" t="s">
        <v>16</v>
      </c>
      <c r="E11" s="32">
        <f>IF(ActualTbl[[#This Row],[Is there C&amp;S Consultant?]]="Yes",INDEX(ConsultantFee[Fee Percentage],MATCH(ActualTbl[[#Headers],[C&amp;S Consultancy Fees]],ConsultantFee[Type of Consultant Fee],0))*ActualTbl[[#This Row],[Project Cost]],0)</f>
        <v>630</v>
      </c>
      <c r="F11" s="33" t="s">
        <v>16</v>
      </c>
      <c r="G11" s="32">
        <f>IF(ActualTbl[[#This Row],[Is there M&amp;E Consultant?]]="Yes",INDEX(ConsultantFee[Fee Percentage],MATCH(ActualTbl[[#Headers],[M&amp;E Consultancy Fees]],ConsultantFee[Type of Consultant Fee],0))*ActualTbl[[#This Row],[Project Cost]],0)</f>
        <v>280</v>
      </c>
      <c r="H11" s="32" t="s">
        <v>16</v>
      </c>
      <c r="I11" s="32">
        <f>IF(ActualTbl[[#This Row],[Is there QS Consultant?]]="Yes",INDEX(ConsultantFee[Fee Percentage],MATCH(ActualTbl[[#Headers],[QS Consultancy Fees]],ConsultantFee[Type of Consultant Fee],0))*ActualTbl[[#This Row],[Project Cost]],0)</f>
        <v>210</v>
      </c>
      <c r="J11" s="32"/>
      <c r="K11" s="32"/>
    </row>
    <row r="12" spans="1:11" x14ac:dyDescent="0.25">
      <c r="A12" s="31" t="s">
        <v>35</v>
      </c>
      <c r="B12" s="31">
        <v>1</v>
      </c>
      <c r="C12" s="32">
        <v>6000</v>
      </c>
      <c r="D12" s="33" t="s">
        <v>16</v>
      </c>
      <c r="E12" s="32">
        <f>IF(ActualTbl[[#This Row],[Is there C&amp;S Consultant?]]="Yes",INDEX(ConsultantFee[Fee Percentage],MATCH(ActualTbl[[#Headers],[C&amp;S Consultancy Fees]],ConsultantFee[Type of Consultant Fee],0))*ActualTbl[[#This Row],[Project Cost]],0)</f>
        <v>107.99999999999999</v>
      </c>
      <c r="F12" s="33" t="s">
        <v>17</v>
      </c>
      <c r="G12" s="32">
        <f>IF(ActualTbl[[#This Row],[Is there M&amp;E Consultant?]]="Yes",INDEX(ConsultantFee[Fee Percentage],MATCH(ActualTbl[[#Headers],[M&amp;E Consultancy Fees]],ConsultantFee[Type of Consultant Fee],0))*ActualTbl[[#This Row],[Project Cost]],0)</f>
        <v>0</v>
      </c>
      <c r="H12" s="32" t="s">
        <v>16</v>
      </c>
      <c r="I12" s="32">
        <f>IF(ActualTbl[[#This Row],[Is there QS Consultant?]]="Yes",INDEX(ConsultantFee[Fee Percentage],MATCH(ActualTbl[[#Headers],[QS Consultancy Fees]],ConsultantFee[Type of Consultant Fee],0))*ActualTbl[[#This Row],[Project Cost]],0)</f>
        <v>36</v>
      </c>
      <c r="J12" s="32"/>
      <c r="K12" s="32"/>
    </row>
    <row r="13" spans="1:11" x14ac:dyDescent="0.25">
      <c r="A13" s="41" t="s">
        <v>35</v>
      </c>
      <c r="B13" s="41">
        <v>3</v>
      </c>
      <c r="C13" s="42">
        <v>58000</v>
      </c>
      <c r="D13" s="43" t="s">
        <v>16</v>
      </c>
      <c r="E13" s="42">
        <f>IF(ActualTbl[[#This Row],[Is there C&amp;S Consultant?]]="Yes",INDEX(ConsultantFee[Fee Percentage],MATCH(ActualTbl[[#Headers],[C&amp;S Consultancy Fees]],ConsultantFee[Type of Consultant Fee],0))*ActualTbl[[#This Row],[Project Cost]],0)</f>
        <v>1044</v>
      </c>
      <c r="F13" s="43" t="s">
        <v>16</v>
      </c>
      <c r="G13" s="42">
        <f>IF(ActualTbl[[#This Row],[Is there M&amp;E Consultant?]]="Yes",INDEX(ConsultantFee[Fee Percentage],MATCH(ActualTbl[[#Headers],[M&amp;E Consultancy Fees]],ConsultantFee[Type of Consultant Fee],0))*ActualTbl[[#This Row],[Project Cost]],0)</f>
        <v>464</v>
      </c>
      <c r="H13" s="42" t="s">
        <v>57</v>
      </c>
      <c r="I13" s="42">
        <f>IF(ActualTbl[[#This Row],[Is there QS Consultant?]]="Yes",INDEX(ConsultantFee[Fee Percentage],MATCH(ActualTbl[[#Headers],[QS Consultancy Fees]],ConsultantFee[Type of Consultant Fee],0))*ActualTbl[[#This Row],[Project Cost]],0)</f>
        <v>348</v>
      </c>
      <c r="J13" s="42">
        <v>300</v>
      </c>
      <c r="K13" s="42">
        <v>10000</v>
      </c>
    </row>
    <row r="14" spans="1:11" x14ac:dyDescent="0.25">
      <c r="A14" s="41" t="s">
        <v>35</v>
      </c>
      <c r="B14" s="41">
        <v>4</v>
      </c>
      <c r="C14" s="42">
        <v>33000</v>
      </c>
      <c r="D14" s="43" t="s">
        <v>16</v>
      </c>
      <c r="E14" s="42">
        <f>IF(ActualTbl[[#This Row],[Is there C&amp;S Consultant?]]="Yes",INDEX(ConsultantFee[Fee Percentage],MATCH(ActualTbl[[#Headers],[C&amp;S Consultancy Fees]],ConsultantFee[Type of Consultant Fee],0))*ActualTbl[[#This Row],[Project Cost]],0)</f>
        <v>594</v>
      </c>
      <c r="F14" s="43" t="s">
        <v>17</v>
      </c>
      <c r="G14" s="42">
        <f>IF(ActualTbl[[#This Row],[Is there M&amp;E Consultant?]]="Yes",INDEX(ConsultantFee[Fee Percentage],MATCH(ActualTbl[[#Headers],[M&amp;E Consultancy Fees]],ConsultantFee[Type of Consultant Fee],0))*ActualTbl[[#This Row],[Project Cost]],0)</f>
        <v>0</v>
      </c>
      <c r="H14" s="42" t="s">
        <v>16</v>
      </c>
      <c r="I14" s="42">
        <f>IF(ActualTbl[[#This Row],[Is there QS Consultant?]]="Yes",INDEX(ConsultantFee[Fee Percentage],MATCH(ActualTbl[[#Headers],[QS Consultancy Fees]],ConsultantFee[Type of Consultant Fee],0))*ActualTbl[[#This Row],[Project Cost]],0)</f>
        <v>198</v>
      </c>
      <c r="J14" s="42"/>
      <c r="K14" s="4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0B7B-1BDE-4445-9B11-42F857766A04}">
  <sheetPr>
    <tabColor theme="1"/>
  </sheetPr>
  <dimension ref="A4:E93"/>
  <sheetViews>
    <sheetView tabSelected="1" workbookViewId="0">
      <selection activeCell="D15" sqref="D15"/>
    </sheetView>
  </sheetViews>
  <sheetFormatPr defaultRowHeight="15" x14ac:dyDescent="0.25"/>
  <cols>
    <col min="1" max="1" width="29.7109375" bestFit="1" customWidth="1"/>
    <col min="2" max="3" width="11.140625" bestFit="1" customWidth="1"/>
    <col min="4" max="4" width="11.5703125" bestFit="1" customWidth="1"/>
    <col min="5" max="5" width="12.140625" bestFit="1" customWidth="1"/>
    <col min="6" max="6" width="11.140625" bestFit="1" customWidth="1"/>
    <col min="7" max="7" width="11.5703125" bestFit="1" customWidth="1"/>
    <col min="8" max="8" width="12.140625" bestFit="1" customWidth="1"/>
  </cols>
  <sheetData>
    <row r="4" spans="1:5" x14ac:dyDescent="0.25">
      <c r="A4" s="4" t="s">
        <v>18</v>
      </c>
      <c r="B4" t="s">
        <v>24</v>
      </c>
      <c r="C4" t="s">
        <v>25</v>
      </c>
      <c r="D4" t="s">
        <v>23</v>
      </c>
      <c r="E4" t="s">
        <v>26</v>
      </c>
    </row>
    <row r="5" spans="1:5" x14ac:dyDescent="0.25">
      <c r="A5" s="5" t="s">
        <v>34</v>
      </c>
      <c r="B5" s="25"/>
      <c r="C5" s="25"/>
      <c r="D5" s="25"/>
      <c r="E5" s="25"/>
    </row>
    <row r="6" spans="1:5" x14ac:dyDescent="0.25">
      <c r="A6" s="7">
        <v>7</v>
      </c>
      <c r="B6" s="25"/>
      <c r="C6" s="25"/>
      <c r="D6" s="25"/>
      <c r="E6" s="25"/>
    </row>
    <row r="7" spans="1:5" x14ac:dyDescent="0.25">
      <c r="A7" s="22" t="s">
        <v>20</v>
      </c>
      <c r="B7" s="25"/>
      <c r="C7" s="25"/>
      <c r="D7" s="25"/>
      <c r="E7" s="25"/>
    </row>
    <row r="8" spans="1:5" x14ac:dyDescent="0.25">
      <c r="A8" s="23" t="s">
        <v>3</v>
      </c>
      <c r="B8" s="6">
        <v>1998</v>
      </c>
      <c r="C8" s="6">
        <v>1540.3577</v>
      </c>
      <c r="D8" s="6">
        <v>-457.64229999999998</v>
      </c>
      <c r="E8" s="8">
        <v>-0.2290502002002002</v>
      </c>
    </row>
    <row r="9" spans="1:5" x14ac:dyDescent="0.25">
      <c r="A9" s="23" t="s">
        <v>4</v>
      </c>
      <c r="B9" s="6">
        <v>0</v>
      </c>
      <c r="C9" s="6">
        <v>0</v>
      </c>
      <c r="D9" s="6">
        <v>0</v>
      </c>
      <c r="E9" s="8"/>
    </row>
    <row r="10" spans="1:5" x14ac:dyDescent="0.25">
      <c r="A10" s="23" t="s">
        <v>5</v>
      </c>
      <c r="B10" s="6">
        <v>666</v>
      </c>
      <c r="C10" s="6">
        <v>513.45259999999996</v>
      </c>
      <c r="D10" s="6">
        <v>-152.54740000000004</v>
      </c>
      <c r="E10" s="8">
        <v>-0.22905015015015021</v>
      </c>
    </row>
    <row r="11" spans="1:5" x14ac:dyDescent="0.25">
      <c r="A11" s="22" t="s">
        <v>21</v>
      </c>
      <c r="B11" s="25"/>
      <c r="C11" s="25"/>
      <c r="D11" s="25"/>
      <c r="E11" s="25"/>
    </row>
    <row r="12" spans="1:5" x14ac:dyDescent="0.25">
      <c r="A12" s="23" t="s">
        <v>2</v>
      </c>
      <c r="B12" s="6">
        <v>111000</v>
      </c>
      <c r="C12" s="6">
        <v>85575.43</v>
      </c>
      <c r="D12" s="6">
        <v>-25424.570000000007</v>
      </c>
      <c r="E12" s="8">
        <v>-0.22905018018018025</v>
      </c>
    </row>
    <row r="13" spans="1:5" x14ac:dyDescent="0.25">
      <c r="A13" s="22" t="s">
        <v>22</v>
      </c>
      <c r="B13" s="25"/>
      <c r="C13" s="25"/>
      <c r="D13" s="25"/>
      <c r="E13" s="25"/>
    </row>
    <row r="14" spans="1:5" x14ac:dyDescent="0.25">
      <c r="A14" s="23" t="s">
        <v>8</v>
      </c>
      <c r="B14" s="6">
        <v>10000</v>
      </c>
      <c r="C14" s="6">
        <v>8000</v>
      </c>
      <c r="D14" s="6">
        <v>-2000</v>
      </c>
      <c r="E14" s="8">
        <v>-0.2</v>
      </c>
    </row>
    <row r="15" spans="1:5" x14ac:dyDescent="0.25">
      <c r="A15" s="5" t="s">
        <v>35</v>
      </c>
      <c r="B15" s="25"/>
      <c r="C15" s="25"/>
      <c r="D15" s="25"/>
      <c r="E15" s="25"/>
    </row>
    <row r="16" spans="1:5" x14ac:dyDescent="0.25">
      <c r="A16" s="7">
        <v>1</v>
      </c>
      <c r="B16" s="25"/>
      <c r="C16" s="25"/>
      <c r="D16" s="25"/>
      <c r="E16" s="25"/>
    </row>
    <row r="17" spans="1:5" x14ac:dyDescent="0.25">
      <c r="A17" s="22" t="s">
        <v>20</v>
      </c>
      <c r="B17" s="25"/>
      <c r="C17" s="25"/>
      <c r="D17" s="25"/>
      <c r="E17" s="25"/>
    </row>
    <row r="18" spans="1:5" x14ac:dyDescent="0.25">
      <c r="A18" s="23" t="s">
        <v>3</v>
      </c>
      <c r="B18" s="6">
        <v>375</v>
      </c>
      <c r="C18" s="6">
        <v>375</v>
      </c>
      <c r="D18" s="6">
        <v>0</v>
      </c>
      <c r="E18" s="8">
        <v>0</v>
      </c>
    </row>
    <row r="19" spans="1:5" x14ac:dyDescent="0.25">
      <c r="A19" s="23" t="s">
        <v>4</v>
      </c>
      <c r="B19" s="6">
        <v>0</v>
      </c>
      <c r="C19" s="6">
        <v>0</v>
      </c>
      <c r="D19" s="6">
        <v>0</v>
      </c>
      <c r="E19" s="8"/>
    </row>
    <row r="20" spans="1:5" x14ac:dyDescent="0.25">
      <c r="A20" s="23" t="s">
        <v>5</v>
      </c>
      <c r="B20" s="6">
        <v>125</v>
      </c>
      <c r="C20" s="6">
        <v>125</v>
      </c>
      <c r="D20" s="6">
        <v>0</v>
      </c>
      <c r="E20" s="8">
        <v>0</v>
      </c>
    </row>
    <row r="21" spans="1:5" x14ac:dyDescent="0.25">
      <c r="A21" s="22" t="s">
        <v>21</v>
      </c>
      <c r="B21" s="25"/>
      <c r="C21" s="25"/>
      <c r="D21" s="25"/>
      <c r="E21" s="25"/>
    </row>
    <row r="22" spans="1:5" x14ac:dyDescent="0.25">
      <c r="A22" s="23" t="s">
        <v>2</v>
      </c>
      <c r="B22" s="6">
        <v>5000</v>
      </c>
      <c r="C22" s="6">
        <v>6000</v>
      </c>
      <c r="D22" s="6">
        <v>1000</v>
      </c>
      <c r="E22" s="8">
        <v>0.2</v>
      </c>
    </row>
    <row r="23" spans="1:5" x14ac:dyDescent="0.25">
      <c r="A23" s="7">
        <v>2</v>
      </c>
      <c r="B23" s="25"/>
      <c r="C23" s="25"/>
      <c r="D23" s="25"/>
      <c r="E23" s="25"/>
    </row>
    <row r="24" spans="1:5" x14ac:dyDescent="0.25">
      <c r="A24" s="22" t="s">
        <v>20</v>
      </c>
      <c r="B24" s="25"/>
      <c r="C24" s="25"/>
      <c r="D24" s="25"/>
      <c r="E24" s="25"/>
    </row>
    <row r="25" spans="1:5" x14ac:dyDescent="0.25">
      <c r="A25" s="23" t="s">
        <v>3</v>
      </c>
      <c r="B25" s="6">
        <v>720</v>
      </c>
      <c r="C25" s="6">
        <v>630</v>
      </c>
      <c r="D25" s="6">
        <v>-90</v>
      </c>
      <c r="E25" s="8">
        <v>-0.125</v>
      </c>
    </row>
    <row r="26" spans="1:5" x14ac:dyDescent="0.25">
      <c r="A26" s="23" t="s">
        <v>4</v>
      </c>
      <c r="B26" s="6">
        <v>320</v>
      </c>
      <c r="C26" s="6">
        <v>280</v>
      </c>
      <c r="D26" s="6">
        <v>-40</v>
      </c>
      <c r="E26" s="8">
        <v>-0.125</v>
      </c>
    </row>
    <row r="27" spans="1:5" x14ac:dyDescent="0.25">
      <c r="A27" s="23" t="s">
        <v>5</v>
      </c>
      <c r="B27" s="6">
        <v>240</v>
      </c>
      <c r="C27" s="6">
        <v>210</v>
      </c>
      <c r="D27" s="6">
        <v>-30</v>
      </c>
      <c r="E27" s="8">
        <v>-0.125</v>
      </c>
    </row>
    <row r="28" spans="1:5" x14ac:dyDescent="0.25">
      <c r="A28" s="22" t="s">
        <v>21</v>
      </c>
      <c r="B28" s="25"/>
      <c r="C28" s="25"/>
      <c r="D28" s="25"/>
      <c r="E28" s="25"/>
    </row>
    <row r="29" spans="1:5" x14ac:dyDescent="0.25">
      <c r="A29" s="23" t="s">
        <v>2</v>
      </c>
      <c r="B29" s="6">
        <v>40000</v>
      </c>
      <c r="C29" s="6">
        <v>35000</v>
      </c>
      <c r="D29" s="6">
        <v>-5000</v>
      </c>
      <c r="E29" s="8">
        <v>-0.125</v>
      </c>
    </row>
    <row r="30" spans="1:5" x14ac:dyDescent="0.25">
      <c r="A30" s="7">
        <v>3</v>
      </c>
      <c r="B30" s="25"/>
      <c r="C30" s="25"/>
      <c r="D30" s="25"/>
      <c r="E30" s="25"/>
    </row>
    <row r="31" spans="1:5" x14ac:dyDescent="0.25">
      <c r="A31" s="22" t="s">
        <v>6</v>
      </c>
      <c r="B31" s="25"/>
      <c r="C31" s="25"/>
      <c r="D31" s="25"/>
      <c r="E31" s="25"/>
    </row>
    <row r="32" spans="1:5" x14ac:dyDescent="0.25">
      <c r="A32" s="23" t="s">
        <v>6</v>
      </c>
      <c r="B32" s="6">
        <v>300</v>
      </c>
      <c r="C32" s="6">
        <v>300</v>
      </c>
      <c r="D32" s="6">
        <v>0</v>
      </c>
      <c r="E32" s="8">
        <v>0</v>
      </c>
    </row>
    <row r="33" spans="1:5" x14ac:dyDescent="0.25">
      <c r="A33" s="22" t="s">
        <v>20</v>
      </c>
      <c r="B33" s="25"/>
      <c r="C33" s="25"/>
      <c r="D33" s="25"/>
      <c r="E33" s="25"/>
    </row>
    <row r="34" spans="1:5" x14ac:dyDescent="0.25">
      <c r="A34" s="23" t="s">
        <v>3</v>
      </c>
      <c r="B34" s="6">
        <v>1119.5999999999999</v>
      </c>
      <c r="C34" s="6">
        <v>1044</v>
      </c>
      <c r="D34" s="6">
        <v>-75.599999999999909</v>
      </c>
      <c r="E34" s="8">
        <v>-6.7524115755626932E-2</v>
      </c>
    </row>
    <row r="35" spans="1:5" x14ac:dyDescent="0.25">
      <c r="A35" s="23" t="s">
        <v>4</v>
      </c>
      <c r="B35" s="6">
        <v>497.6</v>
      </c>
      <c r="C35" s="6">
        <v>464</v>
      </c>
      <c r="D35" s="6">
        <v>-33.600000000000023</v>
      </c>
      <c r="E35" s="8">
        <v>-6.7524115755627057E-2</v>
      </c>
    </row>
    <row r="36" spans="1:5" x14ac:dyDescent="0.25">
      <c r="A36" s="23" t="s">
        <v>5</v>
      </c>
      <c r="B36" s="6">
        <v>373.2</v>
      </c>
      <c r="C36" s="6">
        <v>348</v>
      </c>
      <c r="D36" s="6">
        <v>-25.199999999999989</v>
      </c>
      <c r="E36" s="8">
        <v>-6.7524115755626987E-2</v>
      </c>
    </row>
    <row r="37" spans="1:5" x14ac:dyDescent="0.25">
      <c r="A37" s="22" t="s">
        <v>21</v>
      </c>
      <c r="B37" s="25"/>
      <c r="C37" s="25"/>
      <c r="D37" s="25"/>
      <c r="E37" s="25"/>
    </row>
    <row r="38" spans="1:5" x14ac:dyDescent="0.25">
      <c r="A38" s="23" t="s">
        <v>2</v>
      </c>
      <c r="B38" s="6">
        <v>62200</v>
      </c>
      <c r="C38" s="6">
        <v>58000</v>
      </c>
      <c r="D38" s="6">
        <v>-4200</v>
      </c>
      <c r="E38" s="8">
        <v>-6.7524115755627015E-2</v>
      </c>
    </row>
    <row r="39" spans="1:5" x14ac:dyDescent="0.25">
      <c r="A39" s="22" t="s">
        <v>22</v>
      </c>
      <c r="B39" s="25"/>
      <c r="C39" s="25"/>
      <c r="D39" s="25"/>
      <c r="E39" s="25"/>
    </row>
    <row r="40" spans="1:5" x14ac:dyDescent="0.25">
      <c r="A40" s="23" t="s">
        <v>8</v>
      </c>
      <c r="B40" s="6">
        <v>10000</v>
      </c>
      <c r="C40" s="6">
        <v>10000</v>
      </c>
      <c r="D40" s="6">
        <v>0</v>
      </c>
      <c r="E40" s="8">
        <v>0</v>
      </c>
    </row>
    <row r="41" spans="1:5" x14ac:dyDescent="0.25">
      <c r="A41" s="7">
        <v>4</v>
      </c>
      <c r="B41" s="25"/>
      <c r="C41" s="25"/>
      <c r="D41" s="25"/>
      <c r="E41" s="25"/>
    </row>
    <row r="42" spans="1:5" x14ac:dyDescent="0.25">
      <c r="A42" s="22" t="s">
        <v>20</v>
      </c>
      <c r="B42" s="25"/>
      <c r="C42" s="25"/>
      <c r="D42" s="25"/>
      <c r="E42" s="25"/>
    </row>
    <row r="43" spans="1:5" x14ac:dyDescent="0.25">
      <c r="A43" s="23" t="s">
        <v>3</v>
      </c>
      <c r="B43" s="6">
        <v>540</v>
      </c>
      <c r="C43" s="6">
        <v>594</v>
      </c>
      <c r="D43" s="6">
        <v>54</v>
      </c>
      <c r="E43" s="8">
        <v>0.1</v>
      </c>
    </row>
    <row r="44" spans="1:5" x14ac:dyDescent="0.25">
      <c r="A44" s="23" t="s">
        <v>4</v>
      </c>
      <c r="B44" s="6">
        <v>0</v>
      </c>
      <c r="C44" s="6">
        <v>0</v>
      </c>
      <c r="D44" s="6">
        <v>0</v>
      </c>
      <c r="E44" s="8"/>
    </row>
    <row r="45" spans="1:5" x14ac:dyDescent="0.25">
      <c r="A45" s="23" t="s">
        <v>5</v>
      </c>
      <c r="B45" s="6">
        <v>180</v>
      </c>
      <c r="C45" s="6">
        <v>198</v>
      </c>
      <c r="D45" s="6">
        <v>18</v>
      </c>
      <c r="E45" s="8">
        <v>0.1</v>
      </c>
    </row>
    <row r="46" spans="1:5" x14ac:dyDescent="0.25">
      <c r="A46" s="22" t="s">
        <v>21</v>
      </c>
      <c r="B46" s="25"/>
      <c r="C46" s="25"/>
      <c r="D46" s="25"/>
      <c r="E46" s="25"/>
    </row>
    <row r="47" spans="1:5" x14ac:dyDescent="0.25">
      <c r="A47" s="23" t="s">
        <v>2</v>
      </c>
      <c r="B47" s="6">
        <v>30000</v>
      </c>
      <c r="C47" s="6">
        <v>33000</v>
      </c>
      <c r="D47" s="6">
        <v>3000</v>
      </c>
      <c r="E47" s="8">
        <v>0.1</v>
      </c>
    </row>
    <row r="48" spans="1:5" x14ac:dyDescent="0.25">
      <c r="A48" s="7">
        <v>14</v>
      </c>
      <c r="B48" s="25"/>
      <c r="C48" s="25"/>
      <c r="D48" s="25"/>
      <c r="E48" s="25"/>
    </row>
    <row r="49" spans="1:5" x14ac:dyDescent="0.25">
      <c r="A49" s="22" t="s">
        <v>6</v>
      </c>
      <c r="B49" s="25"/>
      <c r="C49" s="25"/>
      <c r="D49" s="25"/>
      <c r="E49" s="25"/>
    </row>
    <row r="50" spans="1:5" x14ac:dyDescent="0.25">
      <c r="A50" s="23" t="s">
        <v>6</v>
      </c>
      <c r="B50" s="6"/>
      <c r="C50" s="6">
        <v>0</v>
      </c>
      <c r="D50" s="6">
        <v>0</v>
      </c>
      <c r="E50" s="8"/>
    </row>
    <row r="51" spans="1:5" x14ac:dyDescent="0.25">
      <c r="A51" s="22" t="s">
        <v>20</v>
      </c>
      <c r="B51" s="25"/>
      <c r="C51" s="25"/>
      <c r="D51" s="25"/>
      <c r="E51" s="25"/>
    </row>
    <row r="52" spans="1:5" x14ac:dyDescent="0.25">
      <c r="A52" s="23" t="s">
        <v>3</v>
      </c>
      <c r="B52" s="6">
        <v>281.25</v>
      </c>
      <c r="C52" s="6">
        <v>281.25</v>
      </c>
      <c r="D52" s="6">
        <v>0</v>
      </c>
      <c r="E52" s="8">
        <v>0</v>
      </c>
    </row>
    <row r="53" spans="1:5" x14ac:dyDescent="0.25">
      <c r="A53" s="23" t="s">
        <v>4</v>
      </c>
      <c r="B53" s="6">
        <v>125</v>
      </c>
      <c r="C53" s="6">
        <v>125</v>
      </c>
      <c r="D53" s="6">
        <v>0</v>
      </c>
      <c r="E53" s="8">
        <v>0</v>
      </c>
    </row>
    <row r="54" spans="1:5" x14ac:dyDescent="0.25">
      <c r="A54" s="23" t="s">
        <v>5</v>
      </c>
      <c r="B54" s="6">
        <v>93.75</v>
      </c>
      <c r="C54" s="6">
        <v>93.75</v>
      </c>
      <c r="D54" s="6">
        <v>0</v>
      </c>
      <c r="E54" s="8">
        <v>0</v>
      </c>
    </row>
    <row r="55" spans="1:5" x14ac:dyDescent="0.25">
      <c r="A55" s="22" t="s">
        <v>21</v>
      </c>
      <c r="B55" s="25"/>
      <c r="C55" s="25"/>
      <c r="D55" s="25"/>
      <c r="E55" s="25"/>
    </row>
    <row r="56" spans="1:5" x14ac:dyDescent="0.25">
      <c r="A56" s="23" t="s">
        <v>2</v>
      </c>
      <c r="B56" s="6">
        <v>2000</v>
      </c>
      <c r="C56" s="6">
        <v>5000</v>
      </c>
      <c r="D56" s="6">
        <v>3000</v>
      </c>
      <c r="E56" s="8">
        <v>1.5</v>
      </c>
    </row>
    <row r="57" spans="1:5" x14ac:dyDescent="0.25">
      <c r="A57" s="22" t="s">
        <v>22</v>
      </c>
      <c r="B57" s="25"/>
      <c r="C57" s="25"/>
      <c r="D57" s="25"/>
      <c r="E57" s="25"/>
    </row>
    <row r="58" spans="1:5" x14ac:dyDescent="0.25">
      <c r="A58" s="23" t="s">
        <v>8</v>
      </c>
      <c r="B58" s="6"/>
      <c r="C58" s="6">
        <v>0</v>
      </c>
      <c r="D58" s="6">
        <v>0</v>
      </c>
      <c r="E58" s="8"/>
    </row>
    <row r="59" spans="1:5" x14ac:dyDescent="0.25">
      <c r="A59" s="5" t="s">
        <v>9</v>
      </c>
      <c r="B59" s="25"/>
      <c r="C59" s="25"/>
      <c r="D59" s="25"/>
      <c r="E59" s="25"/>
    </row>
    <row r="60" spans="1:5" x14ac:dyDescent="0.25">
      <c r="A60" s="7">
        <v>2</v>
      </c>
      <c r="B60" s="25"/>
      <c r="C60" s="25"/>
      <c r="D60" s="25"/>
      <c r="E60" s="25"/>
    </row>
    <row r="61" spans="1:5" x14ac:dyDescent="0.25">
      <c r="A61" s="22" t="s">
        <v>20</v>
      </c>
      <c r="B61" s="25"/>
      <c r="C61" s="25"/>
      <c r="D61" s="25"/>
      <c r="E61" s="25"/>
    </row>
    <row r="62" spans="1:5" x14ac:dyDescent="0.25">
      <c r="A62" s="23" t="s">
        <v>3</v>
      </c>
      <c r="B62" s="6">
        <v>375</v>
      </c>
      <c r="C62" s="6">
        <v>375</v>
      </c>
      <c r="D62" s="6">
        <v>0</v>
      </c>
      <c r="E62" s="8">
        <v>0</v>
      </c>
    </row>
    <row r="63" spans="1:5" x14ac:dyDescent="0.25">
      <c r="A63" s="23" t="s">
        <v>4</v>
      </c>
      <c r="B63" s="6">
        <v>0</v>
      </c>
      <c r="C63" s="6">
        <v>0</v>
      </c>
      <c r="D63" s="6">
        <v>0</v>
      </c>
      <c r="E63" s="8"/>
    </row>
    <row r="64" spans="1:5" x14ac:dyDescent="0.25">
      <c r="A64" s="23" t="s">
        <v>5</v>
      </c>
      <c r="B64" s="6">
        <v>125</v>
      </c>
      <c r="C64" s="6">
        <v>125</v>
      </c>
      <c r="D64" s="6">
        <v>0</v>
      </c>
      <c r="E64" s="8">
        <v>0</v>
      </c>
    </row>
    <row r="65" spans="1:5" x14ac:dyDescent="0.25">
      <c r="A65" s="22" t="s">
        <v>21</v>
      </c>
      <c r="B65" s="25"/>
      <c r="C65" s="25"/>
      <c r="D65" s="25"/>
      <c r="E65" s="25"/>
    </row>
    <row r="66" spans="1:5" x14ac:dyDescent="0.25">
      <c r="A66" s="23" t="s">
        <v>2</v>
      </c>
      <c r="B66" s="6">
        <v>17000</v>
      </c>
      <c r="C66" s="6">
        <v>13235.31</v>
      </c>
      <c r="D66" s="6">
        <v>-3764.6900000000005</v>
      </c>
      <c r="E66" s="8">
        <v>-0.22145235294117649</v>
      </c>
    </row>
    <row r="67" spans="1:5" x14ac:dyDescent="0.25">
      <c r="A67" s="7">
        <v>3</v>
      </c>
      <c r="B67" s="25"/>
      <c r="C67" s="25"/>
      <c r="D67" s="25"/>
      <c r="E67" s="25"/>
    </row>
    <row r="68" spans="1:5" x14ac:dyDescent="0.25">
      <c r="A68" s="22" t="s">
        <v>20</v>
      </c>
      <c r="B68" s="25"/>
      <c r="C68" s="25"/>
      <c r="D68" s="25"/>
      <c r="E68" s="25"/>
    </row>
    <row r="69" spans="1:5" x14ac:dyDescent="0.25">
      <c r="A69" s="23" t="s">
        <v>3</v>
      </c>
      <c r="B69" s="6">
        <v>630</v>
      </c>
      <c r="C69" s="6">
        <v>453.61040000000003</v>
      </c>
      <c r="D69" s="6">
        <v>-176.38959999999997</v>
      </c>
      <c r="E69" s="8">
        <v>-0.27998349206349205</v>
      </c>
    </row>
    <row r="70" spans="1:5" x14ac:dyDescent="0.25">
      <c r="A70" s="23" t="s">
        <v>4</v>
      </c>
      <c r="B70" s="6">
        <v>0</v>
      </c>
      <c r="C70" s="6">
        <v>0</v>
      </c>
      <c r="D70" s="6">
        <v>0</v>
      </c>
      <c r="E70" s="8"/>
    </row>
    <row r="71" spans="1:5" x14ac:dyDescent="0.25">
      <c r="A71" s="23" t="s">
        <v>5</v>
      </c>
      <c r="B71" s="6">
        <v>210</v>
      </c>
      <c r="C71" s="6">
        <v>151.20349999999999</v>
      </c>
      <c r="D71" s="6">
        <v>-58.796500000000009</v>
      </c>
      <c r="E71" s="8">
        <v>-0.27998333333333336</v>
      </c>
    </row>
    <row r="72" spans="1:5" x14ac:dyDescent="0.25">
      <c r="A72" s="22" t="s">
        <v>21</v>
      </c>
      <c r="B72" s="25"/>
      <c r="C72" s="25"/>
      <c r="D72" s="25"/>
      <c r="E72" s="25"/>
    </row>
    <row r="73" spans="1:5" x14ac:dyDescent="0.25">
      <c r="A73" s="23" t="s">
        <v>2</v>
      </c>
      <c r="B73" s="6">
        <v>35000</v>
      </c>
      <c r="C73" s="6">
        <v>25200.58</v>
      </c>
      <c r="D73" s="6">
        <v>-9799.4199999999983</v>
      </c>
      <c r="E73" s="8">
        <v>-0.27998342857142849</v>
      </c>
    </row>
    <row r="74" spans="1:5" x14ac:dyDescent="0.25">
      <c r="A74" s="7">
        <v>14</v>
      </c>
      <c r="B74" s="25"/>
      <c r="C74" s="25"/>
      <c r="D74" s="25"/>
      <c r="E74" s="25"/>
    </row>
    <row r="75" spans="1:5" x14ac:dyDescent="0.25">
      <c r="A75" s="22" t="s">
        <v>6</v>
      </c>
      <c r="B75" s="25"/>
      <c r="C75" s="25"/>
      <c r="D75" s="25"/>
      <c r="E75" s="25"/>
    </row>
    <row r="76" spans="1:5" x14ac:dyDescent="0.25">
      <c r="A76" s="23" t="s">
        <v>6</v>
      </c>
      <c r="B76" s="6">
        <v>300</v>
      </c>
      <c r="C76" s="6">
        <v>300</v>
      </c>
      <c r="D76" s="6">
        <v>0</v>
      </c>
      <c r="E76" s="8">
        <v>0</v>
      </c>
    </row>
    <row r="77" spans="1:5" x14ac:dyDescent="0.25">
      <c r="A77" s="22" t="s">
        <v>20</v>
      </c>
      <c r="B77" s="25"/>
      <c r="C77" s="25"/>
      <c r="D77" s="25"/>
      <c r="E77" s="25"/>
    </row>
    <row r="78" spans="1:5" x14ac:dyDescent="0.25">
      <c r="A78" s="23" t="s">
        <v>3</v>
      </c>
      <c r="B78" s="6">
        <v>281.25</v>
      </c>
      <c r="C78" s="6">
        <v>281.25</v>
      </c>
      <c r="D78" s="6">
        <v>0</v>
      </c>
      <c r="E78" s="8">
        <v>0</v>
      </c>
    </row>
    <row r="79" spans="1:5" x14ac:dyDescent="0.25">
      <c r="A79" s="23" t="s">
        <v>4</v>
      </c>
      <c r="B79" s="6">
        <v>125</v>
      </c>
      <c r="C79" s="6">
        <v>125</v>
      </c>
      <c r="D79" s="6">
        <v>0</v>
      </c>
      <c r="E79" s="8">
        <v>0</v>
      </c>
    </row>
    <row r="80" spans="1:5" x14ac:dyDescent="0.25">
      <c r="A80" s="23" t="s">
        <v>5</v>
      </c>
      <c r="B80" s="6">
        <v>93.75</v>
      </c>
      <c r="C80" s="6">
        <v>93.75</v>
      </c>
      <c r="D80" s="6">
        <v>0</v>
      </c>
      <c r="E80" s="8">
        <v>0</v>
      </c>
    </row>
    <row r="81" spans="1:5" x14ac:dyDescent="0.25">
      <c r="A81" s="22" t="s">
        <v>21</v>
      </c>
      <c r="B81" s="25"/>
      <c r="C81" s="25"/>
      <c r="D81" s="25"/>
      <c r="E81" s="25"/>
    </row>
    <row r="82" spans="1:5" x14ac:dyDescent="0.25">
      <c r="A82" s="23" t="s">
        <v>2</v>
      </c>
      <c r="B82" s="6">
        <v>5000</v>
      </c>
      <c r="C82" s="6">
        <v>1176.8</v>
      </c>
      <c r="D82" s="6">
        <v>-3823.2</v>
      </c>
      <c r="E82" s="8">
        <v>-0.76463999999999999</v>
      </c>
    </row>
    <row r="83" spans="1:5" x14ac:dyDescent="0.25">
      <c r="A83" s="22" t="s">
        <v>22</v>
      </c>
      <c r="B83" s="25"/>
      <c r="C83" s="25"/>
      <c r="D83" s="25"/>
      <c r="E83" s="25"/>
    </row>
    <row r="84" spans="1:5" x14ac:dyDescent="0.25">
      <c r="A84" s="23" t="s">
        <v>8</v>
      </c>
      <c r="B84" s="6">
        <v>0</v>
      </c>
      <c r="C84" s="6">
        <v>0</v>
      </c>
      <c r="D84" s="6">
        <v>0</v>
      </c>
      <c r="E84" s="8"/>
    </row>
    <row r="85" spans="1:5" x14ac:dyDescent="0.25">
      <c r="A85" s="5" t="s">
        <v>12</v>
      </c>
      <c r="B85" s="25"/>
      <c r="C85" s="25"/>
      <c r="D85" s="25"/>
      <c r="E85" s="25"/>
    </row>
    <row r="86" spans="1:5" x14ac:dyDescent="0.25">
      <c r="A86" s="7">
        <v>35</v>
      </c>
      <c r="B86" s="25"/>
      <c r="C86" s="25"/>
      <c r="D86" s="25"/>
      <c r="E86" s="25"/>
    </row>
    <row r="87" spans="1:5" x14ac:dyDescent="0.25">
      <c r="A87" s="22" t="s">
        <v>20</v>
      </c>
      <c r="B87" s="25"/>
      <c r="C87" s="25"/>
      <c r="D87" s="25"/>
      <c r="E87" s="25"/>
    </row>
    <row r="88" spans="1:5" x14ac:dyDescent="0.25">
      <c r="A88" s="23" t="s">
        <v>3</v>
      </c>
      <c r="B88" s="6">
        <v>450</v>
      </c>
      <c r="C88" s="6">
        <v>306.27269999999999</v>
      </c>
      <c r="D88" s="6">
        <v>-143.72730000000001</v>
      </c>
      <c r="E88" s="8">
        <v>-0.31939400000000001</v>
      </c>
    </row>
    <row r="89" spans="1:5" x14ac:dyDescent="0.25">
      <c r="A89" s="23" t="s">
        <v>4</v>
      </c>
      <c r="B89" s="6">
        <v>200</v>
      </c>
      <c r="C89" s="6">
        <v>136.12119999999999</v>
      </c>
      <c r="D89" s="6">
        <v>-63.878800000000012</v>
      </c>
      <c r="E89" s="8">
        <v>-0.31939400000000007</v>
      </c>
    </row>
    <row r="90" spans="1:5" x14ac:dyDescent="0.25">
      <c r="A90" s="23" t="s">
        <v>5</v>
      </c>
      <c r="B90" s="6">
        <v>150</v>
      </c>
      <c r="C90" s="6">
        <v>102.0909</v>
      </c>
      <c r="D90" s="6">
        <v>-47.909099999999995</v>
      </c>
      <c r="E90" s="8">
        <v>-0.31939399999999996</v>
      </c>
    </row>
    <row r="91" spans="1:5" x14ac:dyDescent="0.25">
      <c r="A91" s="22" t="s">
        <v>21</v>
      </c>
      <c r="B91" s="25"/>
      <c r="C91" s="25"/>
      <c r="D91" s="25"/>
      <c r="E91" s="25"/>
    </row>
    <row r="92" spans="1:5" x14ac:dyDescent="0.25">
      <c r="A92" s="23" t="s">
        <v>2</v>
      </c>
      <c r="B92" s="6">
        <v>25000</v>
      </c>
      <c r="C92" s="6">
        <v>17015.150000000001</v>
      </c>
      <c r="D92" s="6">
        <v>-7984.8499999999985</v>
      </c>
      <c r="E92" s="8">
        <v>-0.31939399999999996</v>
      </c>
    </row>
    <row r="93" spans="1:5" x14ac:dyDescent="0.25">
      <c r="A93" s="5" t="s">
        <v>19</v>
      </c>
      <c r="B93" s="6">
        <v>363094.4</v>
      </c>
      <c r="C93" s="6">
        <v>306774.37900000002</v>
      </c>
      <c r="D93" s="6">
        <v>-56320.021000000008</v>
      </c>
      <c r="E93" s="8">
        <v>-0.15511123553544204</v>
      </c>
    </row>
  </sheetData>
  <conditionalFormatting pivot="1" sqref="E5:E93">
    <cfRule type="cellIs" dxfId="41" priority="1" operator="greater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5463-8AAB-4EFA-8C12-A27F343EF1B1}">
  <sheetPr>
    <tabColor theme="1"/>
  </sheetPr>
  <dimension ref="A1:E46"/>
  <sheetViews>
    <sheetView workbookViewId="0">
      <selection activeCell="H10" sqref="H10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20.28515625" bestFit="1" customWidth="1"/>
    <col min="4" max="4" width="22.140625" bestFit="1" customWidth="1"/>
    <col min="5" max="5" width="12.5703125" style="2" bestFit="1" customWidth="1"/>
  </cols>
  <sheetData>
    <row r="1" spans="1:5" x14ac:dyDescent="0.25">
      <c r="A1" t="s">
        <v>0</v>
      </c>
      <c r="B1" t="s">
        <v>1</v>
      </c>
      <c r="C1" t="s">
        <v>28</v>
      </c>
      <c r="D1" t="s">
        <v>29</v>
      </c>
      <c r="E1" s="2" t="s">
        <v>43</v>
      </c>
    </row>
    <row r="2" spans="1:5" x14ac:dyDescent="0.25">
      <c r="A2" s="25" t="s">
        <v>34</v>
      </c>
      <c r="B2">
        <v>7</v>
      </c>
      <c r="C2" t="s">
        <v>20</v>
      </c>
      <c r="D2" s="25" t="s">
        <v>3</v>
      </c>
      <c r="E2" s="2">
        <v>1998</v>
      </c>
    </row>
    <row r="3" spans="1:5" x14ac:dyDescent="0.25">
      <c r="A3" s="25" t="s">
        <v>34</v>
      </c>
      <c r="B3">
        <v>7</v>
      </c>
      <c r="C3" t="s">
        <v>22</v>
      </c>
      <c r="D3" s="25" t="s">
        <v>8</v>
      </c>
      <c r="E3" s="2">
        <v>10000</v>
      </c>
    </row>
    <row r="4" spans="1:5" x14ac:dyDescent="0.25">
      <c r="A4" s="25" t="s">
        <v>34</v>
      </c>
      <c r="B4">
        <v>7</v>
      </c>
      <c r="C4" t="s">
        <v>20</v>
      </c>
      <c r="D4" s="25" t="s">
        <v>4</v>
      </c>
      <c r="E4" s="2">
        <v>0</v>
      </c>
    </row>
    <row r="5" spans="1:5" x14ac:dyDescent="0.25">
      <c r="A5" s="25" t="s">
        <v>34</v>
      </c>
      <c r="B5">
        <v>7</v>
      </c>
      <c r="C5" t="s">
        <v>21</v>
      </c>
      <c r="D5" s="25" t="s">
        <v>2</v>
      </c>
      <c r="E5" s="2">
        <v>111000</v>
      </c>
    </row>
    <row r="6" spans="1:5" x14ac:dyDescent="0.25">
      <c r="A6" s="25" t="s">
        <v>34</v>
      </c>
      <c r="B6">
        <v>7</v>
      </c>
      <c r="C6" t="s">
        <v>20</v>
      </c>
      <c r="D6" s="25" t="s">
        <v>5</v>
      </c>
      <c r="E6" s="2">
        <v>666</v>
      </c>
    </row>
    <row r="7" spans="1:5" x14ac:dyDescent="0.25">
      <c r="A7" s="25" t="s">
        <v>35</v>
      </c>
      <c r="B7">
        <v>14</v>
      </c>
      <c r="C7" t="s">
        <v>21</v>
      </c>
      <c r="D7" s="25" t="s">
        <v>2</v>
      </c>
      <c r="E7" s="2">
        <v>2000</v>
      </c>
    </row>
    <row r="8" spans="1:5" x14ac:dyDescent="0.25">
      <c r="A8" s="25" t="s">
        <v>35</v>
      </c>
      <c r="B8">
        <v>14</v>
      </c>
      <c r="C8" t="s">
        <v>20</v>
      </c>
      <c r="D8" s="25" t="s">
        <v>5</v>
      </c>
      <c r="E8" s="2">
        <v>93.75</v>
      </c>
    </row>
    <row r="9" spans="1:5" x14ac:dyDescent="0.25">
      <c r="A9" s="25" t="s">
        <v>35</v>
      </c>
      <c r="B9">
        <v>1</v>
      </c>
      <c r="C9" t="s">
        <v>21</v>
      </c>
      <c r="D9" s="25" t="s">
        <v>2</v>
      </c>
      <c r="E9" s="2">
        <v>5000</v>
      </c>
    </row>
    <row r="10" spans="1:5" x14ac:dyDescent="0.25">
      <c r="A10" s="25" t="s">
        <v>35</v>
      </c>
      <c r="B10">
        <v>3</v>
      </c>
      <c r="C10" t="s">
        <v>20</v>
      </c>
      <c r="D10" s="25" t="s">
        <v>3</v>
      </c>
      <c r="E10" s="2">
        <v>1119.5999999999999</v>
      </c>
    </row>
    <row r="11" spans="1:5" x14ac:dyDescent="0.25">
      <c r="A11" s="25" t="s">
        <v>35</v>
      </c>
      <c r="B11">
        <v>2</v>
      </c>
      <c r="C11" t="s">
        <v>21</v>
      </c>
      <c r="D11" s="25" t="s">
        <v>2</v>
      </c>
      <c r="E11" s="2">
        <v>40000</v>
      </c>
    </row>
    <row r="12" spans="1:5" x14ac:dyDescent="0.25">
      <c r="A12" s="25" t="s">
        <v>35</v>
      </c>
      <c r="B12">
        <v>1</v>
      </c>
      <c r="C12" t="s">
        <v>20</v>
      </c>
      <c r="D12" s="25" t="s">
        <v>5</v>
      </c>
      <c r="E12" s="2">
        <v>125</v>
      </c>
    </row>
    <row r="13" spans="1:5" x14ac:dyDescent="0.25">
      <c r="A13" s="25" t="s">
        <v>35</v>
      </c>
      <c r="B13">
        <v>3</v>
      </c>
      <c r="C13" t="s">
        <v>21</v>
      </c>
      <c r="D13" s="25" t="s">
        <v>2</v>
      </c>
      <c r="E13" s="2">
        <v>62200</v>
      </c>
    </row>
    <row r="14" spans="1:5" x14ac:dyDescent="0.25">
      <c r="A14" s="25" t="s">
        <v>35</v>
      </c>
      <c r="B14">
        <v>2</v>
      </c>
      <c r="C14" t="s">
        <v>20</v>
      </c>
      <c r="D14" s="25" t="s">
        <v>4</v>
      </c>
      <c r="E14" s="2">
        <v>320</v>
      </c>
    </row>
    <row r="15" spans="1:5" x14ac:dyDescent="0.25">
      <c r="A15" s="25" t="s">
        <v>35</v>
      </c>
      <c r="B15">
        <v>3</v>
      </c>
      <c r="C15" t="s">
        <v>22</v>
      </c>
      <c r="D15" s="25" t="s">
        <v>8</v>
      </c>
      <c r="E15" s="2">
        <v>10000</v>
      </c>
    </row>
    <row r="16" spans="1:5" x14ac:dyDescent="0.25">
      <c r="A16" s="25" t="s">
        <v>35</v>
      </c>
      <c r="B16">
        <v>2</v>
      </c>
      <c r="C16" t="s">
        <v>20</v>
      </c>
      <c r="D16" s="25" t="s">
        <v>3</v>
      </c>
      <c r="E16" s="2">
        <v>720</v>
      </c>
    </row>
    <row r="17" spans="1:5" x14ac:dyDescent="0.25">
      <c r="A17" s="25" t="s">
        <v>35</v>
      </c>
      <c r="B17">
        <v>3</v>
      </c>
      <c r="C17" t="s">
        <v>6</v>
      </c>
      <c r="D17" s="25" t="s">
        <v>6</v>
      </c>
      <c r="E17" s="2">
        <v>300</v>
      </c>
    </row>
    <row r="18" spans="1:5" x14ac:dyDescent="0.25">
      <c r="A18" s="25" t="s">
        <v>35</v>
      </c>
      <c r="B18">
        <v>2</v>
      </c>
      <c r="C18" t="s">
        <v>20</v>
      </c>
      <c r="D18" s="25" t="s">
        <v>5</v>
      </c>
      <c r="E18" s="2">
        <v>240</v>
      </c>
    </row>
    <row r="19" spans="1:5" x14ac:dyDescent="0.25">
      <c r="A19" s="25" t="s">
        <v>35</v>
      </c>
      <c r="B19">
        <v>4</v>
      </c>
      <c r="C19" t="s">
        <v>21</v>
      </c>
      <c r="D19" s="25" t="s">
        <v>2</v>
      </c>
      <c r="E19" s="2">
        <v>30000</v>
      </c>
    </row>
    <row r="20" spans="1:5" x14ac:dyDescent="0.25">
      <c r="A20" s="25" t="s">
        <v>35</v>
      </c>
      <c r="B20">
        <v>1</v>
      </c>
      <c r="C20" t="s">
        <v>20</v>
      </c>
      <c r="D20" s="25" t="s">
        <v>4</v>
      </c>
      <c r="E20" s="2">
        <v>0</v>
      </c>
    </row>
    <row r="21" spans="1:5" x14ac:dyDescent="0.25">
      <c r="A21" s="25" t="s">
        <v>35</v>
      </c>
      <c r="B21">
        <v>1</v>
      </c>
      <c r="C21" t="s">
        <v>20</v>
      </c>
      <c r="D21" s="25" t="s">
        <v>3</v>
      </c>
      <c r="E21" s="2">
        <v>375</v>
      </c>
    </row>
    <row r="22" spans="1:5" x14ac:dyDescent="0.25">
      <c r="A22" s="25" t="s">
        <v>35</v>
      </c>
      <c r="B22">
        <v>4</v>
      </c>
      <c r="C22" t="s">
        <v>20</v>
      </c>
      <c r="D22" s="25" t="s">
        <v>3</v>
      </c>
      <c r="E22" s="2">
        <v>540</v>
      </c>
    </row>
    <row r="23" spans="1:5" x14ac:dyDescent="0.25">
      <c r="A23" s="25" t="s">
        <v>35</v>
      </c>
      <c r="B23">
        <v>4</v>
      </c>
      <c r="C23" t="s">
        <v>20</v>
      </c>
      <c r="D23" s="25" t="s">
        <v>4</v>
      </c>
      <c r="E23" s="2">
        <v>0</v>
      </c>
    </row>
    <row r="24" spans="1:5" x14ac:dyDescent="0.25">
      <c r="A24" s="25" t="s">
        <v>35</v>
      </c>
      <c r="B24">
        <v>4</v>
      </c>
      <c r="C24" t="s">
        <v>20</v>
      </c>
      <c r="D24" s="25" t="s">
        <v>5</v>
      </c>
      <c r="E24" s="2">
        <v>180</v>
      </c>
    </row>
    <row r="25" spans="1:5" x14ac:dyDescent="0.25">
      <c r="A25" s="25" t="s">
        <v>35</v>
      </c>
      <c r="B25">
        <v>3</v>
      </c>
      <c r="C25" t="s">
        <v>20</v>
      </c>
      <c r="D25" s="25" t="s">
        <v>5</v>
      </c>
      <c r="E25" s="2">
        <v>373.2</v>
      </c>
    </row>
    <row r="26" spans="1:5" x14ac:dyDescent="0.25">
      <c r="A26" s="25" t="s">
        <v>35</v>
      </c>
      <c r="B26">
        <v>14</v>
      </c>
      <c r="C26" t="s">
        <v>20</v>
      </c>
      <c r="D26" s="25" t="s">
        <v>4</v>
      </c>
      <c r="E26" s="2">
        <v>125</v>
      </c>
    </row>
    <row r="27" spans="1:5" x14ac:dyDescent="0.25">
      <c r="A27" s="25" t="s">
        <v>35</v>
      </c>
      <c r="B27">
        <v>14</v>
      </c>
      <c r="C27" t="s">
        <v>20</v>
      </c>
      <c r="D27" s="25" t="s">
        <v>3</v>
      </c>
      <c r="E27" s="2">
        <v>281.25</v>
      </c>
    </row>
    <row r="28" spans="1:5" x14ac:dyDescent="0.25">
      <c r="A28" s="25" t="s">
        <v>35</v>
      </c>
      <c r="B28">
        <v>3</v>
      </c>
      <c r="C28" t="s">
        <v>20</v>
      </c>
      <c r="D28" s="25" t="s">
        <v>4</v>
      </c>
      <c r="E28" s="2">
        <v>497.6</v>
      </c>
    </row>
    <row r="29" spans="1:5" x14ac:dyDescent="0.25">
      <c r="A29" s="25" t="s">
        <v>9</v>
      </c>
      <c r="B29">
        <v>14</v>
      </c>
      <c r="C29" t="s">
        <v>21</v>
      </c>
      <c r="D29" s="25" t="s">
        <v>2</v>
      </c>
      <c r="E29" s="2">
        <v>5000</v>
      </c>
    </row>
    <row r="30" spans="1:5" x14ac:dyDescent="0.25">
      <c r="A30" s="25" t="s">
        <v>9</v>
      </c>
      <c r="B30">
        <v>14</v>
      </c>
      <c r="C30" t="s">
        <v>20</v>
      </c>
      <c r="D30" s="25" t="s">
        <v>3</v>
      </c>
      <c r="E30" s="2">
        <v>281.25</v>
      </c>
    </row>
    <row r="31" spans="1:5" x14ac:dyDescent="0.25">
      <c r="A31" s="25" t="s">
        <v>9</v>
      </c>
      <c r="B31">
        <v>14</v>
      </c>
      <c r="C31" t="s">
        <v>6</v>
      </c>
      <c r="D31" s="25" t="s">
        <v>6</v>
      </c>
      <c r="E31" s="2">
        <v>300</v>
      </c>
    </row>
    <row r="32" spans="1:5" x14ac:dyDescent="0.25">
      <c r="A32" s="25" t="s">
        <v>9</v>
      </c>
      <c r="B32">
        <v>2</v>
      </c>
      <c r="C32" t="s">
        <v>20</v>
      </c>
      <c r="D32" s="25" t="s">
        <v>3</v>
      </c>
      <c r="E32" s="2">
        <v>375</v>
      </c>
    </row>
    <row r="33" spans="1:5" x14ac:dyDescent="0.25">
      <c r="A33" s="25" t="s">
        <v>9</v>
      </c>
      <c r="B33">
        <v>14</v>
      </c>
      <c r="C33" t="s">
        <v>22</v>
      </c>
      <c r="D33" s="25" t="s">
        <v>8</v>
      </c>
      <c r="E33" s="2">
        <v>0</v>
      </c>
    </row>
    <row r="34" spans="1:5" x14ac:dyDescent="0.25">
      <c r="A34" s="25" t="s">
        <v>9</v>
      </c>
      <c r="B34">
        <v>2</v>
      </c>
      <c r="C34" t="s">
        <v>20</v>
      </c>
      <c r="D34" s="25" t="s">
        <v>4</v>
      </c>
      <c r="E34" s="2">
        <v>0</v>
      </c>
    </row>
    <row r="35" spans="1:5" x14ac:dyDescent="0.25">
      <c r="A35" s="25" t="s">
        <v>9</v>
      </c>
      <c r="B35">
        <v>3</v>
      </c>
      <c r="C35" t="s">
        <v>21</v>
      </c>
      <c r="D35" s="25" t="s">
        <v>2</v>
      </c>
      <c r="E35" s="2">
        <v>35000</v>
      </c>
    </row>
    <row r="36" spans="1:5" x14ac:dyDescent="0.25">
      <c r="A36" s="25" t="s">
        <v>9</v>
      </c>
      <c r="B36">
        <v>14</v>
      </c>
      <c r="C36" t="s">
        <v>20</v>
      </c>
      <c r="D36" s="25" t="s">
        <v>4</v>
      </c>
      <c r="E36" s="2">
        <v>125</v>
      </c>
    </row>
    <row r="37" spans="1:5" x14ac:dyDescent="0.25">
      <c r="A37" s="25" t="s">
        <v>9</v>
      </c>
      <c r="B37">
        <v>2</v>
      </c>
      <c r="C37" t="s">
        <v>21</v>
      </c>
      <c r="D37" s="25" t="s">
        <v>2</v>
      </c>
      <c r="E37" s="2">
        <v>17000</v>
      </c>
    </row>
    <row r="38" spans="1:5" x14ac:dyDescent="0.25">
      <c r="A38" s="25" t="s">
        <v>9</v>
      </c>
      <c r="B38">
        <v>14</v>
      </c>
      <c r="C38" t="s">
        <v>20</v>
      </c>
      <c r="D38" s="25" t="s">
        <v>5</v>
      </c>
      <c r="E38" s="2">
        <v>93.75</v>
      </c>
    </row>
    <row r="39" spans="1:5" x14ac:dyDescent="0.25">
      <c r="A39" s="25" t="s">
        <v>9</v>
      </c>
      <c r="B39">
        <v>3</v>
      </c>
      <c r="C39" t="s">
        <v>20</v>
      </c>
      <c r="D39" s="25" t="s">
        <v>5</v>
      </c>
      <c r="E39" s="2">
        <v>210</v>
      </c>
    </row>
    <row r="40" spans="1:5" x14ac:dyDescent="0.25">
      <c r="A40" s="25" t="s">
        <v>9</v>
      </c>
      <c r="B40">
        <v>3</v>
      </c>
      <c r="C40" t="s">
        <v>20</v>
      </c>
      <c r="D40" s="25" t="s">
        <v>4</v>
      </c>
      <c r="E40" s="2">
        <v>0</v>
      </c>
    </row>
    <row r="41" spans="1:5" x14ac:dyDescent="0.25">
      <c r="A41" s="25" t="s">
        <v>9</v>
      </c>
      <c r="B41">
        <v>2</v>
      </c>
      <c r="C41" t="s">
        <v>20</v>
      </c>
      <c r="D41" s="25" t="s">
        <v>5</v>
      </c>
      <c r="E41" s="2">
        <v>125</v>
      </c>
    </row>
    <row r="42" spans="1:5" x14ac:dyDescent="0.25">
      <c r="A42" s="25" t="s">
        <v>9</v>
      </c>
      <c r="B42">
        <v>3</v>
      </c>
      <c r="C42" t="s">
        <v>20</v>
      </c>
      <c r="D42" s="25" t="s">
        <v>3</v>
      </c>
      <c r="E42" s="2">
        <v>630</v>
      </c>
    </row>
    <row r="43" spans="1:5" x14ac:dyDescent="0.25">
      <c r="A43" s="25" t="s">
        <v>12</v>
      </c>
      <c r="B43">
        <v>35</v>
      </c>
      <c r="C43" t="s">
        <v>21</v>
      </c>
      <c r="D43" s="25" t="s">
        <v>2</v>
      </c>
      <c r="E43" s="2">
        <v>25000</v>
      </c>
    </row>
    <row r="44" spans="1:5" x14ac:dyDescent="0.25">
      <c r="A44" s="25" t="s">
        <v>12</v>
      </c>
      <c r="B44">
        <v>35</v>
      </c>
      <c r="C44" t="s">
        <v>20</v>
      </c>
      <c r="D44" s="25" t="s">
        <v>4</v>
      </c>
      <c r="E44" s="2">
        <v>200</v>
      </c>
    </row>
    <row r="45" spans="1:5" x14ac:dyDescent="0.25">
      <c r="A45" s="25" t="s">
        <v>12</v>
      </c>
      <c r="B45">
        <v>35</v>
      </c>
      <c r="C45" t="s">
        <v>20</v>
      </c>
      <c r="D45" s="25" t="s">
        <v>5</v>
      </c>
      <c r="E45" s="2">
        <v>150</v>
      </c>
    </row>
    <row r="46" spans="1:5" x14ac:dyDescent="0.25">
      <c r="A46" s="25" t="s">
        <v>12</v>
      </c>
      <c r="B46">
        <v>35</v>
      </c>
      <c r="C46" t="s">
        <v>20</v>
      </c>
      <c r="D46" s="25" t="s">
        <v>3</v>
      </c>
      <c r="E46" s="2">
        <v>450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381F-351E-41DF-8C0D-BD807EA7DE8E}">
  <sheetPr>
    <tabColor theme="1"/>
  </sheetPr>
  <dimension ref="A1:E48"/>
  <sheetViews>
    <sheetView workbookViewId="0">
      <selection activeCell="C17" sqref="C17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20.28515625" bestFit="1" customWidth="1"/>
    <col min="4" max="4" width="22.140625" bestFit="1" customWidth="1"/>
    <col min="5" max="5" width="11.85546875" style="2" bestFit="1" customWidth="1"/>
    <col min="6" max="6" width="18.28515625" bestFit="1" customWidth="1"/>
  </cols>
  <sheetData>
    <row r="1" spans="1:5" x14ac:dyDescent="0.25">
      <c r="A1" t="s">
        <v>0</v>
      </c>
      <c r="B1" t="s">
        <v>1</v>
      </c>
      <c r="C1" t="s">
        <v>28</v>
      </c>
      <c r="D1" t="s">
        <v>29</v>
      </c>
      <c r="E1" s="2" t="s">
        <v>43</v>
      </c>
    </row>
    <row r="2" spans="1:5" x14ac:dyDescent="0.25">
      <c r="A2" s="25" t="s">
        <v>34</v>
      </c>
      <c r="B2">
        <v>7</v>
      </c>
      <c r="C2" t="s">
        <v>20</v>
      </c>
      <c r="D2" s="25" t="s">
        <v>3</v>
      </c>
      <c r="E2" s="2">
        <v>1540.3577</v>
      </c>
    </row>
    <row r="3" spans="1:5" x14ac:dyDescent="0.25">
      <c r="A3" s="25" t="s">
        <v>34</v>
      </c>
      <c r="B3">
        <v>7</v>
      </c>
      <c r="C3" t="s">
        <v>22</v>
      </c>
      <c r="D3" s="25" t="s">
        <v>8</v>
      </c>
      <c r="E3" s="2">
        <v>8000</v>
      </c>
    </row>
    <row r="4" spans="1:5" x14ac:dyDescent="0.25">
      <c r="A4" s="25" t="s">
        <v>34</v>
      </c>
      <c r="B4">
        <v>7</v>
      </c>
      <c r="C4" t="s">
        <v>20</v>
      </c>
      <c r="D4" s="25" t="s">
        <v>4</v>
      </c>
      <c r="E4" s="2">
        <v>0</v>
      </c>
    </row>
    <row r="5" spans="1:5" x14ac:dyDescent="0.25">
      <c r="A5" s="25" t="s">
        <v>34</v>
      </c>
      <c r="B5">
        <v>7</v>
      </c>
      <c r="C5" t="s">
        <v>21</v>
      </c>
      <c r="D5" s="25" t="s">
        <v>2</v>
      </c>
      <c r="E5" s="2">
        <v>85575.43</v>
      </c>
    </row>
    <row r="6" spans="1:5" x14ac:dyDescent="0.25">
      <c r="A6" s="25" t="s">
        <v>34</v>
      </c>
      <c r="B6">
        <v>7</v>
      </c>
      <c r="C6" t="s">
        <v>20</v>
      </c>
      <c r="D6" s="25" t="s">
        <v>5</v>
      </c>
      <c r="E6" s="2">
        <v>513.45259999999996</v>
      </c>
    </row>
    <row r="7" spans="1:5" x14ac:dyDescent="0.25">
      <c r="A7" s="25" t="s">
        <v>35</v>
      </c>
      <c r="B7">
        <v>4</v>
      </c>
      <c r="C7" t="s">
        <v>21</v>
      </c>
      <c r="D7" s="25" t="s">
        <v>2</v>
      </c>
      <c r="E7" s="2">
        <v>33000</v>
      </c>
    </row>
    <row r="8" spans="1:5" x14ac:dyDescent="0.25">
      <c r="A8" s="25" t="s">
        <v>35</v>
      </c>
      <c r="B8">
        <v>14</v>
      </c>
      <c r="C8" t="s">
        <v>20</v>
      </c>
      <c r="D8" s="25" t="s">
        <v>5</v>
      </c>
      <c r="E8" s="2">
        <v>93.75</v>
      </c>
    </row>
    <row r="9" spans="1:5" x14ac:dyDescent="0.25">
      <c r="A9" s="25" t="s">
        <v>35</v>
      </c>
      <c r="B9">
        <v>2</v>
      </c>
      <c r="C9" t="s">
        <v>21</v>
      </c>
      <c r="D9" s="25" t="s">
        <v>2</v>
      </c>
      <c r="E9" s="2">
        <v>35000</v>
      </c>
    </row>
    <row r="10" spans="1:5" x14ac:dyDescent="0.25">
      <c r="A10" s="25" t="s">
        <v>35</v>
      </c>
      <c r="B10">
        <v>3</v>
      </c>
      <c r="C10" t="s">
        <v>20</v>
      </c>
      <c r="D10" s="25" t="s">
        <v>3</v>
      </c>
      <c r="E10" s="2">
        <v>1044</v>
      </c>
    </row>
    <row r="11" spans="1:5" x14ac:dyDescent="0.25">
      <c r="A11" s="25" t="s">
        <v>35</v>
      </c>
      <c r="B11">
        <v>3</v>
      </c>
      <c r="C11" t="s">
        <v>6</v>
      </c>
      <c r="D11" s="25" t="s">
        <v>6</v>
      </c>
      <c r="E11" s="2">
        <v>300</v>
      </c>
    </row>
    <row r="12" spans="1:5" x14ac:dyDescent="0.25">
      <c r="A12" s="25" t="s">
        <v>35</v>
      </c>
      <c r="B12">
        <v>1</v>
      </c>
      <c r="C12" t="s">
        <v>20</v>
      </c>
      <c r="D12" s="25" t="s">
        <v>5</v>
      </c>
      <c r="E12" s="2">
        <v>125</v>
      </c>
    </row>
    <row r="13" spans="1:5" x14ac:dyDescent="0.25">
      <c r="A13" s="25" t="s">
        <v>35</v>
      </c>
      <c r="B13">
        <v>3</v>
      </c>
      <c r="C13" t="s">
        <v>22</v>
      </c>
      <c r="D13" s="25" t="s">
        <v>8</v>
      </c>
      <c r="E13" s="2">
        <v>10000</v>
      </c>
    </row>
    <row r="14" spans="1:5" x14ac:dyDescent="0.25">
      <c r="A14" s="25" t="s">
        <v>35</v>
      </c>
      <c r="B14">
        <v>2</v>
      </c>
      <c r="C14" t="s">
        <v>20</v>
      </c>
      <c r="D14" s="25" t="s">
        <v>4</v>
      </c>
      <c r="E14" s="2">
        <v>280</v>
      </c>
    </row>
    <row r="15" spans="1:5" x14ac:dyDescent="0.25">
      <c r="A15" s="25" t="s">
        <v>35</v>
      </c>
      <c r="B15">
        <v>1</v>
      </c>
      <c r="C15" t="s">
        <v>21</v>
      </c>
      <c r="D15" s="25" t="s">
        <v>2</v>
      </c>
      <c r="E15" s="2">
        <v>6000</v>
      </c>
    </row>
    <row r="16" spans="1:5" x14ac:dyDescent="0.25">
      <c r="A16" s="25" t="s">
        <v>35</v>
      </c>
      <c r="B16">
        <v>2</v>
      </c>
      <c r="C16" t="s">
        <v>20</v>
      </c>
      <c r="D16" s="25" t="s">
        <v>3</v>
      </c>
      <c r="E16" s="2">
        <v>630</v>
      </c>
    </row>
    <row r="17" spans="1:5" x14ac:dyDescent="0.25">
      <c r="A17" s="25" t="s">
        <v>35</v>
      </c>
      <c r="B17">
        <v>3</v>
      </c>
      <c r="C17" t="s">
        <v>21</v>
      </c>
      <c r="D17" s="25" t="s">
        <v>2</v>
      </c>
      <c r="E17" s="2">
        <v>58000</v>
      </c>
    </row>
    <row r="18" spans="1:5" x14ac:dyDescent="0.25">
      <c r="A18" s="25" t="s">
        <v>35</v>
      </c>
      <c r="B18">
        <v>2</v>
      </c>
      <c r="C18" t="s">
        <v>20</v>
      </c>
      <c r="D18" s="25" t="s">
        <v>5</v>
      </c>
      <c r="E18" s="2">
        <v>210</v>
      </c>
    </row>
    <row r="19" spans="1:5" x14ac:dyDescent="0.25">
      <c r="A19" s="25" t="s">
        <v>35</v>
      </c>
      <c r="B19">
        <v>14</v>
      </c>
      <c r="C19" t="s">
        <v>21</v>
      </c>
      <c r="D19" s="25" t="s">
        <v>2</v>
      </c>
      <c r="E19" s="2">
        <v>5000</v>
      </c>
    </row>
    <row r="20" spans="1:5" x14ac:dyDescent="0.25">
      <c r="A20" s="25" t="s">
        <v>35</v>
      </c>
      <c r="B20">
        <v>1</v>
      </c>
      <c r="C20" t="s">
        <v>20</v>
      </c>
      <c r="D20" s="25" t="s">
        <v>4</v>
      </c>
      <c r="E20" s="2">
        <v>0</v>
      </c>
    </row>
    <row r="21" spans="1:5" x14ac:dyDescent="0.25">
      <c r="A21" s="25" t="s">
        <v>35</v>
      </c>
      <c r="B21">
        <v>14</v>
      </c>
      <c r="C21" t="s">
        <v>22</v>
      </c>
      <c r="D21" s="25" t="s">
        <v>8</v>
      </c>
      <c r="E21" s="2">
        <v>0</v>
      </c>
    </row>
    <row r="22" spans="1:5" x14ac:dyDescent="0.25">
      <c r="A22" s="25" t="s">
        <v>35</v>
      </c>
      <c r="B22">
        <v>1</v>
      </c>
      <c r="C22" t="s">
        <v>20</v>
      </c>
      <c r="D22" s="25" t="s">
        <v>3</v>
      </c>
      <c r="E22" s="2">
        <v>375</v>
      </c>
    </row>
    <row r="23" spans="1:5" x14ac:dyDescent="0.25">
      <c r="A23" s="25" t="s">
        <v>35</v>
      </c>
      <c r="B23">
        <v>14</v>
      </c>
      <c r="C23" t="s">
        <v>6</v>
      </c>
      <c r="D23" s="25" t="s">
        <v>6</v>
      </c>
      <c r="E23" s="2">
        <v>0</v>
      </c>
    </row>
    <row r="24" spans="1:5" x14ac:dyDescent="0.25">
      <c r="A24" s="25" t="s">
        <v>35</v>
      </c>
      <c r="B24">
        <v>4</v>
      </c>
      <c r="C24" t="s">
        <v>20</v>
      </c>
      <c r="D24" s="25" t="s">
        <v>3</v>
      </c>
      <c r="E24" s="2">
        <v>594</v>
      </c>
    </row>
    <row r="25" spans="1:5" x14ac:dyDescent="0.25">
      <c r="A25" s="25" t="s">
        <v>35</v>
      </c>
      <c r="B25">
        <v>4</v>
      </c>
      <c r="C25" t="s">
        <v>20</v>
      </c>
      <c r="D25" s="25" t="s">
        <v>4</v>
      </c>
      <c r="E25" s="2">
        <v>0</v>
      </c>
    </row>
    <row r="26" spans="1:5" x14ac:dyDescent="0.25">
      <c r="A26" s="25" t="s">
        <v>35</v>
      </c>
      <c r="B26">
        <v>4</v>
      </c>
      <c r="C26" t="s">
        <v>20</v>
      </c>
      <c r="D26" s="25" t="s">
        <v>5</v>
      </c>
      <c r="E26" s="2">
        <v>198</v>
      </c>
    </row>
    <row r="27" spans="1:5" x14ac:dyDescent="0.25">
      <c r="A27" s="25" t="s">
        <v>35</v>
      </c>
      <c r="B27">
        <v>3</v>
      </c>
      <c r="C27" t="s">
        <v>20</v>
      </c>
      <c r="D27" s="25" t="s">
        <v>5</v>
      </c>
      <c r="E27" s="2">
        <v>348</v>
      </c>
    </row>
    <row r="28" spans="1:5" x14ac:dyDescent="0.25">
      <c r="A28" s="25" t="s">
        <v>35</v>
      </c>
      <c r="B28">
        <v>14</v>
      </c>
      <c r="C28" t="s">
        <v>20</v>
      </c>
      <c r="D28" s="25" t="s">
        <v>4</v>
      </c>
      <c r="E28" s="2">
        <v>125</v>
      </c>
    </row>
    <row r="29" spans="1:5" x14ac:dyDescent="0.25">
      <c r="A29" s="25" t="s">
        <v>35</v>
      </c>
      <c r="B29">
        <v>14</v>
      </c>
      <c r="C29" t="s">
        <v>20</v>
      </c>
      <c r="D29" s="25" t="s">
        <v>3</v>
      </c>
      <c r="E29" s="2">
        <v>281.25</v>
      </c>
    </row>
    <row r="30" spans="1:5" x14ac:dyDescent="0.25">
      <c r="A30" s="25" t="s">
        <v>35</v>
      </c>
      <c r="B30">
        <v>3</v>
      </c>
      <c r="C30" t="s">
        <v>20</v>
      </c>
      <c r="D30" s="25" t="s">
        <v>4</v>
      </c>
      <c r="E30" s="2">
        <v>464</v>
      </c>
    </row>
    <row r="31" spans="1:5" x14ac:dyDescent="0.25">
      <c r="A31" s="25" t="s">
        <v>9</v>
      </c>
      <c r="B31">
        <v>14</v>
      </c>
      <c r="C31" t="s">
        <v>22</v>
      </c>
      <c r="D31" s="25" t="s">
        <v>8</v>
      </c>
      <c r="E31" s="2">
        <v>0</v>
      </c>
    </row>
    <row r="32" spans="1:5" x14ac:dyDescent="0.25">
      <c r="A32" s="25" t="s">
        <v>9</v>
      </c>
      <c r="B32">
        <v>14</v>
      </c>
      <c r="C32" t="s">
        <v>20</v>
      </c>
      <c r="D32" s="25" t="s">
        <v>3</v>
      </c>
      <c r="E32" s="2">
        <v>281.25</v>
      </c>
    </row>
    <row r="33" spans="1:5" x14ac:dyDescent="0.25">
      <c r="A33" s="25" t="s">
        <v>9</v>
      </c>
      <c r="B33">
        <v>14</v>
      </c>
      <c r="C33" t="s">
        <v>6</v>
      </c>
      <c r="D33" s="25" t="s">
        <v>6</v>
      </c>
      <c r="E33" s="2">
        <v>300</v>
      </c>
    </row>
    <row r="34" spans="1:5" x14ac:dyDescent="0.25">
      <c r="A34" s="25" t="s">
        <v>9</v>
      </c>
      <c r="B34">
        <v>2</v>
      </c>
      <c r="C34" t="s">
        <v>20</v>
      </c>
      <c r="D34" s="25" t="s">
        <v>3</v>
      </c>
      <c r="E34" s="2">
        <v>375</v>
      </c>
    </row>
    <row r="35" spans="1:5" x14ac:dyDescent="0.25">
      <c r="A35" s="25" t="s">
        <v>9</v>
      </c>
      <c r="B35">
        <v>2</v>
      </c>
      <c r="C35" t="s">
        <v>21</v>
      </c>
      <c r="D35" s="25" t="s">
        <v>2</v>
      </c>
      <c r="E35" s="2">
        <v>13235.31</v>
      </c>
    </row>
    <row r="36" spans="1:5" x14ac:dyDescent="0.25">
      <c r="A36" s="25" t="s">
        <v>9</v>
      </c>
      <c r="B36">
        <v>2</v>
      </c>
      <c r="C36" t="s">
        <v>20</v>
      </c>
      <c r="D36" s="25" t="s">
        <v>4</v>
      </c>
      <c r="E36" s="2">
        <v>0</v>
      </c>
    </row>
    <row r="37" spans="1:5" x14ac:dyDescent="0.25">
      <c r="A37" s="25" t="s">
        <v>9</v>
      </c>
      <c r="B37">
        <v>3</v>
      </c>
      <c r="C37" t="s">
        <v>21</v>
      </c>
      <c r="D37" s="25" t="s">
        <v>2</v>
      </c>
      <c r="E37" s="2">
        <v>25200.58</v>
      </c>
    </row>
    <row r="38" spans="1:5" x14ac:dyDescent="0.25">
      <c r="A38" s="25" t="s">
        <v>9</v>
      </c>
      <c r="B38">
        <v>14</v>
      </c>
      <c r="C38" t="s">
        <v>20</v>
      </c>
      <c r="D38" s="25" t="s">
        <v>4</v>
      </c>
      <c r="E38" s="2">
        <v>125</v>
      </c>
    </row>
    <row r="39" spans="1:5" x14ac:dyDescent="0.25">
      <c r="A39" s="25" t="s">
        <v>9</v>
      </c>
      <c r="B39">
        <v>14</v>
      </c>
      <c r="C39" t="s">
        <v>21</v>
      </c>
      <c r="D39" s="25" t="s">
        <v>2</v>
      </c>
      <c r="E39" s="2">
        <v>1176.8</v>
      </c>
    </row>
    <row r="40" spans="1:5" x14ac:dyDescent="0.25">
      <c r="A40" s="25" t="s">
        <v>9</v>
      </c>
      <c r="B40">
        <v>14</v>
      </c>
      <c r="C40" t="s">
        <v>20</v>
      </c>
      <c r="D40" s="25" t="s">
        <v>5</v>
      </c>
      <c r="E40" s="2">
        <v>93.75</v>
      </c>
    </row>
    <row r="41" spans="1:5" x14ac:dyDescent="0.25">
      <c r="A41" s="25" t="s">
        <v>9</v>
      </c>
      <c r="B41">
        <v>3</v>
      </c>
      <c r="C41" t="s">
        <v>20</v>
      </c>
      <c r="D41" s="25" t="s">
        <v>5</v>
      </c>
      <c r="E41" s="2">
        <v>151.20349999999999</v>
      </c>
    </row>
    <row r="42" spans="1:5" x14ac:dyDescent="0.25">
      <c r="A42" s="25" t="s">
        <v>9</v>
      </c>
      <c r="B42">
        <v>3</v>
      </c>
      <c r="C42" t="s">
        <v>20</v>
      </c>
      <c r="D42" s="25" t="s">
        <v>4</v>
      </c>
      <c r="E42" s="2">
        <v>0</v>
      </c>
    </row>
    <row r="43" spans="1:5" x14ac:dyDescent="0.25">
      <c r="A43" s="25" t="s">
        <v>9</v>
      </c>
      <c r="B43">
        <v>2</v>
      </c>
      <c r="C43" t="s">
        <v>20</v>
      </c>
      <c r="D43" s="25" t="s">
        <v>5</v>
      </c>
      <c r="E43" s="2">
        <v>125</v>
      </c>
    </row>
    <row r="44" spans="1:5" x14ac:dyDescent="0.25">
      <c r="A44" s="25" t="s">
        <v>9</v>
      </c>
      <c r="B44">
        <v>3</v>
      </c>
      <c r="C44" t="s">
        <v>20</v>
      </c>
      <c r="D44" s="25" t="s">
        <v>3</v>
      </c>
      <c r="E44" s="2">
        <v>453.61040000000003</v>
      </c>
    </row>
    <row r="45" spans="1:5" x14ac:dyDescent="0.25">
      <c r="A45" s="25" t="s">
        <v>12</v>
      </c>
      <c r="B45">
        <v>35</v>
      </c>
      <c r="C45" t="s">
        <v>21</v>
      </c>
      <c r="D45" s="25" t="s">
        <v>2</v>
      </c>
      <c r="E45" s="2">
        <v>17015.150000000001</v>
      </c>
    </row>
    <row r="46" spans="1:5" x14ac:dyDescent="0.25">
      <c r="A46" s="25" t="s">
        <v>12</v>
      </c>
      <c r="B46">
        <v>35</v>
      </c>
      <c r="C46" t="s">
        <v>20</v>
      </c>
      <c r="D46" s="25" t="s">
        <v>4</v>
      </c>
      <c r="E46" s="2">
        <v>136.12119999999999</v>
      </c>
    </row>
    <row r="47" spans="1:5" x14ac:dyDescent="0.25">
      <c r="A47" s="25" t="s">
        <v>12</v>
      </c>
      <c r="B47">
        <v>35</v>
      </c>
      <c r="C47" t="s">
        <v>20</v>
      </c>
      <c r="D47" s="25" t="s">
        <v>5</v>
      </c>
      <c r="E47" s="2">
        <v>102.0909</v>
      </c>
    </row>
    <row r="48" spans="1:5" x14ac:dyDescent="0.25">
      <c r="A48" s="25" t="s">
        <v>12</v>
      </c>
      <c r="B48">
        <v>35</v>
      </c>
      <c r="C48" t="s">
        <v>20</v>
      </c>
      <c r="D48" s="25" t="s">
        <v>3</v>
      </c>
      <c r="E48" s="2">
        <v>306.27269999999999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4900-19A7-46C4-A27D-81849D72FD76}">
  <sheetPr>
    <tabColor theme="4"/>
  </sheetPr>
  <dimension ref="A5:O63"/>
  <sheetViews>
    <sheetView topLeftCell="A32" workbookViewId="0">
      <selection activeCell="F60" sqref="F60"/>
    </sheetView>
  </sheetViews>
  <sheetFormatPr defaultRowHeight="15" x14ac:dyDescent="0.25"/>
  <cols>
    <col min="1" max="2" width="9.140625" style="16"/>
    <col min="3" max="3" width="22.5703125" style="18" customWidth="1"/>
    <col min="4" max="4" width="22.85546875" customWidth="1"/>
    <col min="5" max="7" width="31.85546875" style="18" customWidth="1"/>
    <col min="8" max="8" width="11.85546875" style="18" bestFit="1" customWidth="1"/>
    <col min="9" max="9" width="16" style="2" bestFit="1" customWidth="1"/>
    <col min="10" max="10" width="13" customWidth="1"/>
  </cols>
  <sheetData>
    <row r="5" spans="1:10" s="11" customFormat="1" ht="41.25" customHeight="1" x14ac:dyDescent="0.25">
      <c r="A5" s="10" t="s">
        <v>0</v>
      </c>
      <c r="B5" s="10" t="s">
        <v>27</v>
      </c>
      <c r="C5" s="10" t="s">
        <v>28</v>
      </c>
      <c r="D5" s="10" t="s">
        <v>29</v>
      </c>
      <c r="E5" s="10" t="s">
        <v>32</v>
      </c>
      <c r="F5" s="10" t="s">
        <v>36</v>
      </c>
      <c r="G5" s="10" t="s">
        <v>42</v>
      </c>
      <c r="H5" s="10" t="s">
        <v>30</v>
      </c>
      <c r="I5" s="19" t="s">
        <v>31</v>
      </c>
      <c r="J5" s="10" t="s">
        <v>33</v>
      </c>
    </row>
    <row r="6" spans="1:10" hidden="1" x14ac:dyDescent="0.25">
      <c r="A6" s="12" t="s">
        <v>9</v>
      </c>
      <c r="B6" s="13">
        <v>14</v>
      </c>
      <c r="C6" s="16" t="s">
        <v>21</v>
      </c>
      <c r="D6" s="9" t="s">
        <v>2</v>
      </c>
      <c r="E6" s="16" t="s">
        <v>17</v>
      </c>
      <c r="F6" s="16" t="s">
        <v>17</v>
      </c>
      <c r="G6" s="16" cm="1">
        <f t="array" ref="G6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6" s="16">
        <v>1</v>
      </c>
      <c r="I6" s="20">
        <v>1176.8</v>
      </c>
      <c r="J6" s="24">
        <v>44469</v>
      </c>
    </row>
    <row r="7" spans="1:10" hidden="1" x14ac:dyDescent="0.25">
      <c r="A7" s="14" t="s">
        <v>9</v>
      </c>
      <c r="B7" s="15">
        <v>14</v>
      </c>
      <c r="C7" s="16" t="s">
        <v>20</v>
      </c>
      <c r="D7" s="9" t="s">
        <v>3</v>
      </c>
      <c r="E7" s="16" t="s">
        <v>17</v>
      </c>
      <c r="F7" s="16" t="s">
        <v>17</v>
      </c>
      <c r="G7" s="16" cm="1">
        <f t="array" ref="G7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7" s="16">
        <v>1</v>
      </c>
      <c r="I7" s="20">
        <v>281.25</v>
      </c>
      <c r="J7" s="24">
        <v>44469</v>
      </c>
    </row>
    <row r="8" spans="1:10" hidden="1" x14ac:dyDescent="0.25">
      <c r="A8" s="16" t="s">
        <v>9</v>
      </c>
      <c r="B8" s="16">
        <v>14</v>
      </c>
      <c r="C8" s="16" t="s">
        <v>20</v>
      </c>
      <c r="D8" s="9" t="s">
        <v>4</v>
      </c>
      <c r="E8" s="16" t="s">
        <v>17</v>
      </c>
      <c r="F8" s="16" t="s">
        <v>17</v>
      </c>
      <c r="G8" s="16" cm="1">
        <f t="array" ref="G8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8" s="16">
        <v>1</v>
      </c>
      <c r="I8" s="20">
        <v>125</v>
      </c>
      <c r="J8" s="24">
        <v>44469</v>
      </c>
    </row>
    <row r="9" spans="1:10" hidden="1" x14ac:dyDescent="0.25">
      <c r="A9" s="16" t="s">
        <v>9</v>
      </c>
      <c r="B9" s="16">
        <v>14</v>
      </c>
      <c r="C9" s="16" t="s">
        <v>20</v>
      </c>
      <c r="D9" s="9" t="s">
        <v>5</v>
      </c>
      <c r="E9" s="16" t="s">
        <v>17</v>
      </c>
      <c r="F9" s="16" t="s">
        <v>17</v>
      </c>
      <c r="G9" s="16" cm="1">
        <f t="array" ref="G9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9" s="16">
        <v>1</v>
      </c>
      <c r="I9" s="20">
        <v>93.75</v>
      </c>
      <c r="J9" s="24">
        <v>44469</v>
      </c>
    </row>
    <row r="10" spans="1:10" hidden="1" x14ac:dyDescent="0.25">
      <c r="A10" s="17" t="s">
        <v>12</v>
      </c>
      <c r="B10" s="17">
        <v>35</v>
      </c>
      <c r="C10" s="16" t="s">
        <v>21</v>
      </c>
      <c r="D10" s="9" t="s">
        <v>2</v>
      </c>
      <c r="E10" s="16" t="s">
        <v>16</v>
      </c>
      <c r="F10" s="16" t="s">
        <v>16</v>
      </c>
      <c r="G10" s="16" cm="1">
        <f t="array" ref="G10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10" s="16">
        <v>1</v>
      </c>
      <c r="I10" s="20">
        <v>15000</v>
      </c>
      <c r="J10" s="24">
        <v>44505</v>
      </c>
    </row>
    <row r="11" spans="1:10" hidden="1" x14ac:dyDescent="0.25">
      <c r="A11" s="17" t="s">
        <v>12</v>
      </c>
      <c r="B11" s="17">
        <v>35</v>
      </c>
      <c r="C11" s="16" t="s">
        <v>20</v>
      </c>
      <c r="D11" s="9" t="s">
        <v>3</v>
      </c>
      <c r="E11" s="16" t="s">
        <v>16</v>
      </c>
      <c r="F11" s="16" t="s">
        <v>16</v>
      </c>
      <c r="G11" s="16" cm="1">
        <f t="array" ref="G1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1" s="16">
        <v>1</v>
      </c>
      <c r="I11" s="20">
        <v>300</v>
      </c>
      <c r="J11" s="24">
        <v>44506</v>
      </c>
    </row>
    <row r="12" spans="1:10" hidden="1" x14ac:dyDescent="0.25">
      <c r="A12" s="17" t="s">
        <v>12</v>
      </c>
      <c r="B12" s="17">
        <v>35</v>
      </c>
      <c r="C12" s="16" t="s">
        <v>20</v>
      </c>
      <c r="D12" s="9" t="s">
        <v>4</v>
      </c>
      <c r="E12" s="16" t="s">
        <v>16</v>
      </c>
      <c r="F12" s="16" t="s">
        <v>16</v>
      </c>
      <c r="G12" s="16" cm="1">
        <f t="array" ref="G12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2" s="16">
        <v>1</v>
      </c>
      <c r="I12" s="20">
        <v>200</v>
      </c>
      <c r="J12" s="24">
        <v>44507</v>
      </c>
    </row>
    <row r="13" spans="1:10" hidden="1" x14ac:dyDescent="0.25">
      <c r="A13" s="17" t="s">
        <v>12</v>
      </c>
      <c r="B13" s="17">
        <v>35</v>
      </c>
      <c r="C13" s="16" t="s">
        <v>20</v>
      </c>
      <c r="D13" s="9" t="s">
        <v>5</v>
      </c>
      <c r="E13" s="16" t="s">
        <v>16</v>
      </c>
      <c r="F13" s="16" t="s">
        <v>16</v>
      </c>
      <c r="G13" s="16" cm="1">
        <f t="array" ref="G13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3" s="16">
        <v>1</v>
      </c>
      <c r="I13" s="20">
        <v>100</v>
      </c>
      <c r="J13" s="24">
        <v>44508</v>
      </c>
    </row>
    <row r="14" spans="1:10" hidden="1" x14ac:dyDescent="0.25">
      <c r="A14" s="17" t="s">
        <v>12</v>
      </c>
      <c r="B14" s="17">
        <v>35</v>
      </c>
      <c r="C14" s="16" t="s">
        <v>21</v>
      </c>
      <c r="D14" s="9" t="s">
        <v>2</v>
      </c>
      <c r="E14" s="16" t="s">
        <v>16</v>
      </c>
      <c r="F14" s="16" t="s">
        <v>16</v>
      </c>
      <c r="G14" s="16" cm="1">
        <f t="array" ref="G14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14" s="16">
        <v>2</v>
      </c>
      <c r="I14" s="20">
        <v>1000</v>
      </c>
      <c r="J14" s="24">
        <v>44509</v>
      </c>
    </row>
    <row r="15" spans="1:10" hidden="1" x14ac:dyDescent="0.25">
      <c r="A15" s="17" t="s">
        <v>12</v>
      </c>
      <c r="B15" s="17">
        <v>35</v>
      </c>
      <c r="C15" s="16" t="s">
        <v>20</v>
      </c>
      <c r="D15" s="9" t="s">
        <v>3</v>
      </c>
      <c r="E15" s="16" t="s">
        <v>16</v>
      </c>
      <c r="F15" s="16" t="s">
        <v>16</v>
      </c>
      <c r="G15" s="16" cm="1">
        <f t="array" ref="G15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5" s="16">
        <v>2</v>
      </c>
      <c r="I15" s="20">
        <v>200</v>
      </c>
      <c r="J15" s="24">
        <v>44510</v>
      </c>
    </row>
    <row r="16" spans="1:10" hidden="1" x14ac:dyDescent="0.25">
      <c r="A16" s="17" t="s">
        <v>12</v>
      </c>
      <c r="B16" s="17">
        <v>35</v>
      </c>
      <c r="C16" s="16" t="s">
        <v>20</v>
      </c>
      <c r="D16" s="9" t="s">
        <v>4</v>
      </c>
      <c r="E16" s="16" t="s">
        <v>16</v>
      </c>
      <c r="F16" s="16" t="s">
        <v>16</v>
      </c>
      <c r="G16" s="16" cm="1">
        <f t="array" ref="G16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6" s="16">
        <v>2</v>
      </c>
      <c r="I16" s="20">
        <v>102</v>
      </c>
      <c r="J16" s="24">
        <v>44511</v>
      </c>
    </row>
    <row r="17" spans="1:10" hidden="1" x14ac:dyDescent="0.25">
      <c r="A17" s="17" t="s">
        <v>12</v>
      </c>
      <c r="B17" s="17">
        <v>35</v>
      </c>
      <c r="C17" s="16" t="s">
        <v>20</v>
      </c>
      <c r="D17" s="9" t="s">
        <v>5</v>
      </c>
      <c r="E17" s="16" t="s">
        <v>16</v>
      </c>
      <c r="F17" s="16" t="s">
        <v>16</v>
      </c>
      <c r="G17" s="16" cm="1">
        <f t="array" ref="G17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7" s="16">
        <v>2</v>
      </c>
      <c r="I17" s="20">
        <v>152.35</v>
      </c>
      <c r="J17" s="24">
        <v>44512</v>
      </c>
    </row>
    <row r="18" spans="1:10" hidden="1" x14ac:dyDescent="0.25">
      <c r="A18" s="17" t="s">
        <v>12</v>
      </c>
      <c r="B18" s="17">
        <v>35</v>
      </c>
      <c r="C18" s="16" t="s">
        <v>21</v>
      </c>
      <c r="D18" s="9" t="s">
        <v>2</v>
      </c>
      <c r="E18" s="16" t="s">
        <v>16</v>
      </c>
      <c r="F18" s="16" t="s">
        <v>16</v>
      </c>
      <c r="G18" s="16" cm="1">
        <f t="array" ref="G18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18" s="16">
        <v>3</v>
      </c>
      <c r="I18" s="20">
        <v>1000</v>
      </c>
      <c r="J18" s="24">
        <v>44513</v>
      </c>
    </row>
    <row r="19" spans="1:10" hidden="1" x14ac:dyDescent="0.25">
      <c r="A19" s="17" t="s">
        <v>12</v>
      </c>
      <c r="B19" s="17">
        <v>35</v>
      </c>
      <c r="C19" s="16" t="s">
        <v>20</v>
      </c>
      <c r="D19" s="9" t="s">
        <v>3</v>
      </c>
      <c r="E19" s="16" t="s">
        <v>16</v>
      </c>
      <c r="F19" s="16" t="s">
        <v>16</v>
      </c>
      <c r="G19" s="16" cm="1">
        <f t="array" ref="G19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19" s="16">
        <v>3</v>
      </c>
      <c r="I19" s="20">
        <v>200</v>
      </c>
      <c r="J19" s="24">
        <v>44514</v>
      </c>
    </row>
    <row r="20" spans="1:10" hidden="1" x14ac:dyDescent="0.25">
      <c r="A20" s="17" t="s">
        <v>12</v>
      </c>
      <c r="B20" s="17">
        <v>35</v>
      </c>
      <c r="C20" s="16" t="s">
        <v>20</v>
      </c>
      <c r="D20" s="9" t="s">
        <v>4</v>
      </c>
      <c r="E20" s="16" t="s">
        <v>16</v>
      </c>
      <c r="F20" s="16" t="s">
        <v>16</v>
      </c>
      <c r="G20" s="16" cm="1">
        <f t="array" ref="G20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0" s="16">
        <v>3</v>
      </c>
      <c r="I20" s="20">
        <v>252</v>
      </c>
      <c r="J20" s="24">
        <v>44515</v>
      </c>
    </row>
    <row r="21" spans="1:10" hidden="1" x14ac:dyDescent="0.25">
      <c r="A21" s="17" t="s">
        <v>12</v>
      </c>
      <c r="B21" s="17">
        <v>35</v>
      </c>
      <c r="C21" s="16" t="s">
        <v>20</v>
      </c>
      <c r="D21" s="9" t="s">
        <v>5</v>
      </c>
      <c r="E21" s="16" t="s">
        <v>16</v>
      </c>
      <c r="F21" s="16" t="s">
        <v>16</v>
      </c>
      <c r="G21" s="16" cm="1">
        <f t="array" ref="G2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1" s="16">
        <v>3</v>
      </c>
      <c r="I21" s="20">
        <v>253.25</v>
      </c>
      <c r="J21" s="24">
        <v>44516</v>
      </c>
    </row>
    <row r="22" spans="1:10" hidden="1" x14ac:dyDescent="0.25">
      <c r="A22" s="16" t="s">
        <v>34</v>
      </c>
      <c r="B22" s="16">
        <v>7</v>
      </c>
      <c r="C22" s="16" t="s">
        <v>20</v>
      </c>
      <c r="D22" s="9" t="s">
        <v>3</v>
      </c>
      <c r="E22" s="16" t="s">
        <v>16</v>
      </c>
      <c r="F22" s="16" t="s">
        <v>17</v>
      </c>
      <c r="G22" s="16" cm="1">
        <f t="array" ref="G22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2" s="16">
        <v>1</v>
      </c>
      <c r="I22" s="20">
        <v>300</v>
      </c>
      <c r="J22" s="24">
        <v>44439</v>
      </c>
    </row>
    <row r="23" spans="1:10" hidden="1" x14ac:dyDescent="0.25">
      <c r="A23" s="16" t="s">
        <v>34</v>
      </c>
      <c r="B23" s="16">
        <v>7</v>
      </c>
      <c r="C23" s="16" t="s">
        <v>20</v>
      </c>
      <c r="D23" s="9" t="s">
        <v>5</v>
      </c>
      <c r="E23" s="16" t="s">
        <v>16</v>
      </c>
      <c r="F23" s="16" t="s">
        <v>17</v>
      </c>
      <c r="G23" s="16" cm="1">
        <f t="array" ref="G23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3" s="16">
        <v>1</v>
      </c>
      <c r="I23" s="20">
        <v>300</v>
      </c>
      <c r="J23" s="24">
        <v>44439</v>
      </c>
    </row>
    <row r="24" spans="1:10" hidden="1" x14ac:dyDescent="0.25">
      <c r="A24" s="16" t="s">
        <v>34</v>
      </c>
      <c r="B24" s="16">
        <v>7</v>
      </c>
      <c r="C24" s="16" t="s">
        <v>20</v>
      </c>
      <c r="D24" s="9" t="s">
        <v>3</v>
      </c>
      <c r="E24" s="16" t="s">
        <v>16</v>
      </c>
      <c r="F24" s="16" t="s">
        <v>17</v>
      </c>
      <c r="G24" s="16" cm="1">
        <f t="array" ref="G24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4" s="16">
        <v>2</v>
      </c>
      <c r="I24" s="20">
        <v>50</v>
      </c>
      <c r="J24" s="24">
        <v>44469</v>
      </c>
    </row>
    <row r="25" spans="1:10" hidden="1" x14ac:dyDescent="0.25">
      <c r="A25" s="16" t="s">
        <v>34</v>
      </c>
      <c r="B25" s="16">
        <v>7</v>
      </c>
      <c r="C25" s="16" t="s">
        <v>20</v>
      </c>
      <c r="D25" s="9" t="s">
        <v>5</v>
      </c>
      <c r="E25" s="16" t="s">
        <v>16</v>
      </c>
      <c r="F25" s="16" t="s">
        <v>17</v>
      </c>
      <c r="G25" s="16" cm="1">
        <f t="array" ref="G25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5" s="16">
        <v>2</v>
      </c>
      <c r="I25" s="20">
        <v>20</v>
      </c>
      <c r="J25" s="24">
        <v>44469</v>
      </c>
    </row>
    <row r="26" spans="1:10" hidden="1" x14ac:dyDescent="0.25">
      <c r="A26" s="16" t="s">
        <v>35</v>
      </c>
      <c r="B26" s="16">
        <v>14</v>
      </c>
      <c r="C26" s="16" t="s">
        <v>20</v>
      </c>
      <c r="D26" s="9" t="s">
        <v>3</v>
      </c>
      <c r="E26" s="16" t="s">
        <v>16</v>
      </c>
      <c r="F26" s="16" t="s">
        <v>17</v>
      </c>
      <c r="G26" s="16" cm="1">
        <f t="array" ref="G26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6" s="16">
        <v>1</v>
      </c>
      <c r="I26" s="20">
        <v>400</v>
      </c>
      <c r="J26" s="24">
        <v>44439</v>
      </c>
    </row>
    <row r="27" spans="1:10" hidden="1" x14ac:dyDescent="0.25">
      <c r="A27" s="16" t="s">
        <v>35</v>
      </c>
      <c r="B27" s="16">
        <v>14</v>
      </c>
      <c r="C27" s="16" t="s">
        <v>20</v>
      </c>
      <c r="D27" s="9" t="s">
        <v>4</v>
      </c>
      <c r="E27" s="16" t="s">
        <v>16</v>
      </c>
      <c r="F27" s="16" t="s">
        <v>17</v>
      </c>
      <c r="G27" s="16" cm="1">
        <f t="array" ref="G27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7" s="16">
        <v>1</v>
      </c>
      <c r="I27" s="20">
        <v>200</v>
      </c>
      <c r="J27" s="24">
        <v>44439</v>
      </c>
    </row>
    <row r="28" spans="1:10" hidden="1" x14ac:dyDescent="0.25">
      <c r="A28" s="16" t="s">
        <v>35</v>
      </c>
      <c r="B28" s="16">
        <v>14</v>
      </c>
      <c r="C28" s="16" t="s">
        <v>20</v>
      </c>
      <c r="D28" s="9" t="s">
        <v>5</v>
      </c>
      <c r="E28" s="16" t="s">
        <v>16</v>
      </c>
      <c r="F28" s="16" t="s">
        <v>17</v>
      </c>
      <c r="G28" s="16" cm="1">
        <f t="array" ref="G28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8" s="16">
        <v>1</v>
      </c>
      <c r="I28" s="20">
        <v>200</v>
      </c>
      <c r="J28" s="24">
        <v>44439</v>
      </c>
    </row>
    <row r="29" spans="1:10" hidden="1" x14ac:dyDescent="0.25">
      <c r="A29" s="16" t="s">
        <v>35</v>
      </c>
      <c r="B29" s="16">
        <v>14</v>
      </c>
      <c r="C29" s="16" t="s">
        <v>20</v>
      </c>
      <c r="D29" s="9" t="s">
        <v>3</v>
      </c>
      <c r="E29" s="16" t="s">
        <v>16</v>
      </c>
      <c r="F29" s="16" t="s">
        <v>17</v>
      </c>
      <c r="G29" s="16" cm="1">
        <f t="array" ref="G29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29" s="16">
        <v>2</v>
      </c>
      <c r="I29" s="20">
        <v>100</v>
      </c>
      <c r="J29" s="24">
        <v>44469</v>
      </c>
    </row>
    <row r="30" spans="1:10" hidden="1" x14ac:dyDescent="0.25">
      <c r="A30" s="16" t="s">
        <v>35</v>
      </c>
      <c r="B30" s="16">
        <v>14</v>
      </c>
      <c r="C30" s="16" t="s">
        <v>20</v>
      </c>
      <c r="D30" s="9" t="s">
        <v>4</v>
      </c>
      <c r="E30" s="16" t="s">
        <v>16</v>
      </c>
      <c r="F30" s="16" t="s">
        <v>17</v>
      </c>
      <c r="G30" s="16" cm="1">
        <f t="array" ref="G30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30" s="16">
        <v>2</v>
      </c>
      <c r="I30" s="20">
        <v>100</v>
      </c>
      <c r="J30" s="24">
        <v>44469</v>
      </c>
    </row>
    <row r="31" spans="1:10" hidden="1" x14ac:dyDescent="0.25">
      <c r="A31" s="16" t="s">
        <v>35</v>
      </c>
      <c r="B31" s="16">
        <v>14</v>
      </c>
      <c r="C31" s="16" t="s">
        <v>20</v>
      </c>
      <c r="D31" s="9" t="s">
        <v>5</v>
      </c>
      <c r="E31" s="16" t="s">
        <v>16</v>
      </c>
      <c r="F31" s="16" t="s">
        <v>17</v>
      </c>
      <c r="G31" s="16" cm="1">
        <f t="array" ref="G3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31" s="16">
        <v>2</v>
      </c>
      <c r="I31" s="20">
        <v>100</v>
      </c>
      <c r="J31" s="24">
        <v>44469</v>
      </c>
    </row>
    <row r="32" spans="1:10" x14ac:dyDescent="0.25">
      <c r="A32" s="16" t="s">
        <v>9</v>
      </c>
      <c r="B32" s="16">
        <v>2</v>
      </c>
      <c r="C32" s="16" t="s">
        <v>20</v>
      </c>
      <c r="D32" s="9" t="s">
        <v>3</v>
      </c>
      <c r="E32" s="16" t="s">
        <v>16</v>
      </c>
      <c r="F32" s="16" t="s">
        <v>17</v>
      </c>
      <c r="G32" s="16" cm="1">
        <f t="array" ref="G32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32" s="16">
        <v>1</v>
      </c>
      <c r="I32" s="20">
        <v>400</v>
      </c>
      <c r="J32" s="24">
        <v>44439</v>
      </c>
    </row>
    <row r="33" spans="1:15" x14ac:dyDescent="0.25">
      <c r="A33" s="16" t="s">
        <v>9</v>
      </c>
      <c r="B33" s="16">
        <v>2</v>
      </c>
      <c r="C33" s="16" t="s">
        <v>20</v>
      </c>
      <c r="D33" s="9" t="s">
        <v>5</v>
      </c>
      <c r="E33" s="16" t="s">
        <v>16</v>
      </c>
      <c r="F33" s="16" t="s">
        <v>17</v>
      </c>
      <c r="G33" s="16" cm="1">
        <f t="array" ref="G33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33" s="16">
        <v>1</v>
      </c>
      <c r="I33" s="20">
        <v>200</v>
      </c>
      <c r="J33" s="24">
        <v>44439</v>
      </c>
    </row>
    <row r="34" spans="1:15" x14ac:dyDescent="0.25">
      <c r="A34" s="16" t="s">
        <v>9</v>
      </c>
      <c r="B34" s="16">
        <v>2</v>
      </c>
      <c r="C34" s="16" t="s">
        <v>20</v>
      </c>
      <c r="D34" s="9" t="s">
        <v>3</v>
      </c>
      <c r="E34" s="16" t="s">
        <v>16</v>
      </c>
      <c r="F34" s="16" t="s">
        <v>17</v>
      </c>
      <c r="G34" s="16" cm="1">
        <f t="array" ref="G34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34" s="16">
        <v>2</v>
      </c>
      <c r="I34" s="20">
        <v>500</v>
      </c>
      <c r="J34" s="24">
        <v>44469</v>
      </c>
    </row>
    <row r="35" spans="1:15" x14ac:dyDescent="0.25">
      <c r="A35" s="16" t="s">
        <v>9</v>
      </c>
      <c r="B35" s="16">
        <v>2</v>
      </c>
      <c r="C35" s="16" t="s">
        <v>20</v>
      </c>
      <c r="D35" s="9" t="s">
        <v>5</v>
      </c>
      <c r="E35" s="16" t="s">
        <v>16</v>
      </c>
      <c r="F35" s="16" t="s">
        <v>17</v>
      </c>
      <c r="G35" s="16" cm="1">
        <f t="array" ref="G35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35" s="16">
        <v>2</v>
      </c>
      <c r="I35" s="20">
        <v>300</v>
      </c>
      <c r="J35" s="24">
        <v>44469</v>
      </c>
    </row>
    <row r="36" spans="1:15" hidden="1" x14ac:dyDescent="0.25">
      <c r="A36" s="16" t="s">
        <v>9</v>
      </c>
      <c r="B36" s="16">
        <v>3</v>
      </c>
      <c r="C36" s="16" t="s">
        <v>20</v>
      </c>
      <c r="D36" s="9" t="s">
        <v>3</v>
      </c>
      <c r="E36" s="16" t="s">
        <v>17</v>
      </c>
      <c r="F36" s="16" t="s">
        <v>17</v>
      </c>
      <c r="G36" s="16" cm="1">
        <f t="array" ref="G36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36" s="16">
        <v>1</v>
      </c>
      <c r="I36" s="20">
        <v>400</v>
      </c>
      <c r="J36" s="24">
        <v>44469</v>
      </c>
    </row>
    <row r="37" spans="1:15" hidden="1" x14ac:dyDescent="0.25">
      <c r="A37" s="16" t="s">
        <v>9</v>
      </c>
      <c r="B37" s="16">
        <v>3</v>
      </c>
      <c r="C37" s="16" t="s">
        <v>20</v>
      </c>
      <c r="D37" s="9" t="s">
        <v>5</v>
      </c>
      <c r="E37" s="16" t="s">
        <v>17</v>
      </c>
      <c r="F37" s="16" t="s">
        <v>17</v>
      </c>
      <c r="G37" s="16" cm="1">
        <f t="array" ref="G37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37" s="16">
        <v>1</v>
      </c>
      <c r="I37" s="20">
        <v>200</v>
      </c>
      <c r="J37" s="24">
        <v>44469</v>
      </c>
    </row>
    <row r="38" spans="1:15" hidden="1" x14ac:dyDescent="0.25">
      <c r="A38" s="16" t="s">
        <v>34</v>
      </c>
      <c r="B38" s="16">
        <v>7</v>
      </c>
      <c r="C38" s="16" t="s">
        <v>21</v>
      </c>
      <c r="D38" s="9" t="s">
        <v>2</v>
      </c>
      <c r="E38" s="16" t="s">
        <v>16</v>
      </c>
      <c r="F38" s="16" t="s">
        <v>17</v>
      </c>
      <c r="G38" s="16" cm="1">
        <f t="array" ref="G38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38" s="16">
        <v>1</v>
      </c>
      <c r="I38" s="20">
        <v>30000</v>
      </c>
      <c r="J38" s="24">
        <v>44439</v>
      </c>
    </row>
    <row r="39" spans="1:15" hidden="1" x14ac:dyDescent="0.25">
      <c r="A39" s="16" t="s">
        <v>34</v>
      </c>
      <c r="B39" s="16">
        <v>7</v>
      </c>
      <c r="C39" s="16" t="s">
        <v>21</v>
      </c>
      <c r="D39" s="9" t="s">
        <v>2</v>
      </c>
      <c r="E39" s="16" t="s">
        <v>16</v>
      </c>
      <c r="F39" s="16" t="s">
        <v>17</v>
      </c>
      <c r="G39" s="16" cm="1">
        <f t="array" ref="G39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39" s="16">
        <v>2</v>
      </c>
      <c r="I39" s="20">
        <v>55000</v>
      </c>
      <c r="J39" s="24">
        <v>44469</v>
      </c>
    </row>
    <row r="40" spans="1:15" hidden="1" x14ac:dyDescent="0.25">
      <c r="A40" s="16" t="s">
        <v>35</v>
      </c>
      <c r="B40" s="16">
        <v>14</v>
      </c>
      <c r="C40" s="16" t="s">
        <v>21</v>
      </c>
      <c r="D40" s="9" t="s">
        <v>2</v>
      </c>
      <c r="E40" s="16" t="s">
        <v>16</v>
      </c>
      <c r="F40" s="16" t="s">
        <v>17</v>
      </c>
      <c r="G40" s="16" cm="1">
        <f t="array" ref="G40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40" s="16">
        <v>1</v>
      </c>
      <c r="I40" s="20">
        <v>20000</v>
      </c>
      <c r="J40" s="24">
        <v>44439</v>
      </c>
    </row>
    <row r="41" spans="1:15" hidden="1" x14ac:dyDescent="0.25">
      <c r="A41" s="16" t="s">
        <v>35</v>
      </c>
      <c r="B41" s="16">
        <v>14</v>
      </c>
      <c r="C41" s="16" t="s">
        <v>21</v>
      </c>
      <c r="D41" s="9" t="s">
        <v>2</v>
      </c>
      <c r="E41" s="16" t="s">
        <v>16</v>
      </c>
      <c r="F41" s="16" t="s">
        <v>17</v>
      </c>
      <c r="G41" s="16" cm="1">
        <f t="array" ref="G4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41" s="16">
        <v>2</v>
      </c>
      <c r="I41" s="20">
        <v>10000</v>
      </c>
      <c r="J41" s="24">
        <v>44469</v>
      </c>
    </row>
    <row r="42" spans="1:15" x14ac:dyDescent="0.25">
      <c r="A42" s="16" t="s">
        <v>9</v>
      </c>
      <c r="B42" s="16">
        <v>2</v>
      </c>
      <c r="C42" s="16" t="s">
        <v>21</v>
      </c>
      <c r="D42" s="9" t="s">
        <v>2</v>
      </c>
      <c r="E42" s="16" t="s">
        <v>16</v>
      </c>
      <c r="F42" s="16" t="s">
        <v>17</v>
      </c>
      <c r="G42" s="16" cm="1">
        <f t="array" ref="G42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42" s="16">
        <v>1</v>
      </c>
      <c r="I42" s="20">
        <v>10000</v>
      </c>
      <c r="J42" s="24">
        <v>44438</v>
      </c>
    </row>
    <row r="43" spans="1:15" x14ac:dyDescent="0.25">
      <c r="A43" s="16" t="s">
        <v>9</v>
      </c>
      <c r="B43" s="16">
        <v>2</v>
      </c>
      <c r="C43" s="16" t="s">
        <v>21</v>
      </c>
      <c r="D43" s="9" t="s">
        <v>2</v>
      </c>
      <c r="E43" s="16" t="s">
        <v>16</v>
      </c>
      <c r="F43" s="16" t="s">
        <v>17</v>
      </c>
      <c r="G43" s="16" cm="1">
        <f t="array" ref="G43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43" s="16">
        <v>2</v>
      </c>
      <c r="I43" s="20">
        <v>3200</v>
      </c>
      <c r="J43" s="24">
        <v>44469</v>
      </c>
    </row>
    <row r="44" spans="1:15" hidden="1" x14ac:dyDescent="0.25">
      <c r="A44" s="16" t="s">
        <v>9</v>
      </c>
      <c r="B44" s="16">
        <v>3</v>
      </c>
      <c r="C44" s="16" t="s">
        <v>21</v>
      </c>
      <c r="D44" s="9" t="s">
        <v>2</v>
      </c>
      <c r="E44" s="16" t="s">
        <v>17</v>
      </c>
      <c r="F44" s="16" t="s">
        <v>17</v>
      </c>
      <c r="G44" s="16" cm="1">
        <f t="array" ref="G44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44" s="16">
        <v>1</v>
      </c>
      <c r="I44" s="20">
        <v>25000</v>
      </c>
      <c r="J44" s="24">
        <v>44469</v>
      </c>
      <c r="O44" s="34"/>
    </row>
    <row r="45" spans="1:15" x14ac:dyDescent="0.25">
      <c r="A45" s="26" t="s">
        <v>35</v>
      </c>
      <c r="B45" s="26">
        <v>2</v>
      </c>
      <c r="C45" s="26" t="s">
        <v>21</v>
      </c>
      <c r="D45" s="27" t="s">
        <v>2</v>
      </c>
      <c r="E45" s="26" t="s">
        <v>16</v>
      </c>
      <c r="F45" s="16" t="s">
        <v>17</v>
      </c>
      <c r="G45" s="16" cm="1">
        <f t="array" ref="G45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45" s="26">
        <v>1</v>
      </c>
      <c r="I45" s="29">
        <v>24000</v>
      </c>
      <c r="J45" s="30">
        <v>44594</v>
      </c>
    </row>
    <row r="46" spans="1:15" x14ac:dyDescent="0.25">
      <c r="A46" s="26" t="s">
        <v>35</v>
      </c>
      <c r="B46" s="26">
        <v>2</v>
      </c>
      <c r="C46" s="26" t="s">
        <v>20</v>
      </c>
      <c r="D46" s="27" t="s">
        <v>3</v>
      </c>
      <c r="E46" s="26" t="s">
        <v>16</v>
      </c>
      <c r="F46" s="16" t="s">
        <v>17</v>
      </c>
      <c r="G46" s="16" cm="1">
        <f t="array" ref="G46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46" s="26">
        <v>1</v>
      </c>
      <c r="I46" s="29">
        <v>432</v>
      </c>
      <c r="J46" s="30">
        <v>44594</v>
      </c>
    </row>
    <row r="47" spans="1:15" x14ac:dyDescent="0.25">
      <c r="A47" s="26" t="s">
        <v>35</v>
      </c>
      <c r="B47" s="26">
        <v>2</v>
      </c>
      <c r="C47" s="26" t="s">
        <v>20</v>
      </c>
      <c r="D47" s="27" t="s">
        <v>3</v>
      </c>
      <c r="E47" s="26" t="s">
        <v>16</v>
      </c>
      <c r="F47" s="16" t="s">
        <v>17</v>
      </c>
      <c r="G47" s="16" cm="1">
        <f t="array" ref="G47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47" s="26">
        <v>2</v>
      </c>
      <c r="I47" s="29">
        <v>166.5</v>
      </c>
      <c r="J47" s="30">
        <v>44624</v>
      </c>
    </row>
    <row r="48" spans="1:15" x14ac:dyDescent="0.25">
      <c r="A48" s="26" t="s">
        <v>35</v>
      </c>
      <c r="B48" s="26">
        <v>2</v>
      </c>
      <c r="C48" s="26" t="s">
        <v>20</v>
      </c>
      <c r="D48" s="27" t="s">
        <v>3</v>
      </c>
      <c r="E48" s="26" t="s">
        <v>16</v>
      </c>
      <c r="F48" s="26" t="s">
        <v>17</v>
      </c>
      <c r="G48" s="26" cm="1">
        <f t="array" ref="G48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48" s="26">
        <v>3</v>
      </c>
      <c r="I48" s="29">
        <v>30</v>
      </c>
      <c r="J48" s="30">
        <v>44989</v>
      </c>
    </row>
    <row r="49" spans="1:10" hidden="1" x14ac:dyDescent="0.25">
      <c r="A49" s="26" t="s">
        <v>35</v>
      </c>
      <c r="B49" s="26">
        <v>1</v>
      </c>
      <c r="C49" s="26" t="s">
        <v>20</v>
      </c>
      <c r="D49" s="27" t="s">
        <v>3</v>
      </c>
      <c r="E49" s="26" t="s">
        <v>16</v>
      </c>
      <c r="F49" s="26" t="s">
        <v>17</v>
      </c>
      <c r="G49" s="26" cm="1">
        <f t="array" ref="G49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49" s="26">
        <v>1</v>
      </c>
      <c r="I49" s="29">
        <v>50</v>
      </c>
      <c r="J49" s="30">
        <v>44594</v>
      </c>
    </row>
    <row r="50" spans="1:10" hidden="1" x14ac:dyDescent="0.25">
      <c r="A50" s="26" t="s">
        <v>35</v>
      </c>
      <c r="B50" s="26">
        <v>1</v>
      </c>
      <c r="C50" s="26" t="s">
        <v>20</v>
      </c>
      <c r="D50" s="27" t="s">
        <v>5</v>
      </c>
      <c r="E50" s="26" t="s">
        <v>17</v>
      </c>
      <c r="F50" s="26" t="s">
        <v>17</v>
      </c>
      <c r="G50" s="26" cm="1">
        <f t="array" ref="G50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1</v>
      </c>
      <c r="H50" s="26">
        <v>1</v>
      </c>
      <c r="I50" s="29">
        <v>118.75</v>
      </c>
      <c r="J50" s="30">
        <v>44594</v>
      </c>
    </row>
    <row r="51" spans="1:10" x14ac:dyDescent="0.25">
      <c r="A51" s="26" t="s">
        <v>35</v>
      </c>
      <c r="B51" s="26">
        <v>2</v>
      </c>
      <c r="C51" s="26" t="s">
        <v>21</v>
      </c>
      <c r="D51" s="27" t="s">
        <v>2</v>
      </c>
      <c r="E51" s="26" t="s">
        <v>16</v>
      </c>
      <c r="F51" s="26" t="s">
        <v>17</v>
      </c>
      <c r="G51" s="26" cm="1">
        <f t="array" ref="G5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1" s="26">
        <v>2</v>
      </c>
      <c r="I51" s="29">
        <v>11000</v>
      </c>
      <c r="J51" s="30">
        <v>44624</v>
      </c>
    </row>
    <row r="52" spans="1:10" hidden="1" x14ac:dyDescent="0.25">
      <c r="A52" s="26" t="s">
        <v>35</v>
      </c>
      <c r="B52" s="26">
        <v>1</v>
      </c>
      <c r="C52" s="26" t="s">
        <v>21</v>
      </c>
      <c r="D52" s="27" t="s">
        <v>2</v>
      </c>
      <c r="E52" s="26" t="s">
        <v>16</v>
      </c>
      <c r="F52" s="26" t="s">
        <v>17</v>
      </c>
      <c r="G52" s="26" cm="1">
        <f t="array" ref="G52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2" s="26">
        <v>1</v>
      </c>
      <c r="I52" s="29">
        <v>3000</v>
      </c>
      <c r="J52" s="30">
        <v>44594</v>
      </c>
    </row>
    <row r="53" spans="1:10" hidden="1" x14ac:dyDescent="0.25">
      <c r="A53" s="35" t="s">
        <v>35</v>
      </c>
      <c r="B53" s="16">
        <v>1</v>
      </c>
      <c r="C53" s="16" t="s">
        <v>21</v>
      </c>
      <c r="D53" s="9" t="s">
        <v>2</v>
      </c>
      <c r="E53" s="16" t="s">
        <v>16</v>
      </c>
      <c r="F53" s="26" t="s">
        <v>17</v>
      </c>
      <c r="G53" s="26" cm="1">
        <f t="array" ref="G53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3" s="16">
        <v>2</v>
      </c>
      <c r="I53" s="20">
        <v>2000</v>
      </c>
      <c r="J53" s="24">
        <v>44594</v>
      </c>
    </row>
    <row r="54" spans="1:10" x14ac:dyDescent="0.25">
      <c r="A54" s="26" t="s">
        <v>35</v>
      </c>
      <c r="B54" s="26">
        <v>2</v>
      </c>
      <c r="C54" s="26" t="s">
        <v>20</v>
      </c>
      <c r="D54" s="27" t="s">
        <v>3</v>
      </c>
      <c r="E54" s="26" t="s">
        <v>16</v>
      </c>
      <c r="F54" s="26" t="s">
        <v>17</v>
      </c>
      <c r="G54" s="28" cm="1">
        <f t="array" ref="G54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54" s="26">
        <v>4</v>
      </c>
      <c r="I54" s="29">
        <v>1.5</v>
      </c>
      <c r="J54" s="30">
        <v>44989</v>
      </c>
    </row>
    <row r="55" spans="1:10" x14ac:dyDescent="0.25">
      <c r="A55" s="44" t="s">
        <v>35</v>
      </c>
      <c r="B55" s="44">
        <v>3</v>
      </c>
      <c r="C55" s="44" t="s">
        <v>21</v>
      </c>
      <c r="D55" s="45" t="s">
        <v>2</v>
      </c>
      <c r="E55" s="44" t="s">
        <v>16</v>
      </c>
      <c r="F55" s="44" t="s">
        <v>16</v>
      </c>
      <c r="G55" s="46" cm="1">
        <f t="array" ref="G55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5" s="44">
        <v>1</v>
      </c>
      <c r="I55" s="47">
        <v>20000</v>
      </c>
      <c r="J55" s="48">
        <v>44989</v>
      </c>
    </row>
    <row r="56" spans="1:10" x14ac:dyDescent="0.25">
      <c r="A56" s="44" t="s">
        <v>35</v>
      </c>
      <c r="B56" s="44">
        <v>3</v>
      </c>
      <c r="C56" s="44" t="s">
        <v>21</v>
      </c>
      <c r="D56" s="45" t="s">
        <v>2</v>
      </c>
      <c r="E56" s="44" t="s">
        <v>16</v>
      </c>
      <c r="F56" s="44" t="s">
        <v>16</v>
      </c>
      <c r="G56" s="46" cm="1">
        <f t="array" ref="G56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6" s="44">
        <v>2</v>
      </c>
      <c r="I56" s="47">
        <v>10000</v>
      </c>
      <c r="J56" s="48">
        <v>45020</v>
      </c>
    </row>
    <row r="57" spans="1:10" x14ac:dyDescent="0.25">
      <c r="A57" s="44" t="s">
        <v>35</v>
      </c>
      <c r="B57" s="44">
        <v>3</v>
      </c>
      <c r="C57" s="44" t="s">
        <v>21</v>
      </c>
      <c r="D57" s="45" t="s">
        <v>2</v>
      </c>
      <c r="E57" s="44" t="s">
        <v>16</v>
      </c>
      <c r="F57" s="44" t="s">
        <v>16</v>
      </c>
      <c r="G57" s="46" cm="1">
        <f t="array" ref="G57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7" s="44">
        <v>3</v>
      </c>
      <c r="I57" s="47">
        <v>10000</v>
      </c>
      <c r="J57" s="48">
        <v>45051</v>
      </c>
    </row>
    <row r="58" spans="1:10" x14ac:dyDescent="0.25">
      <c r="A58" s="44" t="s">
        <v>35</v>
      </c>
      <c r="B58" s="44">
        <v>3</v>
      </c>
      <c r="C58" s="44" t="s">
        <v>21</v>
      </c>
      <c r="D58" s="45" t="s">
        <v>2</v>
      </c>
      <c r="E58" s="44" t="s">
        <v>16</v>
      </c>
      <c r="F58" s="44" t="s">
        <v>16</v>
      </c>
      <c r="G58" s="46" cm="1">
        <f t="array" ref="G58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8" s="44">
        <v>4</v>
      </c>
      <c r="I58" s="47">
        <v>10000</v>
      </c>
      <c r="J58" s="48">
        <v>45082</v>
      </c>
    </row>
    <row r="59" spans="1:10" x14ac:dyDescent="0.25">
      <c r="A59" s="44" t="s">
        <v>35</v>
      </c>
      <c r="B59" s="44">
        <v>3</v>
      </c>
      <c r="C59" s="44" t="s">
        <v>21</v>
      </c>
      <c r="D59" s="45" t="s">
        <v>2</v>
      </c>
      <c r="E59" s="44" t="s">
        <v>57</v>
      </c>
      <c r="F59" s="44" t="s">
        <v>57</v>
      </c>
      <c r="G59" s="46" cm="1">
        <f t="array" ref="G59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59" s="44">
        <v>5</v>
      </c>
      <c r="I59" s="47">
        <v>80000</v>
      </c>
      <c r="J59" s="48">
        <v>45112</v>
      </c>
    </row>
    <row r="60" spans="1:10" x14ac:dyDescent="0.25">
      <c r="A60" s="44" t="s">
        <v>35</v>
      </c>
      <c r="B60" s="44">
        <v>3</v>
      </c>
      <c r="C60" s="44" t="s">
        <v>22</v>
      </c>
      <c r="D60" s="45" t="s">
        <v>8</v>
      </c>
      <c r="E60" s="44" t="s">
        <v>17</v>
      </c>
      <c r="F60" s="44" t="s">
        <v>17</v>
      </c>
      <c r="G60" s="46" cm="1">
        <f t="array" ref="G60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60" s="44">
        <v>1</v>
      </c>
      <c r="I60" s="47">
        <v>5000</v>
      </c>
      <c r="J60" s="48">
        <v>45020</v>
      </c>
    </row>
    <row r="61" spans="1:10" x14ac:dyDescent="0.25">
      <c r="A61" s="44" t="s">
        <v>35</v>
      </c>
      <c r="B61" s="44">
        <v>4</v>
      </c>
      <c r="C61" s="44" t="s">
        <v>21</v>
      </c>
      <c r="D61" s="45" t="s">
        <v>2</v>
      </c>
      <c r="E61" s="44" t="s">
        <v>16</v>
      </c>
      <c r="F61" s="44" t="s">
        <v>17</v>
      </c>
      <c r="G61" s="46" cm="1">
        <f t="array" ref="G61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61" s="44">
        <v>1</v>
      </c>
      <c r="I61" s="47">
        <v>20000</v>
      </c>
      <c r="J61" s="48">
        <v>45020</v>
      </c>
    </row>
    <row r="62" spans="1:10" x14ac:dyDescent="0.25">
      <c r="A62" s="44" t="s">
        <v>58</v>
      </c>
      <c r="B62" s="44">
        <v>4</v>
      </c>
      <c r="C62" s="44" t="s">
        <v>21</v>
      </c>
      <c r="D62" s="45" t="s">
        <v>2</v>
      </c>
      <c r="E62" s="44" t="s">
        <v>16</v>
      </c>
      <c r="F62" s="44" t="s">
        <v>17</v>
      </c>
      <c r="G62" s="46" cm="1">
        <f t="array" ref="G62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3</v>
      </c>
      <c r="H62" s="44">
        <v>2</v>
      </c>
      <c r="I62" s="47">
        <v>13000</v>
      </c>
      <c r="J62" s="48">
        <v>45051</v>
      </c>
    </row>
    <row r="63" spans="1:10" x14ac:dyDescent="0.25">
      <c r="A63" s="44" t="s">
        <v>35</v>
      </c>
      <c r="B63" s="44">
        <v>4</v>
      </c>
      <c r="C63" s="44" t="s">
        <v>20</v>
      </c>
      <c r="D63" s="45" t="s">
        <v>3</v>
      </c>
      <c r="E63" s="44" t="s">
        <v>16</v>
      </c>
      <c r="F63" s="44" t="s">
        <v>17</v>
      </c>
      <c r="G63" s="46" cm="1">
        <f t="array" ref="G63">_xlfn.XLOOKUP(ClaimsTbl[[#This Row],[Fee Category]]&amp;ClaimsTbl[[#This Row],[Will There Be More than 1 Claim?]]&amp;ClaimsTbl[[#This Row],[Will There Be More than 2 Claims?]],ClaimsLookupTbl[Fee Category]&amp;ClaimsLookupTbl[More than 1 Claim?]&amp;ClaimsLookupTbl[More than 2 Claims?],ClaimsLookupTbl[Claim Category])</f>
        <v>2</v>
      </c>
      <c r="H63" s="44">
        <v>1</v>
      </c>
      <c r="I63" s="47">
        <v>500</v>
      </c>
      <c r="J63" s="48">
        <v>45020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D44628-72D4-4936-A966-AC4C420833E9}">
          <x14:formula1>
            <xm:f>Lookup!$F$4:$F$8</xm:f>
          </x14:formula1>
          <xm:sqref>C6:C63</xm:sqref>
        </x14:dataValidation>
        <x14:dataValidation type="list" allowBlank="1" showInputMessage="1" showErrorMessage="1" xr:uid="{C76D4BAF-F4E8-47F3-AFD4-D1E5646DA4A1}">
          <x14:formula1>
            <xm:f>Lookup!$H$4:$H$10</xm:f>
          </x14:formula1>
          <xm:sqref>D6:D63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C37C-8B35-458E-BBC0-4705118F89BE}">
  <sheetPr>
    <tabColor theme="1"/>
  </sheetPr>
  <dimension ref="A1:O32"/>
  <sheetViews>
    <sheetView topLeftCell="J1" workbookViewId="0">
      <selection activeCell="P3" sqref="P3"/>
    </sheetView>
  </sheetViews>
  <sheetFormatPr defaultRowHeight="15" x14ac:dyDescent="0.25"/>
  <cols>
    <col min="1" max="1" width="10" bestFit="1" customWidth="1"/>
    <col min="2" max="2" width="8.140625" bestFit="1" customWidth="1"/>
    <col min="3" max="3" width="17.42578125" bestFit="1" customWidth="1"/>
    <col min="4" max="4" width="22.140625" bestFit="1" customWidth="1"/>
    <col min="5" max="5" width="19.85546875" style="18" bestFit="1" customWidth="1"/>
    <col min="6" max="6" width="19.5703125" style="37" bestFit="1" customWidth="1"/>
    <col min="7" max="7" width="28.7109375" style="2" bestFit="1" customWidth="1"/>
    <col min="8" max="8" width="24.5703125" style="2" bestFit="1" customWidth="1"/>
    <col min="9" max="9" width="22.28515625" style="2" bestFit="1" customWidth="1"/>
    <col min="10" max="10" width="37.42578125" style="3" bestFit="1" customWidth="1"/>
    <col min="11" max="11" width="25.5703125" bestFit="1" customWidth="1"/>
    <col min="12" max="12" width="20.7109375" bestFit="1" customWidth="1"/>
    <col min="13" max="13" width="25.5703125" bestFit="1" customWidth="1"/>
    <col min="14" max="14" width="28.140625" style="21" bestFit="1" customWidth="1"/>
    <col min="15" max="15" width="25" bestFit="1" customWidth="1"/>
  </cols>
  <sheetData>
    <row r="1" spans="1:15" s="18" customFormat="1" ht="45" x14ac:dyDescent="0.25">
      <c r="A1" s="18" t="s">
        <v>0</v>
      </c>
      <c r="B1" s="18" t="s">
        <v>27</v>
      </c>
      <c r="C1" s="18" t="s">
        <v>28</v>
      </c>
      <c r="D1" s="18" t="s">
        <v>29</v>
      </c>
      <c r="E1" s="18" t="s">
        <v>42</v>
      </c>
      <c r="F1" s="37" t="s">
        <v>49</v>
      </c>
      <c r="G1" s="36" t="s">
        <v>50</v>
      </c>
      <c r="H1" s="36" t="s">
        <v>51</v>
      </c>
      <c r="I1" s="37" t="s">
        <v>44</v>
      </c>
      <c r="J1" s="36" t="s">
        <v>52</v>
      </c>
      <c r="K1" s="18" t="s">
        <v>45</v>
      </c>
      <c r="L1" s="18" t="s">
        <v>46</v>
      </c>
      <c r="M1" s="18" t="s">
        <v>47</v>
      </c>
      <c r="N1" s="11" t="s">
        <v>56</v>
      </c>
      <c r="O1" s="18" t="s">
        <v>48</v>
      </c>
    </row>
    <row r="2" spans="1:15" x14ac:dyDescent="0.25">
      <c r="A2" s="25" t="s">
        <v>9</v>
      </c>
      <c r="B2">
        <v>14</v>
      </c>
      <c r="C2" s="25" t="s">
        <v>21</v>
      </c>
      <c r="D2" s="25" t="s">
        <v>2</v>
      </c>
      <c r="E2" s="18">
        <v>1</v>
      </c>
      <c r="F2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5000</v>
      </c>
      <c r="G2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1176.8</v>
      </c>
      <c r="H2" s="2" cm="1">
        <f t="array" ref="H2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1176.8</v>
      </c>
      <c r="I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1176.8</v>
      </c>
      <c r="J2" s="3">
        <f>All_Claims[[#This Row],[Maximum Claimable Amount for Claim '#1]]-All_Claims[[#This Row],[Claim '#1 Amount]]</f>
        <v>0</v>
      </c>
      <c r="K2" s="2">
        <f>All_Claims[[#This Row],[Total Actual
(Total Claimable Amount)]]-All_Claims[[#This Row],[Claim '#1 Amount]]</f>
        <v>0</v>
      </c>
      <c r="L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2" s="2">
        <f>All_Claims[[#This Row],[Balance After Claim '#1]]-All_Claims[[#This Row],[Claim '#2 Amount]]</f>
        <v>0</v>
      </c>
      <c r="N2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" s="2">
        <f>All_Claims[[#This Row],[Balance After Claim '#2]]-All_Claims[[#This Row],[Total Claim Amount from Claim '#3 Onwards]]</f>
        <v>0</v>
      </c>
    </row>
    <row r="3" spans="1:15" x14ac:dyDescent="0.25">
      <c r="A3" s="25" t="s">
        <v>9</v>
      </c>
      <c r="B3">
        <v>14</v>
      </c>
      <c r="C3" s="25" t="s">
        <v>20</v>
      </c>
      <c r="D3" s="25" t="s">
        <v>3</v>
      </c>
      <c r="E3" s="18">
        <v>1</v>
      </c>
      <c r="F3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281.25</v>
      </c>
      <c r="G3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281.25</v>
      </c>
      <c r="H3" s="2" cm="1">
        <f t="array" ref="H3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281.25</v>
      </c>
      <c r="I3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281.25</v>
      </c>
      <c r="J3" s="3">
        <f>All_Claims[[#This Row],[Maximum Claimable Amount for Claim '#1]]-All_Claims[[#This Row],[Claim '#1 Amount]]</f>
        <v>0</v>
      </c>
      <c r="K3" s="2">
        <f>All_Claims[[#This Row],[Total Actual
(Total Claimable Amount)]]-All_Claims[[#This Row],[Claim '#1 Amount]]</f>
        <v>0</v>
      </c>
      <c r="L3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3" s="2">
        <f>All_Claims[[#This Row],[Balance After Claim '#1]]-All_Claims[[#This Row],[Claim '#2 Amount]]</f>
        <v>0</v>
      </c>
      <c r="N3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3" s="2">
        <f>All_Claims[[#This Row],[Balance After Claim '#2]]-All_Claims[[#This Row],[Total Claim Amount from Claim '#3 Onwards]]</f>
        <v>0</v>
      </c>
    </row>
    <row r="4" spans="1:15" x14ac:dyDescent="0.25">
      <c r="A4" s="25" t="s">
        <v>9</v>
      </c>
      <c r="B4">
        <v>14</v>
      </c>
      <c r="C4" s="25" t="s">
        <v>20</v>
      </c>
      <c r="D4" s="25" t="s">
        <v>4</v>
      </c>
      <c r="E4" s="18">
        <v>1</v>
      </c>
      <c r="F4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125</v>
      </c>
      <c r="G4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125</v>
      </c>
      <c r="H4" s="2" cm="1">
        <f t="array" ref="H4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125</v>
      </c>
      <c r="I4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125</v>
      </c>
      <c r="J4" s="3">
        <f>All_Claims[[#This Row],[Maximum Claimable Amount for Claim '#1]]-All_Claims[[#This Row],[Claim '#1 Amount]]</f>
        <v>0</v>
      </c>
      <c r="K4" s="2">
        <f>All_Claims[[#This Row],[Total Actual
(Total Claimable Amount)]]-All_Claims[[#This Row],[Claim '#1 Amount]]</f>
        <v>0</v>
      </c>
      <c r="L4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4" s="2">
        <f>All_Claims[[#This Row],[Balance After Claim '#1]]-All_Claims[[#This Row],[Claim '#2 Amount]]</f>
        <v>0</v>
      </c>
      <c r="N4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4" s="2">
        <f>All_Claims[[#This Row],[Balance After Claim '#2]]-All_Claims[[#This Row],[Total Claim Amount from Claim '#3 Onwards]]</f>
        <v>0</v>
      </c>
    </row>
    <row r="5" spans="1:15" x14ac:dyDescent="0.25">
      <c r="A5" s="25" t="s">
        <v>9</v>
      </c>
      <c r="B5">
        <v>14</v>
      </c>
      <c r="C5" s="25" t="s">
        <v>20</v>
      </c>
      <c r="D5" s="25" t="s">
        <v>5</v>
      </c>
      <c r="E5" s="18">
        <v>1</v>
      </c>
      <c r="F5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93.75</v>
      </c>
      <c r="G5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93.75</v>
      </c>
      <c r="H5" s="2" cm="1">
        <f t="array" ref="H5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93.75</v>
      </c>
      <c r="I5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93.75</v>
      </c>
      <c r="J5" s="3">
        <f>All_Claims[[#This Row],[Maximum Claimable Amount for Claim '#1]]-All_Claims[[#This Row],[Claim '#1 Amount]]</f>
        <v>0</v>
      </c>
      <c r="K5" s="2">
        <f>All_Claims[[#This Row],[Total Actual
(Total Claimable Amount)]]-All_Claims[[#This Row],[Claim '#1 Amount]]</f>
        <v>0</v>
      </c>
      <c r="L5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5" s="2">
        <f>All_Claims[[#This Row],[Balance After Claim '#1]]-All_Claims[[#This Row],[Claim '#2 Amount]]</f>
        <v>0</v>
      </c>
      <c r="N5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5" s="2">
        <f>All_Claims[[#This Row],[Balance After Claim '#2]]-All_Claims[[#This Row],[Total Claim Amount from Claim '#3 Onwards]]</f>
        <v>0</v>
      </c>
    </row>
    <row r="6" spans="1:15" x14ac:dyDescent="0.25">
      <c r="A6" s="25" t="s">
        <v>12</v>
      </c>
      <c r="B6">
        <v>35</v>
      </c>
      <c r="C6" s="25" t="s">
        <v>21</v>
      </c>
      <c r="D6" s="25" t="s">
        <v>2</v>
      </c>
      <c r="E6" s="18">
        <v>3</v>
      </c>
      <c r="F6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25000</v>
      </c>
      <c r="G6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17015.150000000001</v>
      </c>
      <c r="H6" s="2" cm="1">
        <f t="array" ref="H6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15000</v>
      </c>
      <c r="I6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15000</v>
      </c>
      <c r="J6" s="3">
        <f>All_Claims[[#This Row],[Maximum Claimable Amount for Claim '#1]]-All_Claims[[#This Row],[Claim '#1 Amount]]</f>
        <v>0</v>
      </c>
      <c r="K6" s="2">
        <f>All_Claims[[#This Row],[Total Actual
(Total Claimable Amount)]]-All_Claims[[#This Row],[Claim '#1 Amount]]</f>
        <v>2015.1500000000015</v>
      </c>
      <c r="L6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1000</v>
      </c>
      <c r="M6" s="2">
        <f>All_Claims[[#This Row],[Balance After Claim '#1]]-All_Claims[[#This Row],[Claim '#2 Amount]]</f>
        <v>1015.1500000000015</v>
      </c>
      <c r="N6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1000</v>
      </c>
      <c r="O6" s="2">
        <f>All_Claims[[#This Row],[Balance After Claim '#2]]-All_Claims[[#This Row],[Total Claim Amount from Claim '#3 Onwards]]</f>
        <v>15.150000000001455</v>
      </c>
    </row>
    <row r="7" spans="1:15" x14ac:dyDescent="0.25">
      <c r="A7" s="25" t="s">
        <v>12</v>
      </c>
      <c r="B7">
        <v>35</v>
      </c>
      <c r="C7" s="25" t="s">
        <v>20</v>
      </c>
      <c r="D7" s="25" t="s">
        <v>3</v>
      </c>
      <c r="E7" s="16">
        <v>2</v>
      </c>
      <c r="F7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450</v>
      </c>
      <c r="G7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306.27269999999999</v>
      </c>
      <c r="H7" s="2" cm="1">
        <f t="array" ref="H7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427.5</v>
      </c>
      <c r="I7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300</v>
      </c>
      <c r="J7" s="3">
        <f>All_Claims[[#This Row],[Maximum Claimable Amount for Claim '#1]]-All_Claims[[#This Row],[Claim '#1 Amount]]</f>
        <v>127.5</v>
      </c>
      <c r="K7" s="2">
        <f>All_Claims[[#This Row],[Total Actual
(Total Claimable Amount)]]-All_Claims[[#This Row],[Claim '#1 Amount]]</f>
        <v>6.2726999999999862</v>
      </c>
      <c r="L7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200</v>
      </c>
      <c r="M7" s="2">
        <f>All_Claims[[#This Row],[Balance After Claim '#1]]-All_Claims[[#This Row],[Claim '#2 Amount]]</f>
        <v>-193.72730000000001</v>
      </c>
      <c r="N7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200</v>
      </c>
      <c r="O7" s="2">
        <f>All_Claims[[#This Row],[Balance After Claim '#2]]-All_Claims[[#This Row],[Total Claim Amount from Claim '#3 Onwards]]</f>
        <v>-393.72730000000001</v>
      </c>
    </row>
    <row r="8" spans="1:15" x14ac:dyDescent="0.25">
      <c r="A8" s="25" t="s">
        <v>12</v>
      </c>
      <c r="B8">
        <v>35</v>
      </c>
      <c r="C8" s="25" t="s">
        <v>20</v>
      </c>
      <c r="D8" s="25" t="s">
        <v>4</v>
      </c>
      <c r="E8" s="16">
        <v>2</v>
      </c>
      <c r="F8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200</v>
      </c>
      <c r="G8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136.12119999999999</v>
      </c>
      <c r="H8" s="2" cm="1">
        <f t="array" ref="H8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190</v>
      </c>
      <c r="I8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</v>
      </c>
      <c r="J8" s="3">
        <f>All_Claims[[#This Row],[Maximum Claimable Amount for Claim '#1]]-All_Claims[[#This Row],[Claim '#1 Amount]]</f>
        <v>-10</v>
      </c>
      <c r="K8" s="2">
        <f>All_Claims[[#This Row],[Total Actual
(Total Claimable Amount)]]-All_Claims[[#This Row],[Claim '#1 Amount]]</f>
        <v>-63.878800000000012</v>
      </c>
      <c r="L8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102</v>
      </c>
      <c r="M8" s="2">
        <f>All_Claims[[#This Row],[Balance After Claim '#1]]-All_Claims[[#This Row],[Claim '#2 Amount]]</f>
        <v>-165.87880000000001</v>
      </c>
      <c r="N8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252</v>
      </c>
      <c r="O8" s="2">
        <f>All_Claims[[#This Row],[Balance After Claim '#2]]-All_Claims[[#This Row],[Total Claim Amount from Claim '#3 Onwards]]</f>
        <v>-417.87880000000001</v>
      </c>
    </row>
    <row r="9" spans="1:15" x14ac:dyDescent="0.25">
      <c r="A9" s="25" t="s">
        <v>12</v>
      </c>
      <c r="B9">
        <v>35</v>
      </c>
      <c r="C9" s="25" t="s">
        <v>20</v>
      </c>
      <c r="D9" s="25" t="s">
        <v>5</v>
      </c>
      <c r="E9" s="18">
        <v>2</v>
      </c>
      <c r="F9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150</v>
      </c>
      <c r="G9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102.0909</v>
      </c>
      <c r="H9" s="2" cm="1">
        <f t="array" ref="H9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142.5</v>
      </c>
      <c r="I9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100</v>
      </c>
      <c r="J9" s="3">
        <f>All_Claims[[#This Row],[Maximum Claimable Amount for Claim '#1]]-All_Claims[[#This Row],[Claim '#1 Amount]]</f>
        <v>42.5</v>
      </c>
      <c r="K9" s="2">
        <f>All_Claims[[#This Row],[Total Actual
(Total Claimable Amount)]]-All_Claims[[#This Row],[Claim '#1 Amount]]</f>
        <v>2.0909000000000049</v>
      </c>
      <c r="L9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152.35</v>
      </c>
      <c r="M9" s="2">
        <f>All_Claims[[#This Row],[Balance After Claim '#1]]-All_Claims[[#This Row],[Claim '#2 Amount]]</f>
        <v>-150.25909999999999</v>
      </c>
      <c r="N9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253.25</v>
      </c>
      <c r="O9" s="2">
        <f>All_Claims[[#This Row],[Balance After Claim '#2]]-All_Claims[[#This Row],[Total Claim Amount from Claim '#3 Onwards]]</f>
        <v>-403.50909999999999</v>
      </c>
    </row>
    <row r="10" spans="1:15" x14ac:dyDescent="0.25">
      <c r="A10" s="25" t="s">
        <v>34</v>
      </c>
      <c r="B10">
        <v>7</v>
      </c>
      <c r="C10" s="25" t="s">
        <v>20</v>
      </c>
      <c r="D10" s="25" t="s">
        <v>3</v>
      </c>
      <c r="E10" s="18">
        <v>2</v>
      </c>
      <c r="F10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1998</v>
      </c>
      <c r="G10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1540.3577</v>
      </c>
      <c r="H10" s="2" cm="1">
        <f t="array" ref="H10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1898.1</v>
      </c>
      <c r="I10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300</v>
      </c>
      <c r="J10" s="3">
        <f>All_Claims[[#This Row],[Maximum Claimable Amount for Claim '#1]]-All_Claims[[#This Row],[Claim '#1 Amount]]</f>
        <v>1598.1</v>
      </c>
      <c r="K10" s="2">
        <f>All_Claims[[#This Row],[Total Actual
(Total Claimable Amount)]]-All_Claims[[#This Row],[Claim '#1 Amount]]</f>
        <v>1240.3577</v>
      </c>
      <c r="L10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50</v>
      </c>
      <c r="M10" s="2">
        <f>All_Claims[[#This Row],[Balance After Claim '#1]]-All_Claims[[#This Row],[Claim '#2 Amount]]</f>
        <v>1190.3577</v>
      </c>
      <c r="N10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0" s="2">
        <f>All_Claims[[#This Row],[Balance After Claim '#2]]-All_Claims[[#This Row],[Total Claim Amount from Claim '#3 Onwards]]</f>
        <v>1190.3577</v>
      </c>
    </row>
    <row r="11" spans="1:15" x14ac:dyDescent="0.25">
      <c r="A11" s="25" t="s">
        <v>34</v>
      </c>
      <c r="B11">
        <v>7</v>
      </c>
      <c r="C11" s="25" t="s">
        <v>20</v>
      </c>
      <c r="D11" s="25" t="s">
        <v>5</v>
      </c>
      <c r="E11" s="18">
        <v>2</v>
      </c>
      <c r="F11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666</v>
      </c>
      <c r="G11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513.45259999999996</v>
      </c>
      <c r="H11" s="2" cm="1">
        <f t="array" ref="H11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632.69999999999993</v>
      </c>
      <c r="I11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300</v>
      </c>
      <c r="J11" s="3">
        <f>All_Claims[[#This Row],[Maximum Claimable Amount for Claim '#1]]-All_Claims[[#This Row],[Claim '#1 Amount]]</f>
        <v>332.69999999999993</v>
      </c>
      <c r="K11" s="2">
        <f>All_Claims[[#This Row],[Total Actual
(Total Claimable Amount)]]-All_Claims[[#This Row],[Claim '#1 Amount]]</f>
        <v>213.45259999999996</v>
      </c>
      <c r="L11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20</v>
      </c>
      <c r="M11" s="2">
        <f>All_Claims[[#This Row],[Balance After Claim '#1]]-All_Claims[[#This Row],[Claim '#2 Amount]]</f>
        <v>193.45259999999996</v>
      </c>
      <c r="N11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1" s="2">
        <f>All_Claims[[#This Row],[Balance After Claim '#2]]-All_Claims[[#This Row],[Total Claim Amount from Claim '#3 Onwards]]</f>
        <v>193.45259999999996</v>
      </c>
    </row>
    <row r="12" spans="1:15" x14ac:dyDescent="0.25">
      <c r="A12" s="25" t="s">
        <v>35</v>
      </c>
      <c r="B12">
        <v>14</v>
      </c>
      <c r="C12" s="25" t="s">
        <v>20</v>
      </c>
      <c r="D12" s="25" t="s">
        <v>3</v>
      </c>
      <c r="E12" s="18">
        <v>2</v>
      </c>
      <c r="F12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281.25</v>
      </c>
      <c r="G12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281.25</v>
      </c>
      <c r="H12" s="2" cm="1">
        <f t="array" ref="H12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267.1875</v>
      </c>
      <c r="I1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400</v>
      </c>
      <c r="J12" s="3">
        <f>All_Claims[[#This Row],[Maximum Claimable Amount for Claim '#1]]-All_Claims[[#This Row],[Claim '#1 Amount]]</f>
        <v>-132.8125</v>
      </c>
      <c r="K12" s="2">
        <f>All_Claims[[#This Row],[Total Actual
(Total Claimable Amount)]]-All_Claims[[#This Row],[Claim '#1 Amount]]</f>
        <v>-118.75</v>
      </c>
      <c r="L1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100</v>
      </c>
      <c r="M12" s="2">
        <f>All_Claims[[#This Row],[Balance After Claim '#1]]-All_Claims[[#This Row],[Claim '#2 Amount]]</f>
        <v>-218.75</v>
      </c>
      <c r="N12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2" s="2">
        <f>All_Claims[[#This Row],[Balance After Claim '#2]]-All_Claims[[#This Row],[Total Claim Amount from Claim '#3 Onwards]]</f>
        <v>-218.75</v>
      </c>
    </row>
    <row r="13" spans="1:15" x14ac:dyDescent="0.25">
      <c r="A13" s="25" t="s">
        <v>35</v>
      </c>
      <c r="B13">
        <v>14</v>
      </c>
      <c r="C13" s="25" t="s">
        <v>20</v>
      </c>
      <c r="D13" s="25" t="s">
        <v>4</v>
      </c>
      <c r="E13" s="18">
        <v>2</v>
      </c>
      <c r="F13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125</v>
      </c>
      <c r="G13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125</v>
      </c>
      <c r="H13" s="2" cm="1">
        <f t="array" ref="H13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118.75</v>
      </c>
      <c r="I13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</v>
      </c>
      <c r="J13" s="3">
        <f>All_Claims[[#This Row],[Maximum Claimable Amount for Claim '#1]]-All_Claims[[#This Row],[Claim '#1 Amount]]</f>
        <v>-81.25</v>
      </c>
      <c r="K13" s="2">
        <f>All_Claims[[#This Row],[Total Actual
(Total Claimable Amount)]]-All_Claims[[#This Row],[Claim '#1 Amount]]</f>
        <v>-75</v>
      </c>
      <c r="L13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100</v>
      </c>
      <c r="M13" s="2">
        <f>All_Claims[[#This Row],[Balance After Claim '#1]]-All_Claims[[#This Row],[Claim '#2 Amount]]</f>
        <v>-175</v>
      </c>
      <c r="N13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3" s="2">
        <f>All_Claims[[#This Row],[Balance After Claim '#2]]-All_Claims[[#This Row],[Total Claim Amount from Claim '#3 Onwards]]</f>
        <v>-175</v>
      </c>
    </row>
    <row r="14" spans="1:15" x14ac:dyDescent="0.25">
      <c r="A14" s="25" t="s">
        <v>35</v>
      </c>
      <c r="B14">
        <v>14</v>
      </c>
      <c r="C14" s="25" t="s">
        <v>20</v>
      </c>
      <c r="D14" s="25" t="s">
        <v>5</v>
      </c>
      <c r="E14" s="18">
        <v>2</v>
      </c>
      <c r="F14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93.75</v>
      </c>
      <c r="G14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93.75</v>
      </c>
      <c r="H14" s="2" cm="1">
        <f t="array" ref="H14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89.0625</v>
      </c>
      <c r="I14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</v>
      </c>
      <c r="J14" s="3">
        <f>All_Claims[[#This Row],[Maximum Claimable Amount for Claim '#1]]-All_Claims[[#This Row],[Claim '#1 Amount]]</f>
        <v>-110.9375</v>
      </c>
      <c r="K14" s="2">
        <f>All_Claims[[#This Row],[Total Actual
(Total Claimable Amount)]]-All_Claims[[#This Row],[Claim '#1 Amount]]</f>
        <v>-106.25</v>
      </c>
      <c r="L14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100</v>
      </c>
      <c r="M14" s="2">
        <f>All_Claims[[#This Row],[Balance After Claim '#1]]-All_Claims[[#This Row],[Claim '#2 Amount]]</f>
        <v>-206.25</v>
      </c>
      <c r="N14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4" s="2">
        <f>All_Claims[[#This Row],[Balance After Claim '#2]]-All_Claims[[#This Row],[Total Claim Amount from Claim '#3 Onwards]]</f>
        <v>-206.25</v>
      </c>
    </row>
    <row r="15" spans="1:15" x14ac:dyDescent="0.25">
      <c r="A15" s="25" t="s">
        <v>9</v>
      </c>
      <c r="B15">
        <v>2</v>
      </c>
      <c r="C15" s="25" t="s">
        <v>20</v>
      </c>
      <c r="D15" s="25" t="s">
        <v>3</v>
      </c>
      <c r="E15" s="18">
        <v>2</v>
      </c>
      <c r="F15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375</v>
      </c>
      <c r="G15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375</v>
      </c>
      <c r="H15" s="2" cm="1">
        <f t="array" ref="H15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356.25</v>
      </c>
      <c r="I15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400</v>
      </c>
      <c r="J15" s="3">
        <f>All_Claims[[#This Row],[Maximum Claimable Amount for Claim '#1]]-All_Claims[[#This Row],[Claim '#1 Amount]]</f>
        <v>-43.75</v>
      </c>
      <c r="K15" s="2">
        <f>All_Claims[[#This Row],[Total Actual
(Total Claimable Amount)]]-All_Claims[[#This Row],[Claim '#1 Amount]]</f>
        <v>-25</v>
      </c>
      <c r="L15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500</v>
      </c>
      <c r="M15" s="2">
        <f>All_Claims[[#This Row],[Balance After Claim '#1]]-All_Claims[[#This Row],[Claim '#2 Amount]]</f>
        <v>-525</v>
      </c>
      <c r="N15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5" s="2">
        <f>All_Claims[[#This Row],[Balance After Claim '#2]]-All_Claims[[#This Row],[Total Claim Amount from Claim '#3 Onwards]]</f>
        <v>-525</v>
      </c>
    </row>
    <row r="16" spans="1:15" x14ac:dyDescent="0.25">
      <c r="A16" s="25" t="s">
        <v>9</v>
      </c>
      <c r="B16">
        <v>2</v>
      </c>
      <c r="C16" s="25" t="s">
        <v>20</v>
      </c>
      <c r="D16" s="25" t="s">
        <v>5</v>
      </c>
      <c r="E16" s="18">
        <v>2</v>
      </c>
      <c r="F16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125</v>
      </c>
      <c r="G16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125</v>
      </c>
      <c r="H16" s="2" cm="1">
        <f t="array" ref="H16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118.75</v>
      </c>
      <c r="I16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</v>
      </c>
      <c r="J16" s="3">
        <f>All_Claims[[#This Row],[Maximum Claimable Amount for Claim '#1]]-All_Claims[[#This Row],[Claim '#1 Amount]]</f>
        <v>-81.25</v>
      </c>
      <c r="K16" s="2">
        <f>All_Claims[[#This Row],[Total Actual
(Total Claimable Amount)]]-All_Claims[[#This Row],[Claim '#1 Amount]]</f>
        <v>-75</v>
      </c>
      <c r="L16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300</v>
      </c>
      <c r="M16" s="2">
        <f>All_Claims[[#This Row],[Balance After Claim '#1]]-All_Claims[[#This Row],[Claim '#2 Amount]]</f>
        <v>-375</v>
      </c>
      <c r="N16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6" s="2">
        <f>All_Claims[[#This Row],[Balance After Claim '#2]]-All_Claims[[#This Row],[Total Claim Amount from Claim '#3 Onwards]]</f>
        <v>-375</v>
      </c>
    </row>
    <row r="17" spans="1:15" x14ac:dyDescent="0.25">
      <c r="A17" s="25" t="s">
        <v>9</v>
      </c>
      <c r="B17">
        <v>3</v>
      </c>
      <c r="C17" s="25" t="s">
        <v>20</v>
      </c>
      <c r="D17" s="25" t="s">
        <v>3</v>
      </c>
      <c r="E17" s="18">
        <v>1</v>
      </c>
      <c r="F17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630</v>
      </c>
      <c r="G17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453.61040000000003</v>
      </c>
      <c r="H17" s="2" cm="1">
        <f t="array" ref="H17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453.61040000000003</v>
      </c>
      <c r="I17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400</v>
      </c>
      <c r="J17" s="3">
        <f>All_Claims[[#This Row],[Maximum Claimable Amount for Claim '#1]]-All_Claims[[#This Row],[Claim '#1 Amount]]</f>
        <v>53.610400000000027</v>
      </c>
      <c r="K17" s="2">
        <f>All_Claims[[#This Row],[Total Actual
(Total Claimable Amount)]]-All_Claims[[#This Row],[Claim '#1 Amount]]</f>
        <v>53.610400000000027</v>
      </c>
      <c r="L17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17" s="2">
        <f>All_Claims[[#This Row],[Balance After Claim '#1]]-All_Claims[[#This Row],[Claim '#2 Amount]]</f>
        <v>53.610400000000027</v>
      </c>
      <c r="N17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7" s="2">
        <f>All_Claims[[#This Row],[Balance After Claim '#2]]-All_Claims[[#This Row],[Total Claim Amount from Claim '#3 Onwards]]</f>
        <v>53.610400000000027</v>
      </c>
    </row>
    <row r="18" spans="1:15" x14ac:dyDescent="0.25">
      <c r="A18" s="25" t="s">
        <v>9</v>
      </c>
      <c r="B18">
        <v>3</v>
      </c>
      <c r="C18" s="25" t="s">
        <v>20</v>
      </c>
      <c r="D18" s="25" t="s">
        <v>5</v>
      </c>
      <c r="E18" s="18">
        <v>1</v>
      </c>
      <c r="F18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210</v>
      </c>
      <c r="G18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151.20349999999999</v>
      </c>
      <c r="H18" s="2" cm="1">
        <f t="array" ref="H18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151.20349999999999</v>
      </c>
      <c r="I18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</v>
      </c>
      <c r="J18" s="3">
        <f>All_Claims[[#This Row],[Maximum Claimable Amount for Claim '#1]]-All_Claims[[#This Row],[Claim '#1 Amount]]</f>
        <v>-48.796500000000009</v>
      </c>
      <c r="K18" s="2">
        <f>All_Claims[[#This Row],[Total Actual
(Total Claimable Amount)]]-All_Claims[[#This Row],[Claim '#1 Amount]]</f>
        <v>-48.796500000000009</v>
      </c>
      <c r="L18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18" s="2">
        <f>All_Claims[[#This Row],[Balance After Claim '#1]]-All_Claims[[#This Row],[Claim '#2 Amount]]</f>
        <v>-48.796500000000009</v>
      </c>
      <c r="N18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8" s="2">
        <f>All_Claims[[#This Row],[Balance After Claim '#2]]-All_Claims[[#This Row],[Total Claim Amount from Claim '#3 Onwards]]</f>
        <v>-48.796500000000009</v>
      </c>
    </row>
    <row r="19" spans="1:15" x14ac:dyDescent="0.25">
      <c r="A19" s="25" t="s">
        <v>34</v>
      </c>
      <c r="B19">
        <v>7</v>
      </c>
      <c r="C19" s="25" t="s">
        <v>21</v>
      </c>
      <c r="D19" s="25" t="s">
        <v>2</v>
      </c>
      <c r="E19" s="18">
        <v>3</v>
      </c>
      <c r="F19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111000</v>
      </c>
      <c r="G19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85575.43</v>
      </c>
      <c r="H19" s="2" cm="1">
        <f t="array" ref="H19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66600</v>
      </c>
      <c r="I19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30000</v>
      </c>
      <c r="J19" s="3">
        <f>All_Claims[[#This Row],[Maximum Claimable Amount for Claim '#1]]-All_Claims[[#This Row],[Claim '#1 Amount]]</f>
        <v>36600</v>
      </c>
      <c r="K19" s="2">
        <f>All_Claims[[#This Row],[Total Actual
(Total Claimable Amount)]]-All_Claims[[#This Row],[Claim '#1 Amount]]</f>
        <v>55575.429999999993</v>
      </c>
      <c r="L19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55000</v>
      </c>
      <c r="M19" s="2">
        <f>All_Claims[[#This Row],[Balance After Claim '#1]]-All_Claims[[#This Row],[Claim '#2 Amount]]</f>
        <v>575.42999999999302</v>
      </c>
      <c r="N19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19" s="2">
        <f>All_Claims[[#This Row],[Balance After Claim '#2]]-All_Claims[[#This Row],[Total Claim Amount from Claim '#3 Onwards]]</f>
        <v>575.42999999999302</v>
      </c>
    </row>
    <row r="20" spans="1:15" x14ac:dyDescent="0.25">
      <c r="A20" s="25" t="s">
        <v>35</v>
      </c>
      <c r="B20">
        <v>14</v>
      </c>
      <c r="C20" s="25" t="s">
        <v>21</v>
      </c>
      <c r="D20" s="25" t="s">
        <v>2</v>
      </c>
      <c r="E20" s="18">
        <v>3</v>
      </c>
      <c r="F20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2000</v>
      </c>
      <c r="G20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5000</v>
      </c>
      <c r="H20" s="2" cm="1">
        <f t="array" ref="H20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1200</v>
      </c>
      <c r="I20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20000</v>
      </c>
      <c r="J20" s="3">
        <f>All_Claims[[#This Row],[Maximum Claimable Amount for Claim '#1]]-All_Claims[[#This Row],[Claim '#1 Amount]]</f>
        <v>-18800</v>
      </c>
      <c r="K20" s="2">
        <f>All_Claims[[#This Row],[Total Actual
(Total Claimable Amount)]]-All_Claims[[#This Row],[Claim '#1 Amount]]</f>
        <v>-15000</v>
      </c>
      <c r="L20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10000</v>
      </c>
      <c r="M20" s="2">
        <f>All_Claims[[#This Row],[Balance After Claim '#1]]-All_Claims[[#This Row],[Claim '#2 Amount]]</f>
        <v>-25000</v>
      </c>
      <c r="N20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0" s="2">
        <f>All_Claims[[#This Row],[Balance After Claim '#2]]-All_Claims[[#This Row],[Total Claim Amount from Claim '#3 Onwards]]</f>
        <v>-25000</v>
      </c>
    </row>
    <row r="21" spans="1:15" x14ac:dyDescent="0.25">
      <c r="A21" s="25" t="s">
        <v>9</v>
      </c>
      <c r="B21">
        <v>2</v>
      </c>
      <c r="C21" s="25" t="s">
        <v>21</v>
      </c>
      <c r="D21" s="25" t="s">
        <v>2</v>
      </c>
      <c r="E21" s="18">
        <v>3</v>
      </c>
      <c r="F21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17000</v>
      </c>
      <c r="G21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13235.31</v>
      </c>
      <c r="H21" s="2" cm="1">
        <f t="array" ref="H21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10200</v>
      </c>
      <c r="I21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10000</v>
      </c>
      <c r="J21" s="3">
        <f>All_Claims[[#This Row],[Maximum Claimable Amount for Claim '#1]]-All_Claims[[#This Row],[Claim '#1 Amount]]</f>
        <v>200</v>
      </c>
      <c r="K21" s="2">
        <f>All_Claims[[#This Row],[Total Actual
(Total Claimable Amount)]]-All_Claims[[#This Row],[Claim '#1 Amount]]</f>
        <v>3235.3099999999995</v>
      </c>
      <c r="L21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3200</v>
      </c>
      <c r="M21" s="2">
        <f>All_Claims[[#This Row],[Balance After Claim '#1]]-All_Claims[[#This Row],[Claim '#2 Amount]]</f>
        <v>35.309999999999491</v>
      </c>
      <c r="N21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1" s="2">
        <f>All_Claims[[#This Row],[Balance After Claim '#2]]-All_Claims[[#This Row],[Total Claim Amount from Claim '#3 Onwards]]</f>
        <v>35.309999999999491</v>
      </c>
    </row>
    <row r="22" spans="1:15" x14ac:dyDescent="0.25">
      <c r="A22" s="25" t="s">
        <v>9</v>
      </c>
      <c r="B22">
        <v>3</v>
      </c>
      <c r="C22" s="25" t="s">
        <v>21</v>
      </c>
      <c r="D22" s="25" t="s">
        <v>2</v>
      </c>
      <c r="E22" s="18">
        <v>1</v>
      </c>
      <c r="F22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35000</v>
      </c>
      <c r="G22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25200.58</v>
      </c>
      <c r="H22" s="2" cm="1">
        <f t="array" ref="H22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25200.58</v>
      </c>
      <c r="I2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25000</v>
      </c>
      <c r="J22" s="3">
        <f>All_Claims[[#This Row],[Maximum Claimable Amount for Claim '#1]]-All_Claims[[#This Row],[Claim '#1 Amount]]</f>
        <v>200.58000000000175</v>
      </c>
      <c r="K22" s="2">
        <f>All_Claims[[#This Row],[Total Actual
(Total Claimable Amount)]]-All_Claims[[#This Row],[Claim '#1 Amount]]</f>
        <v>200.58000000000175</v>
      </c>
      <c r="L2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22" s="2">
        <f>All_Claims[[#This Row],[Balance After Claim '#1]]-All_Claims[[#This Row],[Claim '#2 Amount]]</f>
        <v>200.58000000000175</v>
      </c>
      <c r="N22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2" s="2">
        <f>All_Claims[[#This Row],[Balance After Claim '#2]]-All_Claims[[#This Row],[Total Claim Amount from Claim '#3 Onwards]]</f>
        <v>200.58000000000175</v>
      </c>
    </row>
    <row r="23" spans="1:15" x14ac:dyDescent="0.25">
      <c r="A23" s="25" t="s">
        <v>35</v>
      </c>
      <c r="B23">
        <v>2</v>
      </c>
      <c r="C23" s="25" t="s">
        <v>21</v>
      </c>
      <c r="D23" s="25" t="s">
        <v>2</v>
      </c>
      <c r="E23" s="18">
        <v>3</v>
      </c>
      <c r="F23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40000</v>
      </c>
      <c r="G23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35000</v>
      </c>
      <c r="H23" s="2" cm="1">
        <f t="array" ref="H23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24000</v>
      </c>
      <c r="I23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24000</v>
      </c>
      <c r="J23" s="3">
        <f>All_Claims[[#This Row],[Maximum Claimable Amount for Claim '#1]]-All_Claims[[#This Row],[Claim '#1 Amount]]</f>
        <v>0</v>
      </c>
      <c r="K23" s="2">
        <f>All_Claims[[#This Row],[Total Actual
(Total Claimable Amount)]]-All_Claims[[#This Row],[Claim '#1 Amount]]</f>
        <v>11000</v>
      </c>
      <c r="L23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11000</v>
      </c>
      <c r="M23" s="2">
        <f>All_Claims[[#This Row],[Balance After Claim '#1]]-All_Claims[[#This Row],[Claim '#2 Amount]]</f>
        <v>0</v>
      </c>
      <c r="N23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3" s="2">
        <f>All_Claims[[#This Row],[Balance After Claim '#2]]-All_Claims[[#This Row],[Total Claim Amount from Claim '#3 Onwards]]</f>
        <v>0</v>
      </c>
    </row>
    <row r="24" spans="1:15" x14ac:dyDescent="0.25">
      <c r="A24" s="25" t="s">
        <v>35</v>
      </c>
      <c r="B24">
        <v>2</v>
      </c>
      <c r="C24" s="25" t="s">
        <v>20</v>
      </c>
      <c r="D24" s="25" t="s">
        <v>3</v>
      </c>
      <c r="E24" s="18">
        <v>2</v>
      </c>
      <c r="F24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720</v>
      </c>
      <c r="G24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630</v>
      </c>
      <c r="H24" s="20" cm="1">
        <f t="array" ref="H24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684</v>
      </c>
      <c r="I24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432</v>
      </c>
      <c r="J24" s="3">
        <f>All_Claims[[#This Row],[Maximum Claimable Amount for Claim '#1]]-All_Claims[[#This Row],[Claim '#1 Amount]]</f>
        <v>252</v>
      </c>
      <c r="K24" s="2">
        <f>All_Claims[[#This Row],[Total Actual
(Total Claimable Amount)]]-All_Claims[[#This Row],[Claim '#1 Amount]]</f>
        <v>198</v>
      </c>
      <c r="L24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166.5</v>
      </c>
      <c r="M24" s="2">
        <f>All_Claims[[#This Row],[Balance After Claim '#1]]-All_Claims[[#This Row],[Claim '#2 Amount]]</f>
        <v>31.5</v>
      </c>
      <c r="N24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31.5</v>
      </c>
      <c r="O24" s="2">
        <f>All_Claims[[#This Row],[Balance After Claim '#2]]-All_Claims[[#This Row],[Total Claim Amount from Claim '#3 Onwards]]</f>
        <v>0</v>
      </c>
    </row>
    <row r="25" spans="1:15" x14ac:dyDescent="0.25">
      <c r="A25" s="25" t="s">
        <v>35</v>
      </c>
      <c r="B25">
        <v>1</v>
      </c>
      <c r="C25" s="25" t="s">
        <v>20</v>
      </c>
      <c r="D25" s="25" t="s">
        <v>3</v>
      </c>
      <c r="E25" s="18">
        <v>2</v>
      </c>
      <c r="F25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375</v>
      </c>
      <c r="G25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375</v>
      </c>
      <c r="H25" s="2" cm="1">
        <f t="array" ref="H25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356.25</v>
      </c>
      <c r="I25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50</v>
      </c>
      <c r="J25" s="3">
        <f>All_Claims[[#This Row],[Maximum Claimable Amount for Claim '#1]]-All_Claims[[#This Row],[Claim '#1 Amount]]</f>
        <v>306.25</v>
      </c>
      <c r="K25" s="2">
        <f>All_Claims[[#This Row],[Total Actual
(Total Claimable Amount)]]-All_Claims[[#This Row],[Claim '#1 Amount]]</f>
        <v>325</v>
      </c>
      <c r="L25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25" s="2">
        <f>All_Claims[[#This Row],[Balance After Claim '#1]]-All_Claims[[#This Row],[Claim '#2 Amount]]</f>
        <v>325</v>
      </c>
      <c r="N25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5" s="2">
        <f>All_Claims[[#This Row],[Balance After Claim '#2]]-All_Claims[[#This Row],[Total Claim Amount from Claim '#3 Onwards]]</f>
        <v>325</v>
      </c>
    </row>
    <row r="26" spans="1:15" x14ac:dyDescent="0.25">
      <c r="A26" s="25" t="s">
        <v>35</v>
      </c>
      <c r="B26">
        <v>1</v>
      </c>
      <c r="C26" s="25" t="s">
        <v>20</v>
      </c>
      <c r="D26" s="25" t="s">
        <v>5</v>
      </c>
      <c r="E26" s="18">
        <v>1</v>
      </c>
      <c r="F26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125</v>
      </c>
      <c r="G26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125</v>
      </c>
      <c r="H26" s="2" cm="1">
        <f t="array" ref="H26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125</v>
      </c>
      <c r="I26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118.75</v>
      </c>
      <c r="J26" s="3">
        <f>All_Claims[[#This Row],[Maximum Claimable Amount for Claim '#1]]-All_Claims[[#This Row],[Claim '#1 Amount]]</f>
        <v>6.25</v>
      </c>
      <c r="K26" s="2">
        <f>All_Claims[[#This Row],[Total Actual
(Total Claimable Amount)]]-All_Claims[[#This Row],[Claim '#1 Amount]]</f>
        <v>6.25</v>
      </c>
      <c r="L26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26" s="2">
        <f>All_Claims[[#This Row],[Balance After Claim '#1]]-All_Claims[[#This Row],[Claim '#2 Amount]]</f>
        <v>6.25</v>
      </c>
      <c r="N26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6" s="2">
        <f>All_Claims[[#This Row],[Balance After Claim '#2]]-All_Claims[[#This Row],[Total Claim Amount from Claim '#3 Onwards]]</f>
        <v>6.25</v>
      </c>
    </row>
    <row r="27" spans="1:15" x14ac:dyDescent="0.25">
      <c r="A27" s="25" t="s">
        <v>35</v>
      </c>
      <c r="B27">
        <v>1</v>
      </c>
      <c r="C27" s="25" t="s">
        <v>21</v>
      </c>
      <c r="D27" s="25" t="s">
        <v>2</v>
      </c>
      <c r="E27" s="18">
        <v>3</v>
      </c>
      <c r="F27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5000</v>
      </c>
      <c r="G27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6000</v>
      </c>
      <c r="H27" s="2" cm="1">
        <f t="array" ref="H27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3000</v>
      </c>
      <c r="I27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3000</v>
      </c>
      <c r="J27" s="3">
        <f>All_Claims[[#This Row],[Maximum Claimable Amount for Claim '#1]]-All_Claims[[#This Row],[Claim '#1 Amount]]</f>
        <v>0</v>
      </c>
      <c r="K27" s="2">
        <f>All_Claims[[#This Row],[Total Actual
(Total Claimable Amount)]]-All_Claims[[#This Row],[Claim '#1 Amount]]</f>
        <v>3000</v>
      </c>
      <c r="L27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2000</v>
      </c>
      <c r="M27" s="2">
        <f>All_Claims[[#This Row],[Balance After Claim '#1]]-All_Claims[[#This Row],[Claim '#2 Amount]]</f>
        <v>1000</v>
      </c>
      <c r="N27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7" s="2">
        <f>All_Claims[[#This Row],[Balance After Claim '#2]]-All_Claims[[#This Row],[Total Claim Amount from Claim '#3 Onwards]]</f>
        <v>1000</v>
      </c>
    </row>
    <row r="28" spans="1:15" x14ac:dyDescent="0.25">
      <c r="A28" s="25" t="s">
        <v>35</v>
      </c>
      <c r="B28">
        <v>3</v>
      </c>
      <c r="C28" s="25" t="s">
        <v>21</v>
      </c>
      <c r="D28" s="25" t="s">
        <v>2</v>
      </c>
      <c r="E28" s="18">
        <v>3</v>
      </c>
      <c r="F28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62200</v>
      </c>
      <c r="G28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58000</v>
      </c>
      <c r="H28" s="2" cm="1">
        <f t="array" ref="H28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37320</v>
      </c>
      <c r="I28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20000</v>
      </c>
      <c r="J28" s="3">
        <f>All_Claims[[#This Row],[Maximum Claimable Amount for Claim '#1]]-All_Claims[[#This Row],[Claim '#1 Amount]]</f>
        <v>17320</v>
      </c>
      <c r="K28" s="2">
        <f>All_Claims[[#This Row],[Total Actual
(Total Claimable Amount)]]-All_Claims[[#This Row],[Claim '#1 Amount]]</f>
        <v>38000</v>
      </c>
      <c r="L28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10000</v>
      </c>
      <c r="M28" s="2">
        <f>All_Claims[[#This Row],[Balance After Claim '#1]]-All_Claims[[#This Row],[Claim '#2 Amount]]</f>
        <v>28000</v>
      </c>
      <c r="N28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100000</v>
      </c>
      <c r="O28" s="2">
        <f>All_Claims[[#This Row],[Balance After Claim '#2]]-All_Claims[[#This Row],[Total Claim Amount from Claim '#3 Onwards]]</f>
        <v>-72000</v>
      </c>
    </row>
    <row r="29" spans="1:15" x14ac:dyDescent="0.25">
      <c r="A29" s="25" t="s">
        <v>35</v>
      </c>
      <c r="B29">
        <v>3</v>
      </c>
      <c r="C29" s="25" t="s">
        <v>22</v>
      </c>
      <c r="D29" s="25" t="s">
        <v>8</v>
      </c>
      <c r="E29" s="18">
        <v>3</v>
      </c>
      <c r="F29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10000</v>
      </c>
      <c r="G29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10000</v>
      </c>
      <c r="H29" s="2" cm="1">
        <f t="array" ref="H29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6000</v>
      </c>
      <c r="I29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5000</v>
      </c>
      <c r="J29" s="3">
        <f>All_Claims[[#This Row],[Maximum Claimable Amount for Claim '#1]]-All_Claims[[#This Row],[Claim '#1 Amount]]</f>
        <v>1000</v>
      </c>
      <c r="K29" s="2">
        <f>All_Claims[[#This Row],[Total Actual
(Total Claimable Amount)]]-All_Claims[[#This Row],[Claim '#1 Amount]]</f>
        <v>5000</v>
      </c>
      <c r="L29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29" s="2">
        <f>All_Claims[[#This Row],[Balance After Claim '#1]]-All_Claims[[#This Row],[Claim '#2 Amount]]</f>
        <v>5000</v>
      </c>
      <c r="N29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29" s="2">
        <f>All_Claims[[#This Row],[Balance After Claim '#2]]-All_Claims[[#This Row],[Total Claim Amount from Claim '#3 Onwards]]</f>
        <v>5000</v>
      </c>
    </row>
    <row r="30" spans="1:15" x14ac:dyDescent="0.25">
      <c r="A30" s="25" t="s">
        <v>35</v>
      </c>
      <c r="B30">
        <v>4</v>
      </c>
      <c r="C30" s="25" t="s">
        <v>21</v>
      </c>
      <c r="D30" s="25" t="s">
        <v>2</v>
      </c>
      <c r="E30" s="18">
        <v>3</v>
      </c>
      <c r="F30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30000</v>
      </c>
      <c r="G30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33000</v>
      </c>
      <c r="H30" s="2" cm="1">
        <f t="array" ref="H30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18000</v>
      </c>
      <c r="I30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20000</v>
      </c>
      <c r="J30" s="3">
        <f>All_Claims[[#This Row],[Maximum Claimable Amount for Claim '#1]]-All_Claims[[#This Row],[Claim '#1 Amount]]</f>
        <v>-2000</v>
      </c>
      <c r="K30" s="2">
        <f>All_Claims[[#This Row],[Total Actual
(Total Claimable Amount)]]-All_Claims[[#This Row],[Claim '#1 Amount]]</f>
        <v>13000</v>
      </c>
      <c r="L30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13000</v>
      </c>
      <c r="M30" s="2">
        <f>All_Claims[[#This Row],[Balance After Claim '#1]]-All_Claims[[#This Row],[Claim '#2 Amount]]</f>
        <v>0</v>
      </c>
      <c r="N30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30" s="2">
        <f>All_Claims[[#This Row],[Balance After Claim '#2]]-All_Claims[[#This Row],[Total Claim Amount from Claim '#3 Onwards]]</f>
        <v>0</v>
      </c>
    </row>
    <row r="31" spans="1:15" x14ac:dyDescent="0.25">
      <c r="A31" s="25" t="s">
        <v>58</v>
      </c>
      <c r="B31">
        <v>4</v>
      </c>
      <c r="C31" s="25" t="s">
        <v>21</v>
      </c>
      <c r="D31" s="25" t="s">
        <v>2</v>
      </c>
      <c r="E31" s="18">
        <v>3</v>
      </c>
      <c r="F31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30000</v>
      </c>
      <c r="G31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33000</v>
      </c>
      <c r="H31" s="2" cm="1">
        <f t="array" ref="H31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18000</v>
      </c>
      <c r="I31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20000</v>
      </c>
      <c r="J31" s="3">
        <f>All_Claims[[#This Row],[Maximum Claimable Amount for Claim '#1]]-All_Claims[[#This Row],[Claim '#1 Amount]]</f>
        <v>-2000</v>
      </c>
      <c r="K31" s="2">
        <f>All_Claims[[#This Row],[Total Actual
(Total Claimable Amount)]]-All_Claims[[#This Row],[Claim '#1 Amount]]</f>
        <v>13000</v>
      </c>
      <c r="L31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13000</v>
      </c>
      <c r="M31" s="2">
        <f>All_Claims[[#This Row],[Balance After Claim '#1]]-All_Claims[[#This Row],[Claim '#2 Amount]]</f>
        <v>0</v>
      </c>
      <c r="N31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31" s="2">
        <f>All_Claims[[#This Row],[Balance After Claim '#2]]-All_Claims[[#This Row],[Total Claim Amount from Claim '#3 Onwards]]</f>
        <v>0</v>
      </c>
    </row>
    <row r="32" spans="1:15" x14ac:dyDescent="0.25">
      <c r="A32" s="25" t="s">
        <v>35</v>
      </c>
      <c r="B32">
        <v>4</v>
      </c>
      <c r="C32" s="25" t="s">
        <v>20</v>
      </c>
      <c r="D32" s="25" t="s">
        <v>3</v>
      </c>
      <c r="E32" s="18">
        <v>2</v>
      </c>
      <c r="F32" s="37">
        <f>SUMIFS(All_Baselines[Amount],All_Baselines[Zone],All_Claims[[#This Row],[Zone]],All_Baselines[WI No.],All_Claims[[#This Row],[WI]],All_Baselines[Fee Category],All_Claims[[#This Row],[Fee Category]],All_Baselines[Type of Fee],All_Claims[[#This Row],[Type of Fee]])</f>
        <v>540</v>
      </c>
      <c r="G32" s="2">
        <f>SUMIFS(All_Actuals[Amount],All_Actuals[Zone],All_Claims[[#This Row],[Zone]],All_Actuals[WI No.],All_Claims[[#This Row],[WI]],All_Actuals[Fee Category],All_Claims[[#This Row],[Fee Category]],All_Actuals[Type of Fee],All_Claims[[#This Row],[Type of Fee]])</f>
        <v>594</v>
      </c>
      <c r="H32" s="2" cm="1">
        <f t="array" ref="H32">_xlfn.IFS(All_Claims[[#This Row],[Claims Category]]=1,All_Claims[[#This Row],[Total Actual
(Total Claimable Amount)]],
All_Claims[[#This Row],[Claims Category]]=2,95%*All_Claims[[#This Row],[Total Baseline]],
All_Claims[[#This Row],[Claims Category]]=3,60%*All_Claims[[#This Row],[Total Baseline]])</f>
        <v>513</v>
      </c>
      <c r="I3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No.],1)</f>
        <v>500</v>
      </c>
      <c r="J32" s="3">
        <f>All_Claims[[#This Row],[Maximum Claimable Amount for Claim '#1]]-All_Claims[[#This Row],[Claim '#1 Amount]]</f>
        <v>13</v>
      </c>
      <c r="K32" s="2">
        <f>All_Claims[[#This Row],[Total Actual
(Total Claimable Amount)]]-All_Claims[[#This Row],[Claim '#1 Amount]]</f>
        <v>94</v>
      </c>
      <c r="L32" s="2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No.],2)</f>
        <v>0</v>
      </c>
      <c r="M32" s="2">
        <f>All_Claims[[#This Row],[Balance After Claim '#1]]-All_Claims[[#This Row],[Claim '#2 Amount]]</f>
        <v>94</v>
      </c>
      <c r="N32" s="3">
        <f>SUMIFS(ClaimsTbl[Claim Amount],ClaimsTbl[Zone],All_Claims[[#This Row],[Zone]],ClaimsTbl[WI],All_Claims[[#This Row],[WI]],ClaimsTbl[Fee Category],All_Claims[[#This Row],[Fee Category]],ClaimsTbl[Type of Fee],All_Claims[[#This Row],[Type of Fee]],ClaimsTbl[Claim No.],"&gt;"&amp;2)</f>
        <v>0</v>
      </c>
      <c r="O32" s="2">
        <f>All_Claims[[#This Row],[Balance After Claim '#2]]-All_Claims[[#This Row],[Total Claim Amount from Claim '#3 Onwards]]</f>
        <v>94</v>
      </c>
    </row>
  </sheetData>
  <phoneticPr fontId="3" type="noConversion"/>
  <conditionalFormatting sqref="J2:J32 O2:O32">
    <cfRule type="cellIs" dxfId="27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8BA-D03F-458C-BC30-ACD7FB4E2BCA}">
  <dimension ref="B4:F14"/>
  <sheetViews>
    <sheetView workbookViewId="0">
      <selection activeCell="F12" sqref="F12:F13"/>
    </sheetView>
  </sheetViews>
  <sheetFormatPr defaultRowHeight="15" x14ac:dyDescent="0.25"/>
  <cols>
    <col min="2" max="2" width="16.7109375" bestFit="1" customWidth="1"/>
    <col min="3" max="3" width="20.28515625" style="18" bestFit="1" customWidth="1"/>
    <col min="4" max="4" width="23" style="18" bestFit="1" customWidth="1"/>
    <col min="5" max="5" width="23.85546875" style="18" bestFit="1" customWidth="1"/>
    <col min="6" max="6" width="36.85546875" style="11" customWidth="1"/>
  </cols>
  <sheetData>
    <row r="4" spans="2:6" x14ac:dyDescent="0.25">
      <c r="B4" t="s">
        <v>41</v>
      </c>
      <c r="C4" s="18" t="s">
        <v>28</v>
      </c>
      <c r="D4" s="18" t="s">
        <v>37</v>
      </c>
      <c r="E4" s="18" t="s">
        <v>38</v>
      </c>
      <c r="F4" s="11" t="s">
        <v>53</v>
      </c>
    </row>
    <row r="5" spans="2:6" x14ac:dyDescent="0.25">
      <c r="B5" s="18">
        <v>1</v>
      </c>
      <c r="C5" s="16" t="s">
        <v>20</v>
      </c>
      <c r="D5" s="18" t="s">
        <v>17</v>
      </c>
      <c r="E5" s="18" t="s">
        <v>17</v>
      </c>
      <c r="F5" s="10" t="s">
        <v>39</v>
      </c>
    </row>
    <row r="6" spans="2:6" x14ac:dyDescent="0.25">
      <c r="B6" s="18">
        <v>2</v>
      </c>
      <c r="C6" s="16" t="s">
        <v>20</v>
      </c>
      <c r="D6" s="18" t="s">
        <v>16</v>
      </c>
      <c r="E6" s="18" t="s">
        <v>17</v>
      </c>
      <c r="F6" s="10" t="s">
        <v>54</v>
      </c>
    </row>
    <row r="7" spans="2:6" x14ac:dyDescent="0.25">
      <c r="B7" s="38">
        <v>2</v>
      </c>
      <c r="C7" s="39" t="s">
        <v>20</v>
      </c>
      <c r="D7" s="38" t="s">
        <v>16</v>
      </c>
      <c r="E7" s="38" t="s">
        <v>16</v>
      </c>
      <c r="F7" s="40" t="s">
        <v>54</v>
      </c>
    </row>
    <row r="8" spans="2:6" x14ac:dyDescent="0.25">
      <c r="B8" s="18">
        <v>1</v>
      </c>
      <c r="C8" s="18" t="s">
        <v>21</v>
      </c>
      <c r="D8" s="18" t="s">
        <v>17</v>
      </c>
      <c r="E8" s="18" t="s">
        <v>17</v>
      </c>
      <c r="F8" s="10" t="s">
        <v>40</v>
      </c>
    </row>
    <row r="9" spans="2:6" x14ac:dyDescent="0.25">
      <c r="B9" s="18">
        <v>3</v>
      </c>
      <c r="C9" s="18" t="s">
        <v>21</v>
      </c>
      <c r="D9" s="18" t="s">
        <v>16</v>
      </c>
      <c r="E9" s="18" t="s">
        <v>17</v>
      </c>
      <c r="F9" s="10" t="s">
        <v>55</v>
      </c>
    </row>
    <row r="10" spans="2:6" x14ac:dyDescent="0.25">
      <c r="B10" s="18">
        <v>3</v>
      </c>
      <c r="C10" s="18" t="s">
        <v>21</v>
      </c>
      <c r="D10" s="18" t="s">
        <v>16</v>
      </c>
      <c r="E10" s="18" t="s">
        <v>16</v>
      </c>
      <c r="F10" s="10" t="s">
        <v>55</v>
      </c>
    </row>
    <row r="11" spans="2:6" x14ac:dyDescent="0.25">
      <c r="B11" s="18">
        <v>3</v>
      </c>
      <c r="C11" s="18" t="s">
        <v>22</v>
      </c>
      <c r="D11" s="18" t="s">
        <v>17</v>
      </c>
      <c r="E11" s="18" t="s">
        <v>17</v>
      </c>
      <c r="F11" s="10" t="s">
        <v>40</v>
      </c>
    </row>
    <row r="12" spans="2:6" x14ac:dyDescent="0.25">
      <c r="B12" s="18">
        <v>3</v>
      </c>
      <c r="C12" s="18" t="s">
        <v>22</v>
      </c>
      <c r="D12" s="18" t="s">
        <v>16</v>
      </c>
      <c r="E12" s="18" t="s">
        <v>17</v>
      </c>
      <c r="F12" s="10" t="s">
        <v>55</v>
      </c>
    </row>
    <row r="13" spans="2:6" x14ac:dyDescent="0.25">
      <c r="B13" s="18">
        <v>3</v>
      </c>
      <c r="C13" s="18" t="s">
        <v>22</v>
      </c>
      <c r="D13" s="38" t="s">
        <v>16</v>
      </c>
      <c r="E13" s="38" t="s">
        <v>16</v>
      </c>
      <c r="F13" s="10" t="s">
        <v>55</v>
      </c>
    </row>
    <row r="14" spans="2:6" x14ac:dyDescent="0.25">
      <c r="B14" s="18">
        <v>1</v>
      </c>
      <c r="C14" s="18" t="s">
        <v>6</v>
      </c>
      <c r="D14" s="18" t="s">
        <v>17</v>
      </c>
      <c r="E14" s="18" t="s">
        <v>17</v>
      </c>
      <c r="F14" s="10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D85D44-89BC-4D66-AD41-889D0723CDB2}">
          <x14:formula1>
            <xm:f>Lookup!$F$4:$F$8</xm:f>
          </x14:formula1>
          <xm:sqref>C5:C7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780-272C-4F2B-9B66-668A18BBE90E}">
  <dimension ref="B3:H10"/>
  <sheetViews>
    <sheetView topLeftCell="F1" workbookViewId="0">
      <selection activeCell="N13" sqref="N13"/>
    </sheetView>
  </sheetViews>
  <sheetFormatPr defaultRowHeight="15" x14ac:dyDescent="0.25"/>
  <cols>
    <col min="2" max="2" width="23.42578125" customWidth="1"/>
    <col min="3" max="3" width="16.85546875" customWidth="1"/>
    <col min="6" max="6" width="22.140625" bestFit="1" customWidth="1"/>
    <col min="8" max="8" width="22.140625" bestFit="1" customWidth="1"/>
  </cols>
  <sheetData>
    <row r="3" spans="2:8" x14ac:dyDescent="0.25">
      <c r="B3" t="s">
        <v>10</v>
      </c>
      <c r="C3" t="s">
        <v>11</v>
      </c>
      <c r="F3" t="s">
        <v>28</v>
      </c>
      <c r="H3" t="s">
        <v>29</v>
      </c>
    </row>
    <row r="4" spans="2:8" x14ac:dyDescent="0.25">
      <c r="B4" t="s">
        <v>3</v>
      </c>
      <c r="C4" s="1">
        <v>1.7999999999999999E-2</v>
      </c>
      <c r="F4" t="s">
        <v>6</v>
      </c>
      <c r="H4" t="s">
        <v>6</v>
      </c>
    </row>
    <row r="5" spans="2:8" x14ac:dyDescent="0.25">
      <c r="B5" t="s">
        <v>4</v>
      </c>
      <c r="C5" s="1">
        <v>8.0000000000000002E-3</v>
      </c>
      <c r="F5" t="s">
        <v>20</v>
      </c>
      <c r="H5" t="s">
        <v>3</v>
      </c>
    </row>
    <row r="6" spans="2:8" x14ac:dyDescent="0.25">
      <c r="B6" t="s">
        <v>5</v>
      </c>
      <c r="C6" s="1">
        <v>6.0000000000000001E-3</v>
      </c>
      <c r="F6" t="s">
        <v>21</v>
      </c>
      <c r="H6" t="s">
        <v>4</v>
      </c>
    </row>
    <row r="7" spans="2:8" x14ac:dyDescent="0.25">
      <c r="F7" t="s">
        <v>7</v>
      </c>
      <c r="H7" t="s">
        <v>5</v>
      </c>
    </row>
    <row r="8" spans="2:8" x14ac:dyDescent="0.25">
      <c r="F8" t="s">
        <v>22</v>
      </c>
      <c r="H8" t="s">
        <v>2</v>
      </c>
    </row>
    <row r="9" spans="2:8" x14ac:dyDescent="0.25">
      <c r="H9" t="s">
        <v>7</v>
      </c>
    </row>
    <row r="10" spans="2:8" x14ac:dyDescent="0.25">
      <c r="H10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5040BB01-1F57-4151-AD4F-74EC752BFAEA}">
  <ds:schemaRefs/>
</ds:datastoreItem>
</file>

<file path=customXml/itemProps2.xml><?xml version="1.0" encoding="utf-8"?>
<ds:datastoreItem xmlns:ds="http://schemas.openxmlformats.org/officeDocument/2006/customXml" ds:itemID="{EE6D2F86-16D7-465B-BFA4-CE66CE396AF7}">
  <ds:schemaRefs/>
</ds:datastoreItem>
</file>

<file path=customXml/itemProps3.xml><?xml version="1.0" encoding="utf-8"?>
<ds:datastoreItem xmlns:ds="http://schemas.openxmlformats.org/officeDocument/2006/customXml" ds:itemID="{7B6369CD-5F85-4105-A223-0F06A7F7C974}">
  <ds:schemaRefs/>
</ds:datastoreItem>
</file>

<file path=customXml/itemProps4.xml><?xml version="1.0" encoding="utf-8"?>
<ds:datastoreItem xmlns:ds="http://schemas.openxmlformats.org/officeDocument/2006/customXml" ds:itemID="{B8FF1609-488A-439B-90F4-B3BD427CAF03}">
  <ds:schemaRefs/>
</ds:datastoreItem>
</file>

<file path=customXml/itemProps5.xml><?xml version="1.0" encoding="utf-8"?>
<ds:datastoreItem xmlns:ds="http://schemas.openxmlformats.org/officeDocument/2006/customXml" ds:itemID="{0AC0937C-D886-4838-BFB9-D325DC93556B}">
  <ds:schemaRefs/>
</ds:datastoreItem>
</file>

<file path=customXml/itemProps6.xml><?xml version="1.0" encoding="utf-8"?>
<ds:datastoreItem xmlns:ds="http://schemas.openxmlformats.org/officeDocument/2006/customXml" ds:itemID="{4FB3CDF8-754A-4090-B30C-A3399FA90104}">
  <ds:schemaRefs/>
</ds:datastoreItem>
</file>

<file path=customXml/itemProps7.xml><?xml version="1.0" encoding="utf-8"?>
<ds:datastoreItem xmlns:ds="http://schemas.openxmlformats.org/officeDocument/2006/customXml" ds:itemID="{A8F922BA-C798-4629-A7E6-A2E4D874A24B}">
  <ds:schemaRefs/>
</ds:datastoreItem>
</file>

<file path=customXml/itemProps8.xml><?xml version="1.0" encoding="utf-8"?>
<ds:datastoreItem xmlns:ds="http://schemas.openxmlformats.org/officeDocument/2006/customXml" ds:itemID="{BAD0A024-3A29-4438-B116-30E72C5F2ED5}">
  <ds:schemaRefs/>
</ds:datastoreItem>
</file>

<file path=customXml/itemProps9.xml><?xml version="1.0" encoding="utf-8"?>
<ds:datastoreItem xmlns:ds="http://schemas.openxmlformats.org/officeDocument/2006/customXml" ds:itemID="{4453BCE6-B36F-4D4D-AA79-F7701C03C1AB}">
  <ds:schemaRefs/>
</ds:datastoreItem>
</file>

<file path=customXml/itemProps10.xml><?xml version="1.0" encoding="utf-8"?>
<ds:datastoreItem xmlns:ds="http://schemas.openxmlformats.org/officeDocument/2006/customXml" ds:itemID="{A22BCEF5-F641-4F45-9724-E878D0309560}">
  <ds:schemaRefs/>
</ds:datastoreItem>
</file>

<file path=customXml/itemProps11.xml><?xml version="1.0" encoding="utf-8"?>
<ds:datastoreItem xmlns:ds="http://schemas.openxmlformats.org/officeDocument/2006/customXml" ds:itemID="{D48EDE7D-1BC5-4816-BD6B-4E7A755C06CA}">
  <ds:schemaRefs/>
</ds:datastoreItem>
</file>

<file path=customXml/itemProps12.xml><?xml version="1.0" encoding="utf-8"?>
<ds:datastoreItem xmlns:ds="http://schemas.openxmlformats.org/officeDocument/2006/customXml" ds:itemID="{C6203EFE-AE7E-4BD5-8C10-805282D066BA}">
  <ds:schemaRefs/>
</ds:datastoreItem>
</file>

<file path=customXml/itemProps13.xml><?xml version="1.0" encoding="utf-8"?>
<ds:datastoreItem xmlns:ds="http://schemas.openxmlformats.org/officeDocument/2006/customXml" ds:itemID="{612E214E-78C1-496B-A2DA-308585F496A2}">
  <ds:schemaRefs/>
</ds:datastoreItem>
</file>

<file path=customXml/itemProps14.xml><?xml version="1.0" encoding="utf-8"?>
<ds:datastoreItem xmlns:ds="http://schemas.openxmlformats.org/officeDocument/2006/customXml" ds:itemID="{CD99D565-EB82-4EFF-88A1-04817E612619}">
  <ds:schemaRefs/>
</ds:datastoreItem>
</file>

<file path=customXml/itemProps15.xml><?xml version="1.0" encoding="utf-8"?>
<ds:datastoreItem xmlns:ds="http://schemas.openxmlformats.org/officeDocument/2006/customXml" ds:itemID="{D9C0C425-2901-483F-AE41-7AC6C629335A}">
  <ds:schemaRefs/>
</ds:datastoreItem>
</file>

<file path=customXml/itemProps16.xml><?xml version="1.0" encoding="utf-8"?>
<ds:datastoreItem xmlns:ds="http://schemas.openxmlformats.org/officeDocument/2006/customXml" ds:itemID="{B5A688D3-E05E-4073-924D-CED298DC528C}">
  <ds:schemaRefs/>
</ds:datastoreItem>
</file>

<file path=customXml/itemProps17.xml><?xml version="1.0" encoding="utf-8"?>
<ds:datastoreItem xmlns:ds="http://schemas.openxmlformats.org/officeDocument/2006/customXml" ds:itemID="{DAA3315D-7D73-4BA5-A269-913B96D840A2}">
  <ds:schemaRefs/>
</ds:datastoreItem>
</file>

<file path=customXml/itemProps18.xml><?xml version="1.0" encoding="utf-8"?>
<ds:datastoreItem xmlns:ds="http://schemas.openxmlformats.org/officeDocument/2006/customXml" ds:itemID="{084B1B39-C21E-494A-A4BA-E9D35EB1B150}">
  <ds:schemaRefs/>
</ds:datastoreItem>
</file>

<file path=customXml/itemProps19.xml><?xml version="1.0" encoding="utf-8"?>
<ds:datastoreItem xmlns:ds="http://schemas.openxmlformats.org/officeDocument/2006/customXml" ds:itemID="{BB367B84-53EA-4FDC-B979-DDE03B1C2531}">
  <ds:schemaRefs/>
</ds:datastoreItem>
</file>

<file path=customXml/itemProps20.xml><?xml version="1.0" encoding="utf-8"?>
<ds:datastoreItem xmlns:ds="http://schemas.openxmlformats.org/officeDocument/2006/customXml" ds:itemID="{62CA70BF-0423-46A1-A21D-BFCABDF9CB40}">
  <ds:schemaRefs/>
</ds:datastoreItem>
</file>

<file path=customXml/itemProps21.xml><?xml version="1.0" encoding="utf-8"?>
<ds:datastoreItem xmlns:ds="http://schemas.openxmlformats.org/officeDocument/2006/customXml" ds:itemID="{36AA92CA-2D40-4281-BA38-04B2306E2BDB}">
  <ds:schemaRefs/>
</ds:datastoreItem>
</file>

<file path=customXml/itemProps22.xml><?xml version="1.0" encoding="utf-8"?>
<ds:datastoreItem xmlns:ds="http://schemas.openxmlformats.org/officeDocument/2006/customXml" ds:itemID="{3A714BDF-807D-4A70-9692-AFDD463F8E1F}">
  <ds:schemaRefs/>
</ds:datastoreItem>
</file>

<file path=customXml/itemProps23.xml><?xml version="1.0" encoding="utf-8"?>
<ds:datastoreItem xmlns:ds="http://schemas.openxmlformats.org/officeDocument/2006/customXml" ds:itemID="{F0C1D0BA-2270-4BB3-8958-81963B9552AB}">
  <ds:schemaRefs/>
</ds:datastoreItem>
</file>

<file path=customXml/itemProps24.xml><?xml version="1.0" encoding="utf-8"?>
<ds:datastoreItem xmlns:ds="http://schemas.openxmlformats.org/officeDocument/2006/customXml" ds:itemID="{BB9414DB-5948-483F-985C-9E1A7150186B}">
  <ds:schemaRefs/>
</ds:datastoreItem>
</file>

<file path=customXml/itemProps25.xml><?xml version="1.0" encoding="utf-8"?>
<ds:datastoreItem xmlns:ds="http://schemas.openxmlformats.org/officeDocument/2006/customXml" ds:itemID="{86A96A4B-D9FF-4738-845D-8E59B1063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 Fees</vt:lpstr>
      <vt:lpstr>Actual Fees</vt:lpstr>
      <vt:lpstr>Pivot Table BvA</vt:lpstr>
      <vt:lpstr>All Baselines</vt:lpstr>
      <vt:lpstr>All Actuals</vt:lpstr>
      <vt:lpstr>Claims</vt:lpstr>
      <vt:lpstr>All Claims</vt:lpstr>
      <vt:lpstr>Claims Lookup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Choo</dc:creator>
  <cp:lastModifiedBy>Alvin Choo</cp:lastModifiedBy>
  <dcterms:created xsi:type="dcterms:W3CDTF">2022-01-13T15:34:28Z</dcterms:created>
  <dcterms:modified xsi:type="dcterms:W3CDTF">2022-03-14T05:43:24Z</dcterms:modified>
</cp:coreProperties>
</file>