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lafli\Desktop\"/>
    </mc:Choice>
  </mc:AlternateContent>
  <bookViews>
    <workbookView xWindow="0" yWindow="0" windowWidth="19200" windowHeight="6465" activeTab="1"/>
  </bookViews>
  <sheets>
    <sheet name="indicators" sheetId="1" r:id="rId1"/>
    <sheet name="framework to practice mapping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E34" i="1" s="1"/>
  <c r="F34" i="1" s="1"/>
  <c r="B34" i="1"/>
  <c r="C33" i="1"/>
  <c r="E33" i="1" s="1"/>
  <c r="F33" i="1" s="1"/>
  <c r="B33" i="1"/>
  <c r="C32" i="1"/>
  <c r="E32" i="1" s="1"/>
  <c r="B32" i="1"/>
  <c r="B35" i="1" s="1"/>
  <c r="E27" i="1"/>
  <c r="F27" i="1" s="1"/>
  <c r="C27" i="1"/>
  <c r="B27" i="1"/>
  <c r="E26" i="1"/>
  <c r="F26" i="1" s="1"/>
  <c r="C26" i="1"/>
  <c r="B26" i="1"/>
  <c r="E25" i="1"/>
  <c r="E28" i="1" s="1"/>
  <c r="C25" i="1"/>
  <c r="B25" i="1"/>
  <c r="B28" i="1" s="1"/>
  <c r="D19" i="1"/>
  <c r="C19" i="1"/>
  <c r="D17" i="1"/>
  <c r="C17" i="1"/>
  <c r="D16" i="1"/>
  <c r="C16" i="1"/>
  <c r="D15" i="1"/>
  <c r="C15" i="1"/>
  <c r="D12" i="1"/>
  <c r="D11" i="1"/>
  <c r="C11" i="1"/>
  <c r="F8" i="1"/>
  <c r="D8" i="1"/>
  <c r="D6" i="1"/>
  <c r="D4" i="1"/>
  <c r="C4" i="1"/>
  <c r="F28" i="1" l="1"/>
  <c r="C7" i="1" s="1"/>
  <c r="E35" i="1"/>
  <c r="F32" i="1"/>
  <c r="F25" i="1"/>
  <c r="F35" i="1" l="1"/>
  <c r="D7" i="1" s="1"/>
  <c r="B37" i="1"/>
</calcChain>
</file>

<file path=xl/sharedStrings.xml><?xml version="1.0" encoding="utf-8"?>
<sst xmlns="http://schemas.openxmlformats.org/spreadsheetml/2006/main" count="174" uniqueCount="123">
  <si>
    <t>units</t>
  </si>
  <si>
    <t>2005 value</t>
  </si>
  <si>
    <t>most recent  value</t>
  </si>
  <si>
    <t>most recent year</t>
  </si>
  <si>
    <t>target</t>
  </si>
  <si>
    <t>target baseline</t>
  </si>
  <si>
    <t>target year</t>
  </si>
  <si>
    <t>data sources</t>
  </si>
  <si>
    <t xml:space="preserve">notes: </t>
  </si>
  <si>
    <t>Synthetic fertilizer and manure N applications</t>
  </si>
  <si>
    <t>short tons</t>
  </si>
  <si>
    <t>-35%</t>
  </si>
  <si>
    <t>2018</t>
  </si>
  <si>
    <t>MPCA Greenhouse Gas Inventory</t>
  </si>
  <si>
    <t>Nitrification inhibitor use on cropland</t>
  </si>
  <si>
    <t>acres</t>
  </si>
  <si>
    <t>MDA Minnesota Department of Agriculture, Commercial Nitrogen and Manure Fertilizer Selection and Management Practices Asssociated With Minnesota's 2014 Corn Crop, November 2017</t>
  </si>
  <si>
    <t xml:space="preserve">15 million acres = 90% of nonhay cropland; the calculation of 2014 acres assumes that rate of N application in invariant to time of application (133.15 lb N/acre [2014]) </t>
  </si>
  <si>
    <t>Split or delayed N fertlizer application</t>
  </si>
  <si>
    <t>NA</t>
  </si>
  <si>
    <t>Synthetic nitrogen use efficiency (corn, soybeans, wheat)</t>
  </si>
  <si>
    <t>lbs synthetic N inputs/lb grain output</t>
  </si>
  <si>
    <t>NASS, MN Agricultural Statistics; NASS Agricultural Chemical Usage</t>
  </si>
  <si>
    <t>this is the 2035 NUE needed to reach a 35% reduction in synthetic N use from corn, soybeans and wheat with per acre production (corn, soybeans, wheat) growing at an 2% average rate; 2% per year growth calculated for the time segment 1990-2018, using 5-yr averages as end points and end points centered at 1992 and 2017).</t>
  </si>
  <si>
    <t>Cover crops</t>
  </si>
  <si>
    <t>USDA, 2017 Census of Agriculture</t>
  </si>
  <si>
    <t>target level = 25% of 20 million harvested cropland acres</t>
  </si>
  <si>
    <t>No-till</t>
  </si>
  <si>
    <t>Cropped and pastured peatlands</t>
  </si>
  <si>
    <t>800,000 to 850,000</t>
  </si>
  <si>
    <t>EPA spreadsheet 'CroplandGrassland_Carbon_1990-2015CRF-16May2017.xlsx' to MPCA spring 2016; USEPA spreadsheet , 'AgSoil14_9March2016FinalForEPA.xlxs'provided to MPCA, spring 2016</t>
  </si>
  <si>
    <t>Grassland in conservation programs</t>
  </si>
  <si>
    <t>FSA-CRP database, Healthier Watersheds database, MDNR Grasslands database</t>
  </si>
  <si>
    <t>sum of acres under long-term or short-term easements ir publicly owned</t>
  </si>
  <si>
    <t>Grassland acres (managed, unmanaged and lands in conservation programs)</t>
  </si>
  <si>
    <t>USDA Cropland Data Layer</t>
  </si>
  <si>
    <t>target level = 500,000 new acres in conservation programs (see above) plus 250,000 acres in managed grassland</t>
  </si>
  <si>
    <t>Manure anaerobically digested or acidified in storage</t>
  </si>
  <si>
    <t>tons</t>
  </si>
  <si>
    <t>Short rotation woody crops</t>
  </si>
  <si>
    <t>target value 27x current level; at 3 tons per acre per yr CO2-e sequestration, 150,000 tons removed from the atmosphere annually</t>
  </si>
  <si>
    <t>Carbon storage in urban forests</t>
  </si>
  <si>
    <t>tons CO2-e (offsets value)</t>
  </si>
  <si>
    <t>(+)10%</t>
  </si>
  <si>
    <t>G. Domke, et al., Greenhouse gas emissions and removals from forest land, woodlands, and urban trees in the United States, 1990-2018, Resource Update FS-227. Madison, WI: U.S. Department of Agriculture, Forest Service, Northern Research Station (2020)</t>
  </si>
  <si>
    <t>calculated with GWP used in MPCA Greenhouse Gas Inventory for forestland sequestration (GWP = 0.38)</t>
  </si>
  <si>
    <t>Carbon storage on rural forestland</t>
  </si>
  <si>
    <t>(+)25%</t>
  </si>
  <si>
    <t>Silvopasture</t>
  </si>
  <si>
    <t>National Resources Inventory</t>
  </si>
  <si>
    <t>no value available for 2005; baseline value shown is value for 2007</t>
  </si>
  <si>
    <t>Biochar</t>
  </si>
  <si>
    <t>2022-2035</t>
  </si>
  <si>
    <t>target value calculated from 100,000 acres annual treatment level</t>
  </si>
  <si>
    <t>Greenhouse Gases</t>
  </si>
  <si>
    <t>CO2-e short tons</t>
  </si>
  <si>
    <t>NUE</t>
  </si>
  <si>
    <t>grain (bu)</t>
  </si>
  <si>
    <t>synthetic N input (lbs N/acre)</t>
  </si>
  <si>
    <t>total synthetic N input (lbs)</t>
  </si>
  <si>
    <t>lb N/bu</t>
  </si>
  <si>
    <t>corn</t>
  </si>
  <si>
    <t>soybeans</t>
  </si>
  <si>
    <t>wheat</t>
  </si>
  <si>
    <t xml:space="preserve">    corn, soybeans, wheat</t>
  </si>
  <si>
    <t>synthetic N input (lbs/acre</t>
  </si>
  <si>
    <t>(2015 date for wheat N use per acre)</t>
  </si>
  <si>
    <t>Target NUE</t>
  </si>
  <si>
    <t>Improve and develop new incentives for farmers to combine practices that sequester carbon over the long term and improve soil health, including increased participation in programs such as the MAWQCP </t>
  </si>
  <si>
    <t>Promote use of nitrification inhibitors, split N applications and other nitrogen management practices that will reduce nitrous oxide   </t>
  </si>
  <si>
    <t>Promote acidification management of manure storage  </t>
  </si>
  <si>
    <t>Investigate feasibility and develop program for  use of biochar on cropland and pastureland (or forestland)  </t>
  </si>
  <si>
    <t>Support research and market/supply chain development for perennial crops and winter annual cover crops that protect groundwater quality while capturing carbon. </t>
  </si>
  <si>
    <t>Promote conversion of marginal farmland to pastureland, silvopasture, and forage crops. </t>
  </si>
  <si>
    <t>Coordinate with NRCS to promote silvopasture, production forestry, short rotation woody crops, and using trees as windbreaks. </t>
  </si>
  <si>
    <t>Reforest public and private marginal/degraded lands and converted acres (in natural and urban landscapes) that can be restored  </t>
  </si>
  <si>
    <t>Protect forests and stored carbon through conservation easements and landscape management </t>
  </si>
  <si>
    <t>Promote development and use of long-lived forest products to further sequester carbon and expand the forest products market  </t>
  </si>
  <si>
    <t>Expand seedling production to support reforestation and afforestation efforts </t>
  </si>
  <si>
    <t>Plant tree species predicted to do well under changing conditions (i.e., assisted migration) </t>
  </si>
  <si>
    <t>Expand urban forest canopies and mitigate emerald ash borer impacts </t>
  </si>
  <si>
    <t>Promote retirement/rewetting of drained peatlands with an emphasis on cropped/pastured peatlands  </t>
  </si>
  <si>
    <t>Protect existing peatlands and other wetlands through conservation easements and landscape management </t>
  </si>
  <si>
    <t>Protect, restore, and enhance upland prairie and prairie wetlands </t>
  </si>
  <si>
    <t>cover crops</t>
  </si>
  <si>
    <t>biochar</t>
  </si>
  <si>
    <t>manure acidification</t>
  </si>
  <si>
    <t>split N applications</t>
  </si>
  <si>
    <t>marginal cropland conversion to pastureland or alfalfa, nonalfalfa hay or grass leys for harvest</t>
  </si>
  <si>
    <t>silvopasture on cropland</t>
  </si>
  <si>
    <t>windbreaks/shelterbelts</t>
  </si>
  <si>
    <t>silvopasture on forestland</t>
  </si>
  <si>
    <t>short rotation woody crops for bioenergy or feedstock</t>
  </si>
  <si>
    <t>restoration/rewetting of cropped or pastured drained peatland</t>
  </si>
  <si>
    <t>avoided conversion of peatlands to cropland or pasture</t>
  </si>
  <si>
    <t>restoration/rewetting of cropped or pastured drained mineral wetlands</t>
  </si>
  <si>
    <t>avoided conversion of mineral wetlands to cropland or pasture</t>
  </si>
  <si>
    <t>urban forest carbon sequestration</t>
  </si>
  <si>
    <t>temporary or permanent retirement of cropland to upland unmanaged grassland</t>
  </si>
  <si>
    <t>reduced tillage</t>
  </si>
  <si>
    <t>no till</t>
  </si>
  <si>
    <t>rotation diverisifcation with alfalfa, non alfalfa hay or grass leys added to rotations</t>
  </si>
  <si>
    <t>agriculture residue retention on field post-harvest</t>
  </si>
  <si>
    <t>targetted N application at MNRT</t>
  </si>
  <si>
    <t>reforestation</t>
  </si>
  <si>
    <t>avoided deforestation</t>
  </si>
  <si>
    <t>lengthened harvest rotations</t>
  </si>
  <si>
    <t>forest thinning</t>
  </si>
  <si>
    <t>sustainable harvest practices</t>
  </si>
  <si>
    <t>afforestation on nonforestland</t>
  </si>
  <si>
    <t>nitrification inhibitors</t>
  </si>
  <si>
    <t>Support and promote forest management practices that increase forest resilience and enhance forest carbon stocks. (a)</t>
  </si>
  <si>
    <t>(a) note that sustainable harvest practices included under improved forest management practices</t>
  </si>
  <si>
    <t>Climate Framework Item</t>
  </si>
  <si>
    <t>specific practice for quantification</t>
  </si>
  <si>
    <t>% of manure managed by livestock type</t>
  </si>
  <si>
    <t>lbs synthetic N-avoided</t>
  </si>
  <si>
    <t>acres-avoided</t>
  </si>
  <si>
    <t>yrs added to av rotation length</t>
  </si>
  <si>
    <t>% slash remaining post-harvest</t>
  </si>
  <si>
    <t>target measure</t>
  </si>
  <si>
    <t>suggested target level at 2030</t>
  </si>
  <si>
    <t>current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</si>
</sst>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164" fontId="0" fillId="0" borderId="1" xfId="1" applyNumberFormat="1" applyFont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0" fontId="2" fillId="0" borderId="1" xfId="0" applyFont="1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0" xfId="0" applyBorder="1"/>
    <xf numFmtId="164" fontId="1" fillId="0" borderId="1" xfId="1" applyNumberFormat="1" applyFont="1" applyBorder="1"/>
    <xf numFmtId="0" fontId="0" fillId="0" borderId="1" xfId="0" applyFill="1" applyBorder="1" applyAlignment="1">
      <alignment wrapText="1"/>
    </xf>
    <xf numFmtId="43" fontId="1" fillId="0" borderId="1" xfId="1" applyNumberFormat="1" applyFont="1" applyBorder="1" applyAlignment="1"/>
    <xf numFmtId="43" fontId="1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164" fontId="0" fillId="0" borderId="1" xfId="1" applyNumberFormat="1" applyFont="1" applyFill="1" applyBorder="1" applyAlignment="1">
      <alignment wrapText="1"/>
    </xf>
    <xf numFmtId="164" fontId="1" fillId="0" borderId="1" xfId="1" applyNumberFormat="1" applyFont="1" applyFill="1" applyBorder="1" applyAlignment="1">
      <alignment wrapText="1"/>
    </xf>
    <xf numFmtId="164" fontId="0" fillId="0" borderId="1" xfId="1" applyNumberFormat="1" applyFont="1" applyFill="1" applyBorder="1" applyAlignment="1">
      <alignment horizontal="center" wrapText="1"/>
    </xf>
    <xf numFmtId="43" fontId="1" fillId="2" borderId="1" xfId="1" applyNumberFormat="1" applyFont="1" applyFill="1" applyBorder="1" applyAlignment="1">
      <alignment wrapText="1"/>
    </xf>
    <xf numFmtId="43" fontId="1" fillId="2" borderId="1" xfId="1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0" xfId="0" applyBorder="1" applyAlignment="1">
      <alignment wrapText="1"/>
    </xf>
    <xf numFmtId="164" fontId="0" fillId="0" borderId="1" xfId="1" applyNumberFormat="1" applyFont="1" applyBorder="1" applyAlignment="1">
      <alignment wrapText="1"/>
    </xf>
    <xf numFmtId="0" fontId="0" fillId="0" borderId="1" xfId="0" applyFill="1" applyBorder="1"/>
    <xf numFmtId="9" fontId="0" fillId="0" borderId="1" xfId="2" applyFont="1" applyBorder="1" applyAlignment="1">
      <alignment horizontal="center"/>
    </xf>
    <xf numFmtId="0" fontId="2" fillId="0" borderId="1" xfId="0" applyFont="1" applyFill="1" applyBorder="1" applyAlignment="1">
      <alignment wrapText="1"/>
    </xf>
    <xf numFmtId="164" fontId="0" fillId="0" borderId="1" xfId="0" applyNumberFormat="1" applyBorder="1"/>
    <xf numFmtId="0" fontId="0" fillId="2" borderId="1" xfId="0" applyFill="1" applyBorder="1"/>
    <xf numFmtId="164" fontId="0" fillId="2" borderId="1" xfId="1" applyNumberFormat="1" applyFont="1" applyFill="1" applyBorder="1"/>
    <xf numFmtId="164" fontId="0" fillId="2" borderId="1" xfId="0" applyNumberFormat="1" applyFill="1" applyBorder="1"/>
    <xf numFmtId="164" fontId="0" fillId="0" borderId="1" xfId="0" applyNumberFormat="1" applyFill="1" applyBorder="1"/>
    <xf numFmtId="43" fontId="0" fillId="0" borderId="1" xfId="1" applyFont="1" applyBorder="1"/>
    <xf numFmtId="164" fontId="0" fillId="0" borderId="1" xfId="1" applyNumberFormat="1" applyFont="1" applyFill="1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164" fontId="3" fillId="0" borderId="0" xfId="1" applyNumberFormat="1" applyFont="1"/>
    <xf numFmtId="164" fontId="3" fillId="2" borderId="0" xfId="1" applyNumberFormat="1" applyFont="1" applyFill="1"/>
    <xf numFmtId="43" fontId="3" fillId="0" borderId="0" xfId="1" applyFont="1"/>
    <xf numFmtId="43" fontId="0" fillId="0" borderId="0" xfId="1" applyFont="1"/>
    <xf numFmtId="164" fontId="3" fillId="0" borderId="0" xfId="0" applyNumberFormat="1" applyFont="1"/>
    <xf numFmtId="43" fontId="3" fillId="3" borderId="0" xfId="1" applyFont="1" applyFill="1"/>
    <xf numFmtId="0" fontId="2" fillId="0" borderId="0" xfId="0" applyFont="1"/>
    <xf numFmtId="43" fontId="4" fillId="0" borderId="0" xfId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1" xfId="0" applyFont="1" applyBorder="1"/>
    <xf numFmtId="0" fontId="5" fillId="0" borderId="3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Fill="1" applyBorder="1"/>
    <xf numFmtId="0" fontId="7" fillId="0" borderId="1" xfId="0" applyFont="1" applyBorder="1" applyAlignment="1">
      <alignment wrapText="1"/>
    </xf>
    <xf numFmtId="164" fontId="0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6" fillId="0" borderId="6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rograms\Air_Quality_Programs\Climate%20Change\Analysis%20Files\Climate%20Subcabinet\Natural%20and%20Working%20Lands%20Action%20Team\MPCA%20miscellaneous%20NWL%20subteam%20datas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MPCA Healthier Watershed"/>
      <sheetName val="USDA FSA CRP"/>
      <sheetName val="combined CRP, Healthier watersh"/>
      <sheetName val="MN DNR grasslands"/>
      <sheetName val="tillage and cover crop"/>
      <sheetName val="Chart5"/>
      <sheetName val="Chart6"/>
      <sheetName val="MPCA GHG inventory"/>
      <sheetName val="MDA Fertilizer Surveys"/>
      <sheetName val="OCE USDA"/>
      <sheetName val="land-use and cropland"/>
      <sheetName val="indicators"/>
      <sheetName val="Cropland Data Layer"/>
      <sheetName val="Sheet1"/>
      <sheetName val="EPA National GHG inventory"/>
      <sheetName val="USFS Domke, et al. (2020) "/>
    </sheetNames>
    <sheetDataSet>
      <sheetData sheetId="0"/>
      <sheetData sheetId="1"/>
      <sheetData sheetId="2"/>
      <sheetData sheetId="3">
        <row r="36">
          <cell r="D36">
            <v>1132927</v>
          </cell>
          <cell r="Q36">
            <v>632415</v>
          </cell>
        </row>
      </sheetData>
      <sheetData sheetId="4">
        <row r="16">
          <cell r="AA16">
            <v>316975.02200000006</v>
          </cell>
          <cell r="AB16">
            <v>865394.85</v>
          </cell>
        </row>
      </sheetData>
      <sheetData sheetId="5">
        <row r="44">
          <cell r="AM44">
            <v>579147</v>
          </cell>
        </row>
      </sheetData>
      <sheetData sheetId="6" refreshError="1"/>
      <sheetData sheetId="7" refreshError="1"/>
      <sheetData sheetId="8">
        <row r="19">
          <cell r="H19">
            <v>25648480.460218143</v>
          </cell>
          <cell r="U19">
            <v>27979439.034113098</v>
          </cell>
        </row>
        <row r="24">
          <cell r="H24">
            <v>9000443.596491117</v>
          </cell>
          <cell r="U24">
            <v>10209440.8119293</v>
          </cell>
        </row>
        <row r="31">
          <cell r="H31">
            <v>2519463.2857596409</v>
          </cell>
          <cell r="U31">
            <v>2047344.1246249529</v>
          </cell>
        </row>
        <row r="34">
          <cell r="H34">
            <v>-5150317.58023874</v>
          </cell>
          <cell r="U34">
            <v>-8880984.5620364491</v>
          </cell>
        </row>
        <row r="35">
          <cell r="H35">
            <v>-5150317.58023874</v>
          </cell>
          <cell r="U35">
            <v>-8880984.5620364491</v>
          </cell>
        </row>
        <row r="44">
          <cell r="H44">
            <v>6995175.95113579</v>
          </cell>
          <cell r="U44">
            <v>6895989.4473929824</v>
          </cell>
        </row>
        <row r="75">
          <cell r="Q75">
            <v>1022883.024920359</v>
          </cell>
          <cell r="AD75">
            <v>1207711.4346762616</v>
          </cell>
        </row>
        <row r="76">
          <cell r="Q76">
            <v>260089.05735184398</v>
          </cell>
          <cell r="AD76">
            <v>285482.3067455322</v>
          </cell>
        </row>
      </sheetData>
      <sheetData sheetId="9">
        <row r="6">
          <cell r="C6">
            <v>0.1</v>
          </cell>
        </row>
      </sheetData>
      <sheetData sheetId="10"/>
      <sheetData sheetId="11">
        <row r="34">
          <cell r="G34">
            <v>866.8</v>
          </cell>
          <cell r="I34">
            <v>925</v>
          </cell>
        </row>
        <row r="85">
          <cell r="Z85">
            <v>8200</v>
          </cell>
        </row>
        <row r="86">
          <cell r="Q86">
            <v>6900</v>
          </cell>
          <cell r="AD86">
            <v>7560</v>
          </cell>
        </row>
        <row r="88">
          <cell r="Q88">
            <v>6900</v>
          </cell>
          <cell r="AD88">
            <v>7750</v>
          </cell>
        </row>
        <row r="92">
          <cell r="Q92">
            <v>1820</v>
          </cell>
          <cell r="AD92">
            <v>1640</v>
          </cell>
        </row>
      </sheetData>
      <sheetData sheetId="12"/>
      <sheetData sheetId="13">
        <row r="62">
          <cell r="J62">
            <v>4759219.1709719989</v>
          </cell>
        </row>
      </sheetData>
      <sheetData sheetId="14"/>
      <sheetData sheetId="15"/>
      <sheetData sheetId="16">
        <row r="25">
          <cell r="Q25">
            <v>-732855.9534</v>
          </cell>
          <cell r="AD25">
            <v>-732855.9534</v>
          </cell>
        </row>
        <row r="27">
          <cell r="AG27">
            <v>0.38461538461538464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3"/>
  <sheetViews>
    <sheetView workbookViewId="0">
      <selection activeCell="A11" sqref="A11"/>
    </sheetView>
  </sheetViews>
  <sheetFormatPr defaultRowHeight="15" x14ac:dyDescent="0.25"/>
  <cols>
    <col min="1" max="1" width="32.85546875" customWidth="1"/>
    <col min="2" max="2" width="19.85546875" customWidth="1"/>
    <col min="3" max="3" width="10.85546875" customWidth="1"/>
    <col min="4" max="4" width="11.42578125" customWidth="1"/>
    <col min="5" max="5" width="13.140625" customWidth="1"/>
    <col min="6" max="7" width="11.85546875" customWidth="1"/>
    <col min="8" max="8" width="9.85546875" customWidth="1"/>
    <col min="9" max="9" width="26.42578125" customWidth="1"/>
  </cols>
  <sheetData>
    <row r="3" spans="1:16" s="5" customFormat="1" ht="45" x14ac:dyDescent="0.25">
      <c r="A3" s="1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3" t="s">
        <v>7</v>
      </c>
      <c r="J3" s="4" t="s">
        <v>8</v>
      </c>
    </row>
    <row r="4" spans="1:16" ht="30" x14ac:dyDescent="0.25">
      <c r="A4" s="2" t="s">
        <v>9</v>
      </c>
      <c r="B4" s="6" t="s">
        <v>10</v>
      </c>
      <c r="C4" s="7">
        <f>'[1]MPCA GHG inventory'!Q75+'[1]MPCA GHG inventory'!Q76</f>
        <v>1282972.0822722029</v>
      </c>
      <c r="D4" s="7">
        <f>'[1]MPCA GHG inventory'!AD75+'[1]MPCA GHG inventory'!AD76</f>
        <v>1493193.7414217938</v>
      </c>
      <c r="E4" s="6">
        <v>2018</v>
      </c>
      <c r="F4" s="8" t="s">
        <v>11</v>
      </c>
      <c r="G4" s="9" t="s">
        <v>12</v>
      </c>
      <c r="H4" s="6">
        <v>2035</v>
      </c>
      <c r="I4" t="s">
        <v>13</v>
      </c>
    </row>
    <row r="5" spans="1:16" ht="14.45" customHeight="1" x14ac:dyDescent="0.25">
      <c r="A5" s="10" t="s">
        <v>14</v>
      </c>
      <c r="B5" s="6" t="s">
        <v>15</v>
      </c>
      <c r="C5" s="7">
        <v>340000</v>
      </c>
      <c r="D5" s="7">
        <v>980000</v>
      </c>
      <c r="E5" s="6">
        <v>2015</v>
      </c>
      <c r="F5" s="57">
        <v>15000000</v>
      </c>
      <c r="G5" s="11">
        <v>2015</v>
      </c>
      <c r="H5" s="12">
        <v>2035</v>
      </c>
      <c r="I5" s="13" t="s">
        <v>16</v>
      </c>
      <c r="J5" s="58" t="s">
        <v>17</v>
      </c>
      <c r="K5" s="58"/>
      <c r="L5" s="58"/>
      <c r="M5" s="58"/>
      <c r="N5" s="58"/>
      <c r="O5" s="58"/>
      <c r="P5" s="58"/>
    </row>
    <row r="6" spans="1:16" x14ac:dyDescent="0.25">
      <c r="A6" s="10" t="s">
        <v>18</v>
      </c>
      <c r="B6" s="6" t="s">
        <v>15</v>
      </c>
      <c r="C6" s="6" t="s">
        <v>19</v>
      </c>
      <c r="D6" s="14">
        <f>'[1]MDA Fertilizer Surveys'!C6*'[1]land-use and cropland'!Z85*1000*133.15/2000/(133.5/2000)</f>
        <v>817850.18726591754</v>
      </c>
      <c r="E6" s="6">
        <v>2014</v>
      </c>
      <c r="F6" s="57"/>
      <c r="G6" s="6">
        <v>2014</v>
      </c>
      <c r="H6" s="12">
        <v>2035</v>
      </c>
      <c r="I6" s="13" t="s">
        <v>16</v>
      </c>
      <c r="J6" s="58"/>
      <c r="K6" s="58"/>
      <c r="L6" s="58"/>
      <c r="M6" s="58"/>
      <c r="N6" s="58"/>
      <c r="O6" s="58"/>
      <c r="P6" s="58"/>
    </row>
    <row r="7" spans="1:16" ht="29.1" customHeight="1" x14ac:dyDescent="0.25">
      <c r="A7" s="2" t="s">
        <v>20</v>
      </c>
      <c r="B7" s="15" t="s">
        <v>21</v>
      </c>
      <c r="C7" s="16">
        <f>F28</f>
        <v>0.56812642037947259</v>
      </c>
      <c r="D7" s="17">
        <f>F35</f>
        <v>0.65125799912338378</v>
      </c>
      <c r="E7" s="6">
        <v>2018</v>
      </c>
      <c r="F7" s="18">
        <v>0.3</v>
      </c>
      <c r="G7" s="6">
        <v>2018</v>
      </c>
      <c r="H7" s="6">
        <v>2035</v>
      </c>
      <c r="I7" s="19" t="s">
        <v>22</v>
      </c>
      <c r="J7" t="s">
        <v>23</v>
      </c>
    </row>
    <row r="8" spans="1:16" s="5" customFormat="1" ht="14.1" customHeight="1" x14ac:dyDescent="0.25">
      <c r="A8" s="2" t="s">
        <v>24</v>
      </c>
      <c r="B8" s="15" t="s">
        <v>15</v>
      </c>
      <c r="C8" s="20" t="s">
        <v>19</v>
      </c>
      <c r="D8" s="21">
        <f>'[1]tillage and cover crop'!AM44</f>
        <v>579147</v>
      </c>
      <c r="E8" s="15">
        <v>2017</v>
      </c>
      <c r="F8" s="22">
        <f>20000000*0.25</f>
        <v>5000000</v>
      </c>
      <c r="G8" s="15">
        <v>2017</v>
      </c>
      <c r="H8" s="15">
        <v>2035</v>
      </c>
      <c r="I8" t="s">
        <v>25</v>
      </c>
      <c r="J8" t="s">
        <v>26</v>
      </c>
    </row>
    <row r="9" spans="1:16" s="5" customFormat="1" ht="14.1" customHeight="1" x14ac:dyDescent="0.25">
      <c r="A9" s="2" t="s">
        <v>27</v>
      </c>
      <c r="B9" s="15" t="s">
        <v>15</v>
      </c>
      <c r="C9" s="23"/>
      <c r="D9" s="24"/>
      <c r="E9" s="25"/>
      <c r="F9" s="26"/>
      <c r="G9" s="25"/>
      <c r="H9" s="25"/>
      <c r="I9" s="27"/>
    </row>
    <row r="10" spans="1:16" ht="30" x14ac:dyDescent="0.25">
      <c r="A10" s="2" t="s">
        <v>28</v>
      </c>
      <c r="B10" s="15" t="s">
        <v>15</v>
      </c>
      <c r="C10" s="28" t="s">
        <v>29</v>
      </c>
      <c r="D10" s="28" t="s">
        <v>29</v>
      </c>
      <c r="E10" s="29">
        <v>2018</v>
      </c>
      <c r="F10" s="30">
        <v>-0.9</v>
      </c>
      <c r="G10" s="6">
        <v>2018</v>
      </c>
      <c r="H10" s="6">
        <v>2035</v>
      </c>
      <c r="I10" s="19" t="s">
        <v>30</v>
      </c>
    </row>
    <row r="11" spans="1:16" ht="30" x14ac:dyDescent="0.25">
      <c r="A11" s="31" t="s">
        <v>31</v>
      </c>
      <c r="B11" s="29" t="s">
        <v>15</v>
      </c>
      <c r="C11" s="7">
        <f>'[1]combined CRP, Healthier watersh'!D36+'[1]MN DNR grasslands'!AA16</f>
        <v>1449902.0220000001</v>
      </c>
      <c r="D11" s="7">
        <f>'[1]combined CRP, Healthier watersh'!Q36+'[1]MN DNR grasslands'!AB16</f>
        <v>1497809.85</v>
      </c>
      <c r="E11" s="14">
        <v>2018</v>
      </c>
      <c r="F11" s="32">
        <v>2000000</v>
      </c>
      <c r="G11" s="6">
        <v>2018</v>
      </c>
      <c r="H11" s="6">
        <v>2035</v>
      </c>
      <c r="I11" s="13" t="s">
        <v>32</v>
      </c>
      <c r="J11" t="s">
        <v>33</v>
      </c>
    </row>
    <row r="12" spans="1:16" ht="45" x14ac:dyDescent="0.25">
      <c r="A12" s="31" t="s">
        <v>34</v>
      </c>
      <c r="B12" s="29" t="s">
        <v>15</v>
      </c>
      <c r="C12" s="6" t="s">
        <v>19</v>
      </c>
      <c r="D12" s="7">
        <f>'[1]Cropland Data Layer'!J62</f>
        <v>4759219.1709719989</v>
      </c>
      <c r="E12" s="6">
        <v>2018</v>
      </c>
      <c r="F12" s="32">
        <v>5500000</v>
      </c>
      <c r="G12" s="6">
        <v>2018</v>
      </c>
      <c r="H12" s="6">
        <v>2035</v>
      </c>
      <c r="I12" t="s">
        <v>35</v>
      </c>
      <c r="J12" t="s">
        <v>36</v>
      </c>
    </row>
    <row r="13" spans="1:16" ht="30" x14ac:dyDescent="0.25">
      <c r="A13" s="31" t="s">
        <v>37</v>
      </c>
      <c r="B13" s="29" t="s">
        <v>38</v>
      </c>
      <c r="C13" s="33"/>
      <c r="D13" s="34"/>
      <c r="E13" s="33"/>
      <c r="F13" s="35"/>
      <c r="G13" s="33"/>
      <c r="H13" s="33"/>
    </row>
    <row r="14" spans="1:16" x14ac:dyDescent="0.25">
      <c r="A14" s="31" t="s">
        <v>39</v>
      </c>
      <c r="B14" s="29" t="s">
        <v>15</v>
      </c>
      <c r="C14" s="6" t="s">
        <v>19</v>
      </c>
      <c r="D14" s="7">
        <v>1808</v>
      </c>
      <c r="E14" s="6">
        <v>2017</v>
      </c>
      <c r="F14" s="36">
        <v>50000</v>
      </c>
      <c r="G14" s="29">
        <v>2018</v>
      </c>
      <c r="H14" s="29">
        <v>2035</v>
      </c>
      <c r="I14" t="s">
        <v>25</v>
      </c>
      <c r="J14" t="s">
        <v>40</v>
      </c>
    </row>
    <row r="15" spans="1:16" x14ac:dyDescent="0.25">
      <c r="A15" s="31" t="s">
        <v>41</v>
      </c>
      <c r="B15" s="29" t="s">
        <v>42</v>
      </c>
      <c r="C15" s="7">
        <f>'[1]USFS Domke, et al. (2020) '!Q25*1000*2.2046/2000*'[1]USFS Domke, et al. (2020) '!$AG$27</f>
        <v>-310702.73747416155</v>
      </c>
      <c r="D15" s="7">
        <f>'[1]USFS Domke, et al. (2020) '!AD25*1000*2.2046/2000*'[1]USFS Domke, et al. (2020) '!$AG$27</f>
        <v>-310702.73747416155</v>
      </c>
      <c r="E15" s="6">
        <v>2018</v>
      </c>
      <c r="F15" s="37" t="s">
        <v>43</v>
      </c>
      <c r="G15" s="6">
        <v>2018</v>
      </c>
      <c r="H15" s="6">
        <v>2035</v>
      </c>
      <c r="I15" t="s">
        <v>44</v>
      </c>
      <c r="J15" t="s">
        <v>45</v>
      </c>
    </row>
    <row r="16" spans="1:16" x14ac:dyDescent="0.25">
      <c r="A16" s="31" t="s">
        <v>46</v>
      </c>
      <c r="B16" s="29" t="s">
        <v>42</v>
      </c>
      <c r="C16" s="7">
        <f>'[1]MPCA GHG inventory'!H34</f>
        <v>-5150317.58023874</v>
      </c>
      <c r="D16" s="7">
        <f>'[1]MPCA GHG inventory'!U34</f>
        <v>-8880984.5620364491</v>
      </c>
      <c r="E16" s="6">
        <v>2018</v>
      </c>
      <c r="F16" s="37" t="s">
        <v>47</v>
      </c>
      <c r="G16" s="6">
        <v>2018</v>
      </c>
      <c r="H16" s="6">
        <v>2035</v>
      </c>
      <c r="I16" t="s">
        <v>13</v>
      </c>
    </row>
    <row r="17" spans="1:12" x14ac:dyDescent="0.25">
      <c r="A17" s="31" t="s">
        <v>48</v>
      </c>
      <c r="B17" s="29" t="s">
        <v>15</v>
      </c>
      <c r="C17" s="7">
        <f>'[1]land-use and cropland'!G34*1000</f>
        <v>866800</v>
      </c>
      <c r="D17" s="32">
        <f>'[1]land-use and cropland'!I34*1000</f>
        <v>925000</v>
      </c>
      <c r="E17" s="6">
        <v>2015</v>
      </c>
      <c r="F17" s="37" t="s">
        <v>47</v>
      </c>
      <c r="G17" s="6">
        <v>2018</v>
      </c>
      <c r="H17" s="6">
        <v>2035</v>
      </c>
      <c r="I17" t="s">
        <v>49</v>
      </c>
      <c r="J17" t="s">
        <v>50</v>
      </c>
    </row>
    <row r="18" spans="1:12" x14ac:dyDescent="0.25">
      <c r="A18" s="31" t="s">
        <v>51</v>
      </c>
      <c r="B18" s="29" t="s">
        <v>15</v>
      </c>
      <c r="C18" s="7">
        <v>0</v>
      </c>
      <c r="D18" s="32">
        <v>0</v>
      </c>
      <c r="E18" s="6">
        <v>2018</v>
      </c>
      <c r="F18" s="7">
        <v>1300000</v>
      </c>
      <c r="G18" s="6">
        <v>2018</v>
      </c>
      <c r="H18" s="6" t="s">
        <v>52</v>
      </c>
      <c r="I18" t="s">
        <v>19</v>
      </c>
      <c r="J18" t="s">
        <v>53</v>
      </c>
    </row>
    <row r="19" spans="1:12" x14ac:dyDescent="0.25">
      <c r="A19" s="31" t="s">
        <v>54</v>
      </c>
      <c r="B19" s="29" t="s">
        <v>55</v>
      </c>
      <c r="C19" s="38">
        <f>'[1]MPCA GHG inventory'!H19+'[1]MPCA GHG inventory'!H24+'[1]MPCA GHG inventory'!H31+'[1]MPCA GHG inventory'!H35+'[1]MPCA GHG inventory'!H44</f>
        <v>39013245.71336595</v>
      </c>
      <c r="D19" s="38">
        <f>'[1]MPCA GHG inventory'!U19+'[1]MPCA GHG inventory'!U24+'[1]MPCA GHG inventory'!U31+'[1]MPCA GHG inventory'!U35+'[1]MPCA GHG inventory'!U44</f>
        <v>38251228.856023885</v>
      </c>
      <c r="E19" s="29">
        <v>2018</v>
      </c>
      <c r="F19" s="33"/>
      <c r="G19" s="33"/>
      <c r="H19" s="29">
        <v>2035</v>
      </c>
      <c r="L19" s="38"/>
    </row>
    <row r="20" spans="1:12" x14ac:dyDescent="0.25">
      <c r="D20" s="39"/>
    </row>
    <row r="21" spans="1:12" x14ac:dyDescent="0.25">
      <c r="D21" s="39"/>
    </row>
    <row r="22" spans="1:12" x14ac:dyDescent="0.25">
      <c r="D22" s="39"/>
    </row>
    <row r="23" spans="1:12" x14ac:dyDescent="0.25">
      <c r="A23" s="40"/>
      <c r="B23" s="41">
        <v>2005</v>
      </c>
      <c r="C23" s="41">
        <v>2005</v>
      </c>
      <c r="D23" s="41">
        <v>2005</v>
      </c>
      <c r="E23" s="41">
        <v>2005</v>
      </c>
      <c r="F23" s="41" t="s">
        <v>56</v>
      </c>
    </row>
    <row r="24" spans="1:12" x14ac:dyDescent="0.25">
      <c r="A24" s="40"/>
      <c r="B24" s="41" t="s">
        <v>57</v>
      </c>
      <c r="C24" s="41" t="s">
        <v>15</v>
      </c>
      <c r="D24" s="41" t="s">
        <v>58</v>
      </c>
      <c r="E24" s="41" t="s">
        <v>59</v>
      </c>
      <c r="F24" s="41" t="s">
        <v>60</v>
      </c>
    </row>
    <row r="25" spans="1:12" x14ac:dyDescent="0.25">
      <c r="A25" s="41" t="s">
        <v>61</v>
      </c>
      <c r="B25" s="42">
        <f>1428800*1000</f>
        <v>1428800000</v>
      </c>
      <c r="C25" s="42">
        <f>'[1]land-use and cropland'!Q86*1000</f>
        <v>6900000</v>
      </c>
      <c r="D25" s="40">
        <v>130.66999999999999</v>
      </c>
      <c r="E25" s="43">
        <f>C25*D25</f>
        <v>901622999.99999988</v>
      </c>
      <c r="F25" s="44">
        <f>E25/B25</f>
        <v>0.63103513437849934</v>
      </c>
      <c r="H25" s="45"/>
    </row>
    <row r="26" spans="1:12" x14ac:dyDescent="0.25">
      <c r="A26" s="41" t="s">
        <v>62</v>
      </c>
      <c r="B26" s="42">
        <f>377500*1000</f>
        <v>377500000</v>
      </c>
      <c r="C26" s="42">
        <f>'[1]land-use and cropland'!Q88*1000</f>
        <v>6900000</v>
      </c>
      <c r="D26" s="40">
        <v>2.08</v>
      </c>
      <c r="E26" s="43">
        <f t="shared" ref="E26:E27" si="0">C26*D26</f>
        <v>14352000</v>
      </c>
      <c r="F26" s="44">
        <f>E26/B26</f>
        <v>3.8018543046357614E-2</v>
      </c>
    </row>
    <row r="27" spans="1:12" x14ac:dyDescent="0.25">
      <c r="A27" s="41" t="s">
        <v>63</v>
      </c>
      <c r="B27" s="42">
        <f>85800*1000</f>
        <v>85800000</v>
      </c>
      <c r="C27" s="42">
        <f>'[1]land-use and cropland'!Q92*1000</f>
        <v>1820000</v>
      </c>
      <c r="D27" s="40">
        <v>87.35</v>
      </c>
      <c r="E27" s="43">
        <f t="shared" si="0"/>
        <v>158977000</v>
      </c>
      <c r="F27" s="44">
        <f>E27/B27</f>
        <v>1.8528787878787878</v>
      </c>
    </row>
    <row r="28" spans="1:12" x14ac:dyDescent="0.25">
      <c r="A28" s="41" t="s">
        <v>64</v>
      </c>
      <c r="B28" s="46">
        <f>SUM(B25:B27)</f>
        <v>1892100000</v>
      </c>
      <c r="D28" s="40"/>
      <c r="E28" s="46">
        <f>SUM(E25:E27)</f>
        <v>1074952000</v>
      </c>
      <c r="F28" s="47">
        <f>E28/B28</f>
        <v>0.56812642037947259</v>
      </c>
    </row>
    <row r="29" spans="1:12" x14ac:dyDescent="0.25">
      <c r="A29" s="40"/>
    </row>
    <row r="30" spans="1:12" x14ac:dyDescent="0.25">
      <c r="A30" s="40"/>
      <c r="B30" s="41">
        <v>2018</v>
      </c>
      <c r="C30" s="48"/>
      <c r="D30" s="41">
        <v>2018</v>
      </c>
      <c r="E30" s="41">
        <v>2018</v>
      </c>
      <c r="F30" s="49" t="s">
        <v>56</v>
      </c>
    </row>
    <row r="31" spans="1:12" x14ac:dyDescent="0.25">
      <c r="A31" s="40"/>
      <c r="B31" s="41" t="s">
        <v>57</v>
      </c>
      <c r="C31" s="41" t="s">
        <v>15</v>
      </c>
      <c r="D31" s="41" t="s">
        <v>65</v>
      </c>
      <c r="E31" s="41" t="s">
        <v>59</v>
      </c>
      <c r="F31" s="41" t="s">
        <v>60</v>
      </c>
    </row>
    <row r="32" spans="1:12" x14ac:dyDescent="0.25">
      <c r="A32" s="41" t="s">
        <v>61</v>
      </c>
      <c r="B32" s="42">
        <f>1357720*1000</f>
        <v>1357720000</v>
      </c>
      <c r="C32" s="42">
        <f>'[1]land-use and cropland'!AD86*1000</f>
        <v>7560000</v>
      </c>
      <c r="D32" s="40">
        <v>131.32</v>
      </c>
      <c r="E32" s="43">
        <f t="shared" ref="E32:E34" si="1">C32*D32</f>
        <v>992779200</v>
      </c>
      <c r="F32" s="44">
        <f>E32/B32</f>
        <v>0.73121055887811925</v>
      </c>
    </row>
    <row r="33" spans="1:7" x14ac:dyDescent="0.25">
      <c r="A33" s="41" t="s">
        <v>62</v>
      </c>
      <c r="B33" s="40">
        <f>374850*1000</f>
        <v>374850000</v>
      </c>
      <c r="C33" s="42">
        <f>'[1]land-use and cropland'!AD88*1000</f>
        <v>7750000</v>
      </c>
      <c r="D33" s="40">
        <v>4.2300000000000004</v>
      </c>
      <c r="E33" s="43">
        <f t="shared" si="1"/>
        <v>32782500.000000004</v>
      </c>
      <c r="F33" s="44">
        <f>E33/B33</f>
        <v>8.7454981992797123E-2</v>
      </c>
    </row>
    <row r="34" spans="1:7" x14ac:dyDescent="0.25">
      <c r="A34" s="41" t="s">
        <v>63</v>
      </c>
      <c r="B34" s="40">
        <f>92630*1000</f>
        <v>92630000</v>
      </c>
      <c r="C34" s="42">
        <f>'[1]land-use and cropland'!AD92*1000</f>
        <v>1640000</v>
      </c>
      <c r="D34" s="40">
        <v>99.46</v>
      </c>
      <c r="E34" s="43">
        <f t="shared" si="1"/>
        <v>163114400</v>
      </c>
      <c r="F34" s="44">
        <f>E34/B34</f>
        <v>1.7609241066609089</v>
      </c>
      <c r="G34" s="40" t="s">
        <v>66</v>
      </c>
    </row>
    <row r="35" spans="1:7" x14ac:dyDescent="0.25">
      <c r="A35" s="41" t="s">
        <v>64</v>
      </c>
      <c r="B35" s="46">
        <f>SUM(B32:B34)</f>
        <v>1825200000</v>
      </c>
      <c r="C35" s="40"/>
      <c r="D35" s="40"/>
      <c r="E35" s="46">
        <f>SUM(E32:E34)</f>
        <v>1188676100</v>
      </c>
      <c r="F35" s="47">
        <f>E35/B35</f>
        <v>0.65125799912338378</v>
      </c>
    </row>
    <row r="37" spans="1:7" x14ac:dyDescent="0.25">
      <c r="A37" s="41" t="s">
        <v>67</v>
      </c>
      <c r="B37" s="44">
        <f>(E35*(1-0.35))/(B35*(EXP(0.02*17)))</f>
        <v>0.30130497555455843</v>
      </c>
      <c r="C37" s="40"/>
      <c r="D37" s="40"/>
      <c r="E37" s="40"/>
      <c r="F37" s="40"/>
      <c r="G37" s="40"/>
    </row>
    <row r="38" spans="1:7" x14ac:dyDescent="0.25">
      <c r="A38" s="40"/>
      <c r="B38" s="40"/>
      <c r="C38" s="40"/>
      <c r="D38" s="40"/>
      <c r="E38" s="40"/>
      <c r="F38" s="40"/>
      <c r="G38" s="40"/>
    </row>
    <row r="39" spans="1:7" x14ac:dyDescent="0.25">
      <c r="A39" s="40"/>
      <c r="B39" s="40"/>
      <c r="C39" s="40"/>
      <c r="D39" s="42"/>
      <c r="E39" s="44"/>
      <c r="F39" s="40"/>
      <c r="G39" s="40"/>
    </row>
    <row r="40" spans="1:7" x14ac:dyDescent="0.25">
      <c r="A40" s="40"/>
      <c r="B40" s="40"/>
      <c r="C40" s="40"/>
      <c r="D40" s="40"/>
      <c r="F40" s="40"/>
      <c r="G40" s="40"/>
    </row>
    <row r="41" spans="1:7" x14ac:dyDescent="0.25">
      <c r="A41" s="40"/>
      <c r="B41" s="40"/>
      <c r="C41" s="40"/>
      <c r="D41" s="40"/>
      <c r="E41" s="40"/>
      <c r="F41" s="40"/>
      <c r="G41" s="40"/>
    </row>
    <row r="42" spans="1:7" x14ac:dyDescent="0.25">
      <c r="A42" s="40"/>
      <c r="B42" s="40"/>
      <c r="C42" s="40"/>
      <c r="D42" s="40"/>
      <c r="E42" s="40"/>
      <c r="F42" s="40"/>
      <c r="G42" s="40"/>
    </row>
    <row r="43" spans="1:7" x14ac:dyDescent="0.25">
      <c r="A43" s="40"/>
      <c r="B43" s="40"/>
      <c r="C43" s="40"/>
      <c r="D43" s="40"/>
      <c r="E43" s="40"/>
      <c r="F43" s="40"/>
      <c r="G43" s="40"/>
    </row>
  </sheetData>
  <mergeCells count="2">
    <mergeCell ref="F5:F6"/>
    <mergeCell ref="J5:P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5"/>
  <sheetViews>
    <sheetView tabSelected="1" workbookViewId="0">
      <selection activeCell="A38" sqref="A38"/>
    </sheetView>
  </sheetViews>
  <sheetFormatPr defaultRowHeight="15" x14ac:dyDescent="0.25"/>
  <cols>
    <col min="1" max="1" width="61.140625" style="50" customWidth="1"/>
    <col min="2" max="2" width="38.28515625" style="51" customWidth="1"/>
    <col min="3" max="3" width="24.5703125" style="51" customWidth="1"/>
    <col min="4" max="4" width="13.42578125" style="51" customWidth="1"/>
    <col min="5" max="5" width="11.85546875" style="51" customWidth="1"/>
    <col min="6" max="7" width="8.7109375" style="51"/>
  </cols>
  <sheetData>
    <row r="3" spans="1:7" s="5" customFormat="1" ht="75" x14ac:dyDescent="0.3">
      <c r="A3" s="56" t="s">
        <v>113</v>
      </c>
      <c r="B3" s="56" t="s">
        <v>114</v>
      </c>
      <c r="C3" s="56" t="s">
        <v>120</v>
      </c>
      <c r="D3" s="56" t="s">
        <v>121</v>
      </c>
      <c r="E3" s="56" t="s">
        <v>122</v>
      </c>
      <c r="F3" s="50"/>
      <c r="G3" s="50"/>
    </row>
    <row r="4" spans="1:7" x14ac:dyDescent="0.25">
      <c r="A4" s="59" t="s">
        <v>68</v>
      </c>
      <c r="B4" s="52" t="s">
        <v>99</v>
      </c>
      <c r="C4" s="52" t="s">
        <v>15</v>
      </c>
      <c r="D4" s="52"/>
      <c r="E4" s="52"/>
    </row>
    <row r="5" spans="1:7" x14ac:dyDescent="0.25">
      <c r="A5" s="59"/>
      <c r="B5" s="52" t="s">
        <v>100</v>
      </c>
      <c r="C5" s="52" t="s">
        <v>15</v>
      </c>
      <c r="D5" s="52"/>
      <c r="E5" s="52"/>
    </row>
    <row r="6" spans="1:7" ht="26.25" x14ac:dyDescent="0.25">
      <c r="A6" s="59"/>
      <c r="B6" s="54" t="s">
        <v>101</v>
      </c>
      <c r="C6" s="52" t="s">
        <v>15</v>
      </c>
      <c r="D6" s="52"/>
      <c r="E6" s="52"/>
    </row>
    <row r="7" spans="1:7" ht="26.25" x14ac:dyDescent="0.25">
      <c r="A7" s="59"/>
      <c r="B7" s="54" t="s">
        <v>102</v>
      </c>
      <c r="C7" s="52" t="s">
        <v>15</v>
      </c>
      <c r="D7" s="52"/>
      <c r="E7" s="52"/>
    </row>
    <row r="8" spans="1:7" ht="26.45" customHeight="1" x14ac:dyDescent="0.25">
      <c r="A8" s="59" t="s">
        <v>69</v>
      </c>
      <c r="B8" s="52" t="s">
        <v>110</v>
      </c>
      <c r="C8" s="52" t="s">
        <v>15</v>
      </c>
      <c r="D8" s="52"/>
      <c r="E8" s="52"/>
    </row>
    <row r="9" spans="1:7" x14ac:dyDescent="0.25">
      <c r="A9" s="59"/>
      <c r="B9" s="52" t="s">
        <v>87</v>
      </c>
      <c r="C9" s="52" t="s">
        <v>15</v>
      </c>
      <c r="D9" s="52"/>
      <c r="E9" s="52"/>
    </row>
    <row r="10" spans="1:7" x14ac:dyDescent="0.25">
      <c r="A10" s="59"/>
      <c r="B10" s="52" t="s">
        <v>103</v>
      </c>
      <c r="C10" s="52" t="s">
        <v>116</v>
      </c>
      <c r="D10" s="52"/>
      <c r="E10" s="52"/>
    </row>
    <row r="11" spans="1:7" x14ac:dyDescent="0.25">
      <c r="A11" s="50" t="s">
        <v>70</v>
      </c>
      <c r="B11" s="52" t="s">
        <v>86</v>
      </c>
      <c r="C11" s="52" t="s">
        <v>115</v>
      </c>
      <c r="D11" s="52"/>
      <c r="E11" s="52"/>
    </row>
    <row r="12" spans="1:7" ht="26.25" x14ac:dyDescent="0.25">
      <c r="A12" s="54" t="s">
        <v>71</v>
      </c>
      <c r="B12" s="52" t="s">
        <v>85</v>
      </c>
      <c r="C12" s="52" t="s">
        <v>15</v>
      </c>
      <c r="D12" s="52"/>
      <c r="E12" s="52"/>
    </row>
    <row r="13" spans="1:7" ht="39" x14ac:dyDescent="0.25">
      <c r="A13" s="54" t="s">
        <v>72</v>
      </c>
      <c r="B13" s="52" t="s">
        <v>84</v>
      </c>
      <c r="C13" s="52" t="s">
        <v>15</v>
      </c>
      <c r="D13" s="52"/>
      <c r="E13" s="52"/>
    </row>
    <row r="14" spans="1:7" ht="26.45" customHeight="1" x14ac:dyDescent="0.25">
      <c r="A14" s="59" t="s">
        <v>73</v>
      </c>
      <c r="B14" s="60" t="s">
        <v>88</v>
      </c>
      <c r="C14" s="64" t="s">
        <v>15</v>
      </c>
      <c r="D14" s="52"/>
      <c r="E14" s="52"/>
    </row>
    <row r="15" spans="1:7" x14ac:dyDescent="0.25">
      <c r="A15" s="59"/>
      <c r="B15" s="61"/>
      <c r="C15" s="64"/>
      <c r="D15" s="52"/>
      <c r="E15" s="52"/>
    </row>
    <row r="16" spans="1:7" x14ac:dyDescent="0.25">
      <c r="A16" s="59"/>
      <c r="B16" s="53" t="s">
        <v>89</v>
      </c>
      <c r="C16" s="52" t="s">
        <v>15</v>
      </c>
      <c r="D16" s="52"/>
      <c r="E16" s="52"/>
    </row>
    <row r="17" spans="1:5" ht="26.45" customHeight="1" x14ac:dyDescent="0.25">
      <c r="A17" s="59" t="s">
        <v>74</v>
      </c>
      <c r="B17" s="52" t="s">
        <v>90</v>
      </c>
      <c r="C17" s="52" t="s">
        <v>15</v>
      </c>
      <c r="D17" s="52"/>
      <c r="E17" s="52"/>
    </row>
    <row r="18" spans="1:5" x14ac:dyDescent="0.25">
      <c r="A18" s="59"/>
      <c r="B18" s="52" t="s">
        <v>91</v>
      </c>
      <c r="C18" s="52" t="s">
        <v>15</v>
      </c>
      <c r="D18" s="52"/>
      <c r="E18" s="52"/>
    </row>
    <row r="19" spans="1:5" ht="26.25" x14ac:dyDescent="0.25">
      <c r="A19" s="59"/>
      <c r="B19" s="54" t="s">
        <v>92</v>
      </c>
      <c r="C19" s="52" t="s">
        <v>15</v>
      </c>
      <c r="D19" s="52"/>
      <c r="E19" s="52"/>
    </row>
    <row r="20" spans="1:5" ht="26.45" customHeight="1" x14ac:dyDescent="0.25">
      <c r="A20" s="60" t="s">
        <v>75</v>
      </c>
      <c r="B20" s="52" t="s">
        <v>104</v>
      </c>
      <c r="C20" s="52" t="s">
        <v>15</v>
      </c>
      <c r="D20" s="52"/>
      <c r="E20" s="52"/>
    </row>
    <row r="21" spans="1:5" x14ac:dyDescent="0.25">
      <c r="A21" s="61"/>
      <c r="B21" s="52" t="s">
        <v>109</v>
      </c>
      <c r="C21" s="52" t="s">
        <v>15</v>
      </c>
      <c r="D21" s="52"/>
      <c r="E21" s="52"/>
    </row>
    <row r="22" spans="1:5" ht="26.25" x14ac:dyDescent="0.25">
      <c r="A22" s="54" t="s">
        <v>76</v>
      </c>
      <c r="B22" s="52" t="s">
        <v>105</v>
      </c>
      <c r="C22" s="52" t="s">
        <v>117</v>
      </c>
      <c r="D22" s="52"/>
      <c r="E22" s="52"/>
    </row>
    <row r="23" spans="1:5" ht="26.45" customHeight="1" x14ac:dyDescent="0.25">
      <c r="A23" s="60" t="s">
        <v>111</v>
      </c>
      <c r="B23" s="55" t="s">
        <v>106</v>
      </c>
      <c r="C23" s="52" t="s">
        <v>118</v>
      </c>
      <c r="D23" s="52"/>
      <c r="E23" s="52"/>
    </row>
    <row r="24" spans="1:5" x14ac:dyDescent="0.25">
      <c r="A24" s="62"/>
      <c r="B24" s="55" t="s">
        <v>107</v>
      </c>
      <c r="C24" s="52" t="s">
        <v>15</v>
      </c>
      <c r="D24" s="52"/>
      <c r="E24" s="52"/>
    </row>
    <row r="25" spans="1:5" x14ac:dyDescent="0.25">
      <c r="A25" s="61"/>
      <c r="B25" s="55" t="s">
        <v>108</v>
      </c>
      <c r="C25" s="52" t="s">
        <v>119</v>
      </c>
      <c r="D25" s="52"/>
      <c r="E25" s="52"/>
    </row>
    <row r="26" spans="1:5" ht="26.25" x14ac:dyDescent="0.25">
      <c r="A26" s="54" t="s">
        <v>77</v>
      </c>
      <c r="B26" s="52"/>
      <c r="C26" s="52"/>
      <c r="D26" s="52"/>
      <c r="E26" s="52"/>
    </row>
    <row r="27" spans="1:5" ht="26.25" x14ac:dyDescent="0.25">
      <c r="A27" s="54" t="s">
        <v>78</v>
      </c>
      <c r="B27" s="52"/>
      <c r="C27" s="52"/>
      <c r="D27" s="52"/>
      <c r="E27" s="52"/>
    </row>
    <row r="28" spans="1:5" ht="26.25" x14ac:dyDescent="0.25">
      <c r="A28" s="54" t="s">
        <v>79</v>
      </c>
      <c r="B28" s="52"/>
      <c r="C28" s="52"/>
      <c r="D28" s="52"/>
      <c r="E28" s="52"/>
    </row>
    <row r="29" spans="1:5" x14ac:dyDescent="0.25">
      <c r="A29" s="54" t="s">
        <v>80</v>
      </c>
      <c r="B29" s="52" t="s">
        <v>97</v>
      </c>
      <c r="C29" s="52" t="s">
        <v>15</v>
      </c>
      <c r="D29" s="52"/>
      <c r="E29" s="52"/>
    </row>
    <row r="30" spans="1:5" ht="26.25" x14ac:dyDescent="0.25">
      <c r="A30" s="54" t="s">
        <v>81</v>
      </c>
      <c r="B30" s="54" t="s">
        <v>93</v>
      </c>
      <c r="C30" s="52" t="s">
        <v>15</v>
      </c>
      <c r="D30" s="52"/>
      <c r="E30" s="52"/>
    </row>
    <row r="31" spans="1:5" ht="26.25" x14ac:dyDescent="0.25">
      <c r="A31" s="54" t="s">
        <v>82</v>
      </c>
      <c r="B31" s="54" t="s">
        <v>94</v>
      </c>
      <c r="C31" s="52" t="s">
        <v>117</v>
      </c>
      <c r="D31" s="52"/>
      <c r="E31" s="52"/>
    </row>
    <row r="32" spans="1:5" ht="26.25" x14ac:dyDescent="0.25">
      <c r="A32" s="60" t="s">
        <v>83</v>
      </c>
      <c r="B32" s="54" t="s">
        <v>98</v>
      </c>
      <c r="C32" s="52" t="s">
        <v>15</v>
      </c>
      <c r="D32" s="52"/>
      <c r="E32" s="52"/>
    </row>
    <row r="33" spans="1:5" ht="26.25" x14ac:dyDescent="0.25">
      <c r="A33" s="62"/>
      <c r="B33" s="54" t="s">
        <v>95</v>
      </c>
      <c r="C33" s="52" t="s">
        <v>15</v>
      </c>
      <c r="D33" s="52"/>
      <c r="E33" s="52"/>
    </row>
    <row r="34" spans="1:5" ht="26.25" x14ac:dyDescent="0.25">
      <c r="A34" s="61"/>
      <c r="B34" s="54" t="s">
        <v>96</v>
      </c>
      <c r="C34" s="52" t="s">
        <v>117</v>
      </c>
      <c r="D34" s="52"/>
      <c r="E34" s="52"/>
    </row>
    <row r="35" spans="1:5" ht="15" customHeight="1" x14ac:dyDescent="0.25">
      <c r="A35" s="63" t="s">
        <v>112</v>
      </c>
      <c r="B35" s="63"/>
    </row>
  </sheetData>
  <mergeCells count="10">
    <mergeCell ref="A4:A7"/>
    <mergeCell ref="A20:A21"/>
    <mergeCell ref="A23:A25"/>
    <mergeCell ref="A35:B35"/>
    <mergeCell ref="C14:C15"/>
    <mergeCell ref="A8:A10"/>
    <mergeCell ref="A14:A16"/>
    <mergeCell ref="B14:B15"/>
    <mergeCell ref="A17:A19"/>
    <mergeCell ref="A32:A3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indicators</vt:lpstr>
      <vt:lpstr>framework to practice mapping</vt:lpstr>
    </vt:vector>
  </TitlesOfParts>
  <Company>State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Ciborowski, Peter</dc:creator>
  <cp:lastModifiedBy>Claflin, Anne</cp:lastModifiedBy>
  <dcterms:created xsi:type="dcterms:W3CDTF">2021-05-11T13:53:36Z</dcterms:created>
  <dcterms:modified xsi:type="dcterms:W3CDTF">2021-07-07T19:45:27Z</dcterms:modified>
</cp:coreProperties>
</file>